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lutzer/Library/Mobile Documents/com~apple~Numbers/Documents/"/>
    </mc:Choice>
  </mc:AlternateContent>
  <xr:revisionPtr revIDLastSave="0" documentId="13_ncr:1_{190EF8BF-F0B5-3F4F-A75D-67CD0B3E757D}" xr6:coauthVersionLast="47" xr6:coauthVersionMax="47" xr10:uidLastSave="{00000000-0000-0000-0000-000000000000}"/>
  <bookViews>
    <workbookView xWindow="0" yWindow="500" windowWidth="16800" windowHeight="19220" activeTab="2" xr2:uid="{00000000-000D-0000-FFFF-FFFF00000000}"/>
  </bookViews>
  <sheets>
    <sheet name="Abril 2022" sheetId="1" r:id="rId1"/>
    <sheet name="Maio 2022" sheetId="2" r:id="rId2"/>
    <sheet name="Junho 2022" sheetId="3" r:id="rId3"/>
    <sheet name="Folha 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342" i="3" l="1"/>
  <c r="AY342" i="3"/>
  <c r="AX343" i="3"/>
  <c r="AY343" i="3"/>
  <c r="AX344" i="3"/>
  <c r="AY344" i="3"/>
  <c r="AZ344" i="3"/>
  <c r="BA344" i="3" s="1"/>
  <c r="AX345" i="3"/>
  <c r="AY345" i="3"/>
  <c r="BC345" i="3"/>
  <c r="BE345" i="3"/>
  <c r="AX346" i="3"/>
  <c r="AY346" i="3"/>
  <c r="AX347" i="3"/>
  <c r="AY347" i="3"/>
  <c r="BE347" i="3"/>
  <c r="AZ347" i="3" s="1"/>
  <c r="BA347" i="3" s="1"/>
  <c r="AX348" i="3"/>
  <c r="AY348" i="3"/>
  <c r="BD349" i="3"/>
  <c r="BE349" i="3"/>
  <c r="BF349" i="3"/>
  <c r="O309" i="3"/>
  <c r="AU338" i="3"/>
  <c r="AT338" i="3"/>
  <c r="AS338" i="3"/>
  <c r="AR338" i="3"/>
  <c r="AQ338" i="3"/>
  <c r="AP338" i="3"/>
  <c r="AO338" i="3"/>
  <c r="AN338" i="3"/>
  <c r="AM338" i="3"/>
  <c r="AL338" i="3"/>
  <c r="AK338" i="3"/>
  <c r="AJ338" i="3"/>
  <c r="AI338" i="3"/>
  <c r="AH338" i="3"/>
  <c r="AG338" i="3"/>
  <c r="AF338" i="3"/>
  <c r="AE338" i="3"/>
  <c r="AD338" i="3"/>
  <c r="AC338" i="3"/>
  <c r="AB338" i="3"/>
  <c r="AA338" i="3"/>
  <c r="W338" i="3"/>
  <c r="K338" i="3"/>
  <c r="J338" i="3"/>
  <c r="AU337" i="3"/>
  <c r="AT337" i="3"/>
  <c r="AS337" i="3"/>
  <c r="AR337" i="3"/>
  <c r="AQ337" i="3"/>
  <c r="AP337" i="3"/>
  <c r="AO337" i="3"/>
  <c r="AN337" i="3"/>
  <c r="AM337" i="3"/>
  <c r="AL337" i="3"/>
  <c r="AK337" i="3"/>
  <c r="AJ337" i="3"/>
  <c r="AI337" i="3"/>
  <c r="AH337" i="3"/>
  <c r="AG337" i="3"/>
  <c r="AF337" i="3"/>
  <c r="AE337" i="3"/>
  <c r="AD337" i="3"/>
  <c r="AC337" i="3"/>
  <c r="AB337" i="3"/>
  <c r="AA337" i="3"/>
  <c r="W337" i="3"/>
  <c r="K337" i="3"/>
  <c r="J337" i="3"/>
  <c r="AU336" i="3"/>
  <c r="AT336" i="3"/>
  <c r="AS336" i="3"/>
  <c r="AR336" i="3"/>
  <c r="AQ336" i="3"/>
  <c r="AP336" i="3"/>
  <c r="AO336" i="3"/>
  <c r="AN336" i="3"/>
  <c r="AM336" i="3"/>
  <c r="AL336" i="3"/>
  <c r="AK336" i="3"/>
  <c r="AJ336" i="3"/>
  <c r="AI336" i="3"/>
  <c r="AH336" i="3"/>
  <c r="AG336" i="3"/>
  <c r="AF336" i="3"/>
  <c r="AE336" i="3"/>
  <c r="AD336" i="3"/>
  <c r="AC336" i="3"/>
  <c r="AB336" i="3"/>
  <c r="AA336" i="3"/>
  <c r="W336" i="3"/>
  <c r="O337" i="3" s="1"/>
  <c r="P337" i="3" s="1"/>
  <c r="K336" i="3"/>
  <c r="J336" i="3"/>
  <c r="H336" i="3"/>
  <c r="C336" i="3"/>
  <c r="B336" i="3"/>
  <c r="AV337" i="3" s="1"/>
  <c r="A336" i="3"/>
  <c r="AU335" i="3"/>
  <c r="AT335" i="3"/>
  <c r="AS335" i="3"/>
  <c r="AR335" i="3"/>
  <c r="AQ335" i="3"/>
  <c r="AP335" i="3"/>
  <c r="AO335" i="3"/>
  <c r="AN335" i="3"/>
  <c r="AM335" i="3"/>
  <c r="AL335" i="3"/>
  <c r="AK335" i="3"/>
  <c r="AJ335" i="3"/>
  <c r="AI335" i="3"/>
  <c r="AH335" i="3"/>
  <c r="AG335" i="3"/>
  <c r="AF335" i="3"/>
  <c r="AE335" i="3"/>
  <c r="AD335" i="3"/>
  <c r="AC335" i="3"/>
  <c r="AB335" i="3"/>
  <c r="AA335" i="3"/>
  <c r="W335" i="3"/>
  <c r="K335" i="3"/>
  <c r="J335" i="3"/>
  <c r="AU334" i="3"/>
  <c r="AT334" i="3"/>
  <c r="AS334" i="3"/>
  <c r="AR334" i="3"/>
  <c r="AQ334" i="3"/>
  <c r="AP334" i="3"/>
  <c r="AO334" i="3"/>
  <c r="AN334" i="3"/>
  <c r="AM334" i="3"/>
  <c r="AL334" i="3"/>
  <c r="AK334" i="3"/>
  <c r="AJ334" i="3"/>
  <c r="AI334" i="3"/>
  <c r="AH334" i="3"/>
  <c r="AG334" i="3"/>
  <c r="AF334" i="3"/>
  <c r="AE334" i="3"/>
  <c r="AD334" i="3"/>
  <c r="AC334" i="3"/>
  <c r="AB334" i="3"/>
  <c r="AA334" i="3"/>
  <c r="W334" i="3"/>
  <c r="K334" i="3"/>
  <c r="J334" i="3"/>
  <c r="AU333" i="3"/>
  <c r="BC348" i="3" s="1"/>
  <c r="AT333" i="3"/>
  <c r="BB348" i="3" s="1"/>
  <c r="AS333" i="3"/>
  <c r="BC347" i="3" s="1"/>
  <c r="AR333" i="3"/>
  <c r="BB347" i="3" s="1"/>
  <c r="AQ333" i="3"/>
  <c r="BC346" i="3" s="1"/>
  <c r="AP333" i="3"/>
  <c r="BB346" i="3" s="1"/>
  <c r="AO333" i="3"/>
  <c r="AN333" i="3"/>
  <c r="BB345" i="3" s="1"/>
  <c r="AM333" i="3"/>
  <c r="BC344" i="3" s="1"/>
  <c r="AL333" i="3"/>
  <c r="BB344" i="3" s="1"/>
  <c r="AK333" i="3"/>
  <c r="BC343" i="3" s="1"/>
  <c r="AJ333" i="3"/>
  <c r="BB343" i="3" s="1"/>
  <c r="AI333" i="3"/>
  <c r="BC342" i="3" s="1"/>
  <c r="AH333" i="3"/>
  <c r="BB342" i="3" s="1"/>
  <c r="AG333" i="3"/>
  <c r="AF333" i="3"/>
  <c r="AE333" i="3"/>
  <c r="AZ346" i="3" s="1"/>
  <c r="AD333" i="3"/>
  <c r="AC333" i="3"/>
  <c r="AB333" i="3"/>
  <c r="AA333" i="3"/>
  <c r="AZ342" i="3" s="1"/>
  <c r="W333" i="3"/>
  <c r="O334" i="3" s="1"/>
  <c r="P334" i="3" s="1"/>
  <c r="K333" i="3"/>
  <c r="J333" i="3"/>
  <c r="H333" i="3"/>
  <c r="C333" i="3"/>
  <c r="B333" i="3"/>
  <c r="A333" i="3"/>
  <c r="AU332" i="3"/>
  <c r="AT332" i="3"/>
  <c r="AS332" i="3"/>
  <c r="AR332" i="3"/>
  <c r="AQ332" i="3"/>
  <c r="AP332" i="3"/>
  <c r="AO332" i="3"/>
  <c r="AN332" i="3"/>
  <c r="AM332" i="3"/>
  <c r="AL332" i="3"/>
  <c r="AK332" i="3"/>
  <c r="AJ332" i="3"/>
  <c r="AI332" i="3"/>
  <c r="AH332" i="3"/>
  <c r="AG332" i="3"/>
  <c r="AF332" i="3"/>
  <c r="AE332" i="3"/>
  <c r="AD332" i="3"/>
  <c r="AC332" i="3"/>
  <c r="AB332" i="3"/>
  <c r="AA332" i="3"/>
  <c r="W332" i="3"/>
  <c r="K332" i="3"/>
  <c r="J332" i="3"/>
  <c r="AU331" i="3"/>
  <c r="AT331" i="3"/>
  <c r="AS331" i="3"/>
  <c r="AR331" i="3"/>
  <c r="AQ331" i="3"/>
  <c r="AP331" i="3"/>
  <c r="AO331" i="3"/>
  <c r="AN331" i="3"/>
  <c r="AM331" i="3"/>
  <c r="AL331" i="3"/>
  <c r="AK331" i="3"/>
  <c r="AJ331" i="3"/>
  <c r="AI331" i="3"/>
  <c r="AH331" i="3"/>
  <c r="AG331" i="3"/>
  <c r="AF331" i="3"/>
  <c r="AE331" i="3"/>
  <c r="AD331" i="3"/>
  <c r="AC331" i="3"/>
  <c r="AB331" i="3"/>
  <c r="AA331" i="3"/>
  <c r="W331" i="3"/>
  <c r="K331" i="3"/>
  <c r="J331" i="3"/>
  <c r="AU330" i="3"/>
  <c r="AT330" i="3"/>
  <c r="AS330" i="3"/>
  <c r="AR330" i="3"/>
  <c r="AQ330" i="3"/>
  <c r="AP330" i="3"/>
  <c r="AO330" i="3"/>
  <c r="AN330" i="3"/>
  <c r="AM330" i="3"/>
  <c r="AL330" i="3"/>
  <c r="AK330" i="3"/>
  <c r="AJ330" i="3"/>
  <c r="AI330" i="3"/>
  <c r="AH330" i="3"/>
  <c r="AG330" i="3"/>
  <c r="AF330" i="3"/>
  <c r="AE330" i="3"/>
  <c r="AD330" i="3"/>
  <c r="AC330" i="3"/>
  <c r="AB330" i="3"/>
  <c r="AA330" i="3"/>
  <c r="W330" i="3"/>
  <c r="O331" i="3" s="1"/>
  <c r="P331" i="3" s="1"/>
  <c r="P330" i="3"/>
  <c r="O330" i="3"/>
  <c r="K330" i="3"/>
  <c r="J330" i="3"/>
  <c r="H330" i="3"/>
  <c r="C330" i="3"/>
  <c r="B330" i="3"/>
  <c r="AV332" i="3" s="1"/>
  <c r="A330" i="3"/>
  <c r="AU329" i="3"/>
  <c r="AT329" i="3"/>
  <c r="AS329" i="3"/>
  <c r="AR329" i="3"/>
  <c r="AQ329" i="3"/>
  <c r="AP329" i="3"/>
  <c r="AO329" i="3"/>
  <c r="AN329" i="3"/>
  <c r="AM329" i="3"/>
  <c r="AL329" i="3"/>
  <c r="AK329" i="3"/>
  <c r="AJ329" i="3"/>
  <c r="AI329" i="3"/>
  <c r="AH329" i="3"/>
  <c r="AG329" i="3"/>
  <c r="AF329" i="3"/>
  <c r="AE329" i="3"/>
  <c r="AD329" i="3"/>
  <c r="AC329" i="3"/>
  <c r="AB329" i="3"/>
  <c r="AA329" i="3"/>
  <c r="W329" i="3"/>
  <c r="K329" i="3"/>
  <c r="J329" i="3"/>
  <c r="AU328" i="3"/>
  <c r="AT328" i="3"/>
  <c r="AS328" i="3"/>
  <c r="AR328" i="3"/>
  <c r="AQ328" i="3"/>
  <c r="AP328" i="3"/>
  <c r="AO328" i="3"/>
  <c r="AN328" i="3"/>
  <c r="AM328" i="3"/>
  <c r="AL328" i="3"/>
  <c r="AK328" i="3"/>
  <c r="AJ328" i="3"/>
  <c r="AI328" i="3"/>
  <c r="AH328" i="3"/>
  <c r="AG328" i="3"/>
  <c r="AF328" i="3"/>
  <c r="AE328" i="3"/>
  <c r="AD328" i="3"/>
  <c r="AC328" i="3"/>
  <c r="AB328" i="3"/>
  <c r="AA328" i="3"/>
  <c r="W328" i="3"/>
  <c r="K328" i="3"/>
  <c r="J328" i="3"/>
  <c r="AU327" i="3"/>
  <c r="AT327" i="3"/>
  <c r="AS327" i="3"/>
  <c r="AR327" i="3"/>
  <c r="AQ327" i="3"/>
  <c r="AP327" i="3"/>
  <c r="AO327" i="3"/>
  <c r="AN327" i="3"/>
  <c r="AM327" i="3"/>
  <c r="AL327" i="3"/>
  <c r="AK327" i="3"/>
  <c r="AJ327" i="3"/>
  <c r="AI327" i="3"/>
  <c r="AH327" i="3"/>
  <c r="AG327" i="3"/>
  <c r="AF327" i="3"/>
  <c r="AE327" i="3"/>
  <c r="AD327" i="3"/>
  <c r="AC327" i="3"/>
  <c r="AB327" i="3"/>
  <c r="AA327" i="3"/>
  <c r="W327" i="3"/>
  <c r="O328" i="3" s="1"/>
  <c r="K327" i="3"/>
  <c r="J327" i="3"/>
  <c r="H327" i="3"/>
  <c r="C327" i="3"/>
  <c r="B327" i="3"/>
  <c r="A327" i="3"/>
  <c r="AU326" i="3"/>
  <c r="AT326" i="3"/>
  <c r="AS326" i="3"/>
  <c r="AR326" i="3"/>
  <c r="AQ326" i="3"/>
  <c r="AP326" i="3"/>
  <c r="AO326" i="3"/>
  <c r="AN326" i="3"/>
  <c r="AM326" i="3"/>
  <c r="AL326" i="3"/>
  <c r="AK326" i="3"/>
  <c r="AJ326" i="3"/>
  <c r="AI326" i="3"/>
  <c r="AH326" i="3"/>
  <c r="AG326" i="3"/>
  <c r="AF326" i="3"/>
  <c r="AE326" i="3"/>
  <c r="AD326" i="3"/>
  <c r="AC326" i="3"/>
  <c r="AB326" i="3"/>
  <c r="AA326" i="3"/>
  <c r="W326" i="3"/>
  <c r="K326" i="3"/>
  <c r="J326" i="3"/>
  <c r="AU325" i="3"/>
  <c r="AT325" i="3"/>
  <c r="AS325" i="3"/>
  <c r="AR325" i="3"/>
  <c r="AQ325" i="3"/>
  <c r="AP325" i="3"/>
  <c r="AO325" i="3"/>
  <c r="AN325" i="3"/>
  <c r="AM325" i="3"/>
  <c r="AL325" i="3"/>
  <c r="AK325" i="3"/>
  <c r="AJ325" i="3"/>
  <c r="AI325" i="3"/>
  <c r="AH325" i="3"/>
  <c r="AG325" i="3"/>
  <c r="AF325" i="3"/>
  <c r="AE325" i="3"/>
  <c r="AD325" i="3"/>
  <c r="AC325" i="3"/>
  <c r="AB325" i="3"/>
  <c r="AA325" i="3"/>
  <c r="W325" i="3"/>
  <c r="AU324" i="3"/>
  <c r="AT324" i="3"/>
  <c r="AS324" i="3"/>
  <c r="AR324" i="3"/>
  <c r="AQ324" i="3"/>
  <c r="AP324" i="3"/>
  <c r="AO324" i="3"/>
  <c r="AN324" i="3"/>
  <c r="AM324" i="3"/>
  <c r="AL324" i="3"/>
  <c r="AK324" i="3"/>
  <c r="AJ324" i="3"/>
  <c r="AI324" i="3"/>
  <c r="AH324" i="3"/>
  <c r="AG324" i="3"/>
  <c r="AF324" i="3"/>
  <c r="AE324" i="3"/>
  <c r="AD324" i="3"/>
  <c r="AC324" i="3"/>
  <c r="AB324" i="3"/>
  <c r="AA324" i="3"/>
  <c r="W324" i="3"/>
  <c r="O325" i="3" s="1"/>
  <c r="P325" i="3" s="1"/>
  <c r="K324" i="3"/>
  <c r="H324" i="3"/>
  <c r="B324" i="3"/>
  <c r="AV326" i="3" s="1"/>
  <c r="A324" i="3"/>
  <c r="AU323" i="3"/>
  <c r="AT323" i="3"/>
  <c r="AS323" i="3"/>
  <c r="AR323" i="3"/>
  <c r="AQ323" i="3"/>
  <c r="AP323" i="3"/>
  <c r="AO323" i="3"/>
  <c r="AN323" i="3"/>
  <c r="AM323" i="3"/>
  <c r="AL323" i="3"/>
  <c r="AK323" i="3"/>
  <c r="AJ323" i="3"/>
  <c r="AI323" i="3"/>
  <c r="AH323" i="3"/>
  <c r="AG323" i="3"/>
  <c r="AF323" i="3"/>
  <c r="AE323" i="3"/>
  <c r="AD323" i="3"/>
  <c r="AC323" i="3"/>
  <c r="AB323" i="3"/>
  <c r="AA323" i="3"/>
  <c r="W323" i="3"/>
  <c r="K323" i="3"/>
  <c r="J323" i="3"/>
  <c r="AU322" i="3"/>
  <c r="AT322" i="3"/>
  <c r="AS322" i="3"/>
  <c r="AR322" i="3"/>
  <c r="AQ322" i="3"/>
  <c r="AP322" i="3"/>
  <c r="AO322" i="3"/>
  <c r="AN322" i="3"/>
  <c r="AM322" i="3"/>
  <c r="AL322" i="3"/>
  <c r="AK322" i="3"/>
  <c r="AJ322" i="3"/>
  <c r="AI322" i="3"/>
  <c r="AH322" i="3"/>
  <c r="AG322" i="3"/>
  <c r="AF322" i="3"/>
  <c r="AE322" i="3"/>
  <c r="AD322" i="3"/>
  <c r="AC322" i="3"/>
  <c r="AB322" i="3"/>
  <c r="AA322" i="3"/>
  <c r="W322" i="3"/>
  <c r="AU321" i="3"/>
  <c r="AT321" i="3"/>
  <c r="AS321" i="3"/>
  <c r="AR321" i="3"/>
  <c r="AQ321" i="3"/>
  <c r="AP321" i="3"/>
  <c r="AO321" i="3"/>
  <c r="AN321" i="3"/>
  <c r="AM321" i="3"/>
  <c r="AL321" i="3"/>
  <c r="AK321" i="3"/>
  <c r="AJ321" i="3"/>
  <c r="AI321" i="3"/>
  <c r="AH321" i="3"/>
  <c r="AG321" i="3"/>
  <c r="AF321" i="3"/>
  <c r="AE321" i="3"/>
  <c r="AD321" i="3"/>
  <c r="AB321" i="3"/>
  <c r="AA321" i="3"/>
  <c r="W321" i="3"/>
  <c r="O322" i="3" s="1"/>
  <c r="P322" i="3" s="1"/>
  <c r="B321" i="3"/>
  <c r="C321" i="3" s="1"/>
  <c r="A321" i="3"/>
  <c r="H321" i="3" s="1"/>
  <c r="AU320" i="3"/>
  <c r="AT320" i="3"/>
  <c r="AS320" i="3"/>
  <c r="AR320" i="3"/>
  <c r="AQ320" i="3"/>
  <c r="AP320" i="3"/>
  <c r="AO320" i="3"/>
  <c r="AN320" i="3"/>
  <c r="AM320" i="3"/>
  <c r="AL320" i="3"/>
  <c r="AK320" i="3"/>
  <c r="AJ320" i="3"/>
  <c r="AI320" i="3"/>
  <c r="AH320" i="3"/>
  <c r="AG320" i="3"/>
  <c r="AF320" i="3"/>
  <c r="AE320" i="3"/>
  <c r="AD320" i="3"/>
  <c r="AC320" i="3"/>
  <c r="AB320" i="3"/>
  <c r="AA320" i="3"/>
  <c r="W320" i="3"/>
  <c r="K320" i="3"/>
  <c r="J320" i="3"/>
  <c r="AU319" i="3"/>
  <c r="AT319" i="3"/>
  <c r="AS319" i="3"/>
  <c r="AR319" i="3"/>
  <c r="AQ319" i="3"/>
  <c r="AP319" i="3"/>
  <c r="AO319" i="3"/>
  <c r="AN319" i="3"/>
  <c r="AM319" i="3"/>
  <c r="AL319" i="3"/>
  <c r="AK319" i="3"/>
  <c r="AJ319" i="3"/>
  <c r="AI319" i="3"/>
  <c r="AH319" i="3"/>
  <c r="AG319" i="3"/>
  <c r="AF319" i="3"/>
  <c r="AE319" i="3"/>
  <c r="AD319" i="3"/>
  <c r="AC319" i="3"/>
  <c r="AB319" i="3"/>
  <c r="AA319" i="3"/>
  <c r="W319" i="3"/>
  <c r="AU318" i="3"/>
  <c r="AT318" i="3"/>
  <c r="AS318" i="3"/>
  <c r="AR318" i="3"/>
  <c r="AQ318" i="3"/>
  <c r="AP318" i="3"/>
  <c r="AO318" i="3"/>
  <c r="AN318" i="3"/>
  <c r="AM318" i="3"/>
  <c r="AL318" i="3"/>
  <c r="AK318" i="3"/>
  <c r="AJ318" i="3"/>
  <c r="AI318" i="3"/>
  <c r="AH318" i="3"/>
  <c r="AG318" i="3"/>
  <c r="AF318" i="3"/>
  <c r="AE318" i="3"/>
  <c r="AD318" i="3"/>
  <c r="AB318" i="3"/>
  <c r="AA318" i="3"/>
  <c r="W318" i="3"/>
  <c r="O319" i="3" s="1"/>
  <c r="P319" i="3" s="1"/>
  <c r="H318" i="3"/>
  <c r="B318" i="3"/>
  <c r="AV320" i="3" s="1"/>
  <c r="A318" i="3"/>
  <c r="AU317" i="3"/>
  <c r="AT317" i="3"/>
  <c r="AS317" i="3"/>
  <c r="AR317" i="3"/>
  <c r="AQ317" i="3"/>
  <c r="AP317" i="3"/>
  <c r="AO317" i="3"/>
  <c r="AN317" i="3"/>
  <c r="AM317" i="3"/>
  <c r="AL317" i="3"/>
  <c r="AK317" i="3"/>
  <c r="AJ317" i="3"/>
  <c r="AI317" i="3"/>
  <c r="AH317" i="3"/>
  <c r="AG317" i="3"/>
  <c r="AF317" i="3"/>
  <c r="AE317" i="3"/>
  <c r="AD317" i="3"/>
  <c r="AC317" i="3"/>
  <c r="AB317" i="3"/>
  <c r="AA317" i="3"/>
  <c r="W317" i="3"/>
  <c r="K317" i="3"/>
  <c r="J317" i="3"/>
  <c r="AU316" i="3"/>
  <c r="AT316" i="3"/>
  <c r="AS316" i="3"/>
  <c r="AR316" i="3"/>
  <c r="AQ316" i="3"/>
  <c r="AP316" i="3"/>
  <c r="AO316" i="3"/>
  <c r="AN316" i="3"/>
  <c r="AM316" i="3"/>
  <c r="AL316" i="3"/>
  <c r="AK316" i="3"/>
  <c r="AJ316" i="3"/>
  <c r="AI316" i="3"/>
  <c r="AH316" i="3"/>
  <c r="AG316" i="3"/>
  <c r="AF316" i="3"/>
  <c r="AE316" i="3"/>
  <c r="AD316" i="3"/>
  <c r="AC316" i="3"/>
  <c r="AB316" i="3"/>
  <c r="AA316" i="3"/>
  <c r="W316" i="3"/>
  <c r="K316" i="3"/>
  <c r="AU315" i="3"/>
  <c r="AT315" i="3"/>
  <c r="AS315" i="3"/>
  <c r="AR315" i="3"/>
  <c r="AQ315" i="3"/>
  <c r="AP315" i="3"/>
  <c r="AO315" i="3"/>
  <c r="AN315" i="3"/>
  <c r="AM315" i="3"/>
  <c r="AL315" i="3"/>
  <c r="AK315" i="3"/>
  <c r="AJ315" i="3"/>
  <c r="AI315" i="3"/>
  <c r="AH315" i="3"/>
  <c r="AG315" i="3"/>
  <c r="AF315" i="3"/>
  <c r="AE315" i="3"/>
  <c r="AD315" i="3"/>
  <c r="AC315" i="3"/>
  <c r="AB315" i="3"/>
  <c r="AA315" i="3"/>
  <c r="W315" i="3"/>
  <c r="O316" i="3" s="1"/>
  <c r="P316" i="3" s="1"/>
  <c r="H315" i="3"/>
  <c r="B315" i="3"/>
  <c r="C315" i="3" s="1"/>
  <c r="A315" i="3"/>
  <c r="AU314" i="3"/>
  <c r="AT314" i="3"/>
  <c r="AS314" i="3"/>
  <c r="AR314" i="3"/>
  <c r="AQ314" i="3"/>
  <c r="AP314" i="3"/>
  <c r="AO314" i="3"/>
  <c r="AN314" i="3"/>
  <c r="AM314" i="3"/>
  <c r="AL314" i="3"/>
  <c r="AK314" i="3"/>
  <c r="AJ314" i="3"/>
  <c r="AI314" i="3"/>
  <c r="AH314" i="3"/>
  <c r="AG314" i="3"/>
  <c r="AF314" i="3"/>
  <c r="AE314" i="3"/>
  <c r="AD314" i="3"/>
  <c r="AC314" i="3"/>
  <c r="AB314" i="3"/>
  <c r="AA314" i="3"/>
  <c r="W314" i="3"/>
  <c r="K314" i="3"/>
  <c r="J314" i="3"/>
  <c r="AU313" i="3"/>
  <c r="AT313" i="3"/>
  <c r="AS313" i="3"/>
  <c r="AR313" i="3"/>
  <c r="AQ313" i="3"/>
  <c r="AP313" i="3"/>
  <c r="AO313" i="3"/>
  <c r="AN313" i="3"/>
  <c r="AM313" i="3"/>
  <c r="AL313" i="3"/>
  <c r="AK313" i="3"/>
  <c r="AJ313" i="3"/>
  <c r="AI313" i="3"/>
  <c r="AH313" i="3"/>
  <c r="AG313" i="3"/>
  <c r="AF313" i="3"/>
  <c r="AE313" i="3"/>
  <c r="AD313" i="3"/>
  <c r="AC313" i="3"/>
  <c r="AB313" i="3"/>
  <c r="AA313" i="3"/>
  <c r="W313" i="3"/>
  <c r="K313" i="3"/>
  <c r="K315" i="3" s="1"/>
  <c r="K319" i="3" s="1"/>
  <c r="K322" i="3" s="1"/>
  <c r="K325" i="3" s="1"/>
  <c r="AU312" i="3"/>
  <c r="AT312" i="3"/>
  <c r="AS312" i="3"/>
  <c r="AR312" i="3"/>
  <c r="AQ312" i="3"/>
  <c r="AP312" i="3"/>
  <c r="AO312" i="3"/>
  <c r="AN312" i="3"/>
  <c r="AM312" i="3"/>
  <c r="AL312" i="3"/>
  <c r="AK312" i="3"/>
  <c r="AJ312" i="3"/>
  <c r="AI312" i="3"/>
  <c r="AH312" i="3"/>
  <c r="AG312" i="3"/>
  <c r="AF312" i="3"/>
  <c r="AE312" i="3"/>
  <c r="AD312" i="3"/>
  <c r="AC312" i="3"/>
  <c r="AB312" i="3"/>
  <c r="AA312" i="3"/>
  <c r="W312" i="3"/>
  <c r="O313" i="3" s="1"/>
  <c r="P313" i="3" s="1"/>
  <c r="K312" i="3"/>
  <c r="K318" i="3" s="1"/>
  <c r="K321" i="3" s="1"/>
  <c r="AV314" i="3"/>
  <c r="A312" i="3"/>
  <c r="H312" i="3" s="1"/>
  <c r="AU311" i="3"/>
  <c r="AT311" i="3"/>
  <c r="AS311" i="3"/>
  <c r="AR311" i="3"/>
  <c r="AQ311" i="3"/>
  <c r="AP311" i="3"/>
  <c r="AO311" i="3"/>
  <c r="AN311" i="3"/>
  <c r="AM311" i="3"/>
  <c r="AL311" i="3"/>
  <c r="AK311" i="3"/>
  <c r="AJ311" i="3"/>
  <c r="AI311" i="3"/>
  <c r="AH311" i="3"/>
  <c r="AG311" i="3"/>
  <c r="AF311" i="3"/>
  <c r="AE311" i="3"/>
  <c r="AD311" i="3"/>
  <c r="AB311" i="3"/>
  <c r="AA311" i="3"/>
  <c r="W311" i="3"/>
  <c r="AU310" i="3"/>
  <c r="AT310" i="3"/>
  <c r="AS310" i="3"/>
  <c r="AR310" i="3"/>
  <c r="AQ310" i="3"/>
  <c r="AP310" i="3"/>
  <c r="AO310" i="3"/>
  <c r="AN310" i="3"/>
  <c r="AM310" i="3"/>
  <c r="AL310" i="3"/>
  <c r="AK310" i="3"/>
  <c r="AJ310" i="3"/>
  <c r="AI310" i="3"/>
  <c r="AH310" i="3"/>
  <c r="AG310" i="3"/>
  <c r="AF310" i="3"/>
  <c r="AE310" i="3"/>
  <c r="AD310" i="3"/>
  <c r="AB310" i="3"/>
  <c r="AA310" i="3"/>
  <c r="W310" i="3"/>
  <c r="AU309" i="3"/>
  <c r="AT309" i="3"/>
  <c r="AS309" i="3"/>
  <c r="AR309" i="3"/>
  <c r="AQ309" i="3"/>
  <c r="AP309" i="3"/>
  <c r="AO309" i="3"/>
  <c r="AN309" i="3"/>
  <c r="AM309" i="3"/>
  <c r="AL309" i="3"/>
  <c r="AK309" i="3"/>
  <c r="AJ309" i="3"/>
  <c r="AI309" i="3"/>
  <c r="AH309" i="3"/>
  <c r="AG309" i="3"/>
  <c r="AE309" i="3"/>
  <c r="AD309" i="3"/>
  <c r="AC309" i="3"/>
  <c r="AB309" i="3"/>
  <c r="AA309" i="3"/>
  <c r="W309" i="3"/>
  <c r="H309" i="3"/>
  <c r="A309" i="3"/>
  <c r="AU308" i="3"/>
  <c r="AT308" i="3"/>
  <c r="AS308" i="3"/>
  <c r="AR308" i="3"/>
  <c r="AQ308" i="3"/>
  <c r="AP308" i="3"/>
  <c r="AO308" i="3"/>
  <c r="AN308" i="3"/>
  <c r="AM308" i="3"/>
  <c r="AL308" i="3"/>
  <c r="AK308" i="3"/>
  <c r="AJ308" i="3"/>
  <c r="AI308" i="3"/>
  <c r="AH308" i="3"/>
  <c r="AG308" i="3"/>
  <c r="AF308" i="3"/>
  <c r="AE308" i="3"/>
  <c r="AD308" i="3"/>
  <c r="AC308" i="3"/>
  <c r="AB308" i="3"/>
  <c r="AA308" i="3"/>
  <c r="W308" i="3"/>
  <c r="K308" i="3"/>
  <c r="J308" i="3"/>
  <c r="AU307" i="3"/>
  <c r="AT307" i="3"/>
  <c r="AS307" i="3"/>
  <c r="AR307" i="3"/>
  <c r="AQ307" i="3"/>
  <c r="AP307" i="3"/>
  <c r="AO307" i="3"/>
  <c r="AN307" i="3"/>
  <c r="AM307" i="3"/>
  <c r="AL307" i="3"/>
  <c r="AK307" i="3"/>
  <c r="AJ307" i="3"/>
  <c r="AI307" i="3"/>
  <c r="AH307" i="3"/>
  <c r="AG307" i="3"/>
  <c r="AF307" i="3"/>
  <c r="AE307" i="3"/>
  <c r="AD307" i="3"/>
  <c r="AC307" i="3"/>
  <c r="AA307" i="3"/>
  <c r="W307" i="3"/>
  <c r="O306" i="3" s="1"/>
  <c r="P306" i="3" s="1"/>
  <c r="AU306" i="3"/>
  <c r="AT306" i="3"/>
  <c r="AS306" i="3"/>
  <c r="AR306" i="3"/>
  <c r="AQ306" i="3"/>
  <c r="AP306" i="3"/>
  <c r="AO306" i="3"/>
  <c r="AN306" i="3"/>
  <c r="AM306" i="3"/>
  <c r="AL306" i="3"/>
  <c r="AK306" i="3"/>
  <c r="AJ306" i="3"/>
  <c r="AI306" i="3"/>
  <c r="AH306" i="3"/>
  <c r="AG306" i="3"/>
  <c r="AF306" i="3"/>
  <c r="AE306" i="3"/>
  <c r="AD306" i="3"/>
  <c r="AC306" i="3"/>
  <c r="AB306" i="3"/>
  <c r="AA306" i="3"/>
  <c r="W306" i="3"/>
  <c r="H306" i="3"/>
  <c r="A306" i="3"/>
  <c r="AU305" i="3"/>
  <c r="AT305" i="3"/>
  <c r="AS305" i="3"/>
  <c r="AR305" i="3"/>
  <c r="AQ305" i="3"/>
  <c r="AP305" i="3"/>
  <c r="AO305" i="3"/>
  <c r="AN305" i="3"/>
  <c r="AM305" i="3"/>
  <c r="AL305" i="3"/>
  <c r="AK305" i="3"/>
  <c r="AJ305" i="3"/>
  <c r="AI305" i="3"/>
  <c r="AH305" i="3"/>
  <c r="AG305" i="3"/>
  <c r="AF305" i="3"/>
  <c r="AE305" i="3"/>
  <c r="AD305" i="3"/>
  <c r="AC305" i="3"/>
  <c r="AB305" i="3"/>
  <c r="AA305" i="3"/>
  <c r="W305" i="3"/>
  <c r="O305" i="3"/>
  <c r="P305" i="3" s="1"/>
  <c r="K305" i="3"/>
  <c r="J305" i="3"/>
  <c r="AU304" i="3"/>
  <c r="AT304" i="3"/>
  <c r="AS304" i="3"/>
  <c r="AR304" i="3"/>
  <c r="AQ304" i="3"/>
  <c r="AP304" i="3"/>
  <c r="AO304" i="3"/>
  <c r="AN304" i="3"/>
  <c r="AM304" i="3"/>
  <c r="AL304" i="3"/>
  <c r="AK304" i="3"/>
  <c r="AJ304" i="3"/>
  <c r="AI304" i="3"/>
  <c r="AH304" i="3"/>
  <c r="AG304" i="3"/>
  <c r="AF304" i="3"/>
  <c r="AE304" i="3"/>
  <c r="AD304" i="3"/>
  <c r="AB304" i="3"/>
  <c r="AA304" i="3"/>
  <c r="W304" i="3"/>
  <c r="AU303" i="3"/>
  <c r="AT303" i="3"/>
  <c r="AS303" i="3"/>
  <c r="AR303" i="3"/>
  <c r="AQ303" i="3"/>
  <c r="AP303" i="3"/>
  <c r="AO303" i="3"/>
  <c r="AN303" i="3"/>
  <c r="AM303" i="3"/>
  <c r="AL303" i="3"/>
  <c r="AK303" i="3"/>
  <c r="AJ303" i="3"/>
  <c r="AI303" i="3"/>
  <c r="AH303" i="3"/>
  <c r="AG303" i="3"/>
  <c r="AF303" i="3"/>
  <c r="AE303" i="3"/>
  <c r="AD303" i="3"/>
  <c r="AB303" i="3"/>
  <c r="AA303" i="3"/>
  <c r="W303" i="3"/>
  <c r="O304" i="3" s="1"/>
  <c r="O303" i="3"/>
  <c r="AC303" i="3" s="1"/>
  <c r="A303" i="3"/>
  <c r="H303" i="3" s="1"/>
  <c r="AU302" i="3"/>
  <c r="AT302" i="3"/>
  <c r="AS302" i="3"/>
  <c r="AR302" i="3"/>
  <c r="AQ302" i="3"/>
  <c r="AP302" i="3"/>
  <c r="AO302" i="3"/>
  <c r="AN302" i="3"/>
  <c r="AM302" i="3"/>
  <c r="AL302" i="3"/>
  <c r="AK302" i="3"/>
  <c r="AJ302" i="3"/>
  <c r="AI302" i="3"/>
  <c r="AH302" i="3"/>
  <c r="AG302" i="3"/>
  <c r="AF302" i="3"/>
  <c r="AE302" i="3"/>
  <c r="AD302" i="3"/>
  <c r="AB302" i="3"/>
  <c r="AA302" i="3"/>
  <c r="W302" i="3"/>
  <c r="AU301" i="3"/>
  <c r="AT301" i="3"/>
  <c r="AS301" i="3"/>
  <c r="AR301" i="3"/>
  <c r="AQ301" i="3"/>
  <c r="AP301" i="3"/>
  <c r="AO301" i="3"/>
  <c r="AN301" i="3"/>
  <c r="AM301" i="3"/>
  <c r="AL301" i="3"/>
  <c r="AK301" i="3"/>
  <c r="AJ301" i="3"/>
  <c r="AI301" i="3"/>
  <c r="AH301" i="3"/>
  <c r="AG301" i="3"/>
  <c r="AF301" i="3"/>
  <c r="AE301" i="3"/>
  <c r="AD301" i="3"/>
  <c r="AB301" i="3"/>
  <c r="AA301" i="3"/>
  <c r="W301" i="3"/>
  <c r="O300" i="3" s="1"/>
  <c r="AU300" i="3"/>
  <c r="AT300" i="3"/>
  <c r="AS300" i="3"/>
  <c r="AR300" i="3"/>
  <c r="AQ300" i="3"/>
  <c r="AP300" i="3"/>
  <c r="AO300" i="3"/>
  <c r="AN300" i="3"/>
  <c r="AM300" i="3"/>
  <c r="AL300" i="3"/>
  <c r="AK300" i="3"/>
  <c r="AJ300" i="3"/>
  <c r="AI300" i="3"/>
  <c r="AH300" i="3"/>
  <c r="AG300" i="3"/>
  <c r="AE300" i="3"/>
  <c r="AD300" i="3"/>
  <c r="AC300" i="3"/>
  <c r="AB300" i="3"/>
  <c r="AA300" i="3"/>
  <c r="W300" i="3"/>
  <c r="O301" i="3" s="1"/>
  <c r="A300" i="3"/>
  <c r="AU299" i="3"/>
  <c r="AT299" i="3"/>
  <c r="AS299" i="3"/>
  <c r="AR299" i="3"/>
  <c r="AQ299" i="3"/>
  <c r="AP299" i="3"/>
  <c r="AO299" i="3"/>
  <c r="AN299" i="3"/>
  <c r="AM299" i="3"/>
  <c r="AL299" i="3"/>
  <c r="AK299" i="3"/>
  <c r="AJ299" i="3"/>
  <c r="AI299" i="3"/>
  <c r="AH299" i="3"/>
  <c r="AG299" i="3"/>
  <c r="AF299" i="3"/>
  <c r="AE299" i="3"/>
  <c r="AD299" i="3"/>
  <c r="AC299" i="3"/>
  <c r="AB299" i="3"/>
  <c r="AA299" i="3"/>
  <c r="W299" i="3"/>
  <c r="K299" i="3"/>
  <c r="J299" i="3"/>
  <c r="AU298" i="3"/>
  <c r="AT298" i="3"/>
  <c r="AS298" i="3"/>
  <c r="AR298" i="3"/>
  <c r="AQ298" i="3"/>
  <c r="AP298" i="3"/>
  <c r="AO298" i="3"/>
  <c r="AN298" i="3"/>
  <c r="AM298" i="3"/>
  <c r="AL298" i="3"/>
  <c r="AK298" i="3"/>
  <c r="AJ298" i="3"/>
  <c r="AI298" i="3"/>
  <c r="AH298" i="3"/>
  <c r="AG298" i="3"/>
  <c r="AE298" i="3"/>
  <c r="AD298" i="3"/>
  <c r="AC298" i="3"/>
  <c r="AB298" i="3"/>
  <c r="AA298" i="3"/>
  <c r="W298" i="3"/>
  <c r="O298" i="3"/>
  <c r="P298" i="3" s="1"/>
  <c r="AU297" i="3"/>
  <c r="AT297" i="3"/>
  <c r="AS297" i="3"/>
  <c r="AR297" i="3"/>
  <c r="AQ297" i="3"/>
  <c r="AP297" i="3"/>
  <c r="AO297" i="3"/>
  <c r="AN297" i="3"/>
  <c r="AM297" i="3"/>
  <c r="AL297" i="3"/>
  <c r="AK297" i="3"/>
  <c r="AJ297" i="3"/>
  <c r="AI297" i="3"/>
  <c r="AH297" i="3"/>
  <c r="AG297" i="3"/>
  <c r="AF297" i="3"/>
  <c r="AE297" i="3"/>
  <c r="AD297" i="3"/>
  <c r="AB297" i="3"/>
  <c r="AA297" i="3"/>
  <c r="W297" i="3"/>
  <c r="O299" i="3" s="1"/>
  <c r="P299" i="3" s="1"/>
  <c r="O297" i="3"/>
  <c r="AC297" i="3" s="1"/>
  <c r="A297" i="3"/>
  <c r="H297" i="3" s="1"/>
  <c r="AU296" i="3"/>
  <c r="AT296" i="3"/>
  <c r="AS296" i="3"/>
  <c r="AR296" i="3"/>
  <c r="AQ296" i="3"/>
  <c r="AP296" i="3"/>
  <c r="AO296" i="3"/>
  <c r="AN296" i="3"/>
  <c r="AM296" i="3"/>
  <c r="AL296" i="3"/>
  <c r="AK296" i="3"/>
  <c r="AJ296" i="3"/>
  <c r="AI296" i="3"/>
  <c r="AH296" i="3"/>
  <c r="AG296" i="3"/>
  <c r="AF296" i="3"/>
  <c r="AE296" i="3"/>
  <c r="AD296" i="3"/>
  <c r="AC296" i="3"/>
  <c r="AB296" i="3"/>
  <c r="AA296" i="3"/>
  <c r="W296" i="3"/>
  <c r="O296" i="3"/>
  <c r="P296" i="3" s="1"/>
  <c r="K296" i="3"/>
  <c r="J296" i="3"/>
  <c r="AU295" i="3"/>
  <c r="AT295" i="3"/>
  <c r="AS295" i="3"/>
  <c r="AR295" i="3"/>
  <c r="AQ295" i="3"/>
  <c r="AP295" i="3"/>
  <c r="AO295" i="3"/>
  <c r="AN295" i="3"/>
  <c r="AM295" i="3"/>
  <c r="AL295" i="3"/>
  <c r="AK295" i="3"/>
  <c r="AJ295" i="3"/>
  <c r="AI295" i="3"/>
  <c r="AH295" i="3"/>
  <c r="AG295" i="3"/>
  <c r="AE295" i="3"/>
  <c r="AD295" i="3"/>
  <c r="AC295" i="3"/>
  <c r="AB295" i="3"/>
  <c r="AA295" i="3"/>
  <c r="W295" i="3"/>
  <c r="O294" i="3" s="1"/>
  <c r="P295" i="3"/>
  <c r="AU294" i="3"/>
  <c r="AT294" i="3"/>
  <c r="AS294" i="3"/>
  <c r="AR294" i="3"/>
  <c r="AQ294" i="3"/>
  <c r="AP294" i="3"/>
  <c r="AO294" i="3"/>
  <c r="AN294" i="3"/>
  <c r="AM294" i="3"/>
  <c r="AL294" i="3"/>
  <c r="AK294" i="3"/>
  <c r="AJ294" i="3"/>
  <c r="AI294" i="3"/>
  <c r="AH294" i="3"/>
  <c r="AG294" i="3"/>
  <c r="AF294" i="3"/>
  <c r="AE294" i="3"/>
  <c r="AD294" i="3"/>
  <c r="AC294" i="3"/>
  <c r="AB294" i="3"/>
  <c r="AA294" i="3"/>
  <c r="W294" i="3"/>
  <c r="O295" i="3" s="1"/>
  <c r="AF295" i="3" s="1"/>
  <c r="P294" i="3"/>
  <c r="H294" i="3"/>
  <c r="A294" i="3"/>
  <c r="AU293" i="3"/>
  <c r="AT293" i="3"/>
  <c r="AS293" i="3"/>
  <c r="AR293" i="3"/>
  <c r="AQ293" i="3"/>
  <c r="AP293" i="3"/>
  <c r="AO293" i="3"/>
  <c r="AN293" i="3"/>
  <c r="AM293" i="3"/>
  <c r="AL293" i="3"/>
  <c r="AK293" i="3"/>
  <c r="AJ293" i="3"/>
  <c r="AI293" i="3"/>
  <c r="AH293" i="3"/>
  <c r="AG293" i="3"/>
  <c r="AE293" i="3"/>
  <c r="AD293" i="3"/>
  <c r="AC293" i="3"/>
  <c r="AB293" i="3"/>
  <c r="AA293" i="3"/>
  <c r="W293" i="3"/>
  <c r="AU292" i="3"/>
  <c r="AT292" i="3"/>
  <c r="AS292" i="3"/>
  <c r="AR292" i="3"/>
  <c r="AQ292" i="3"/>
  <c r="AP292" i="3"/>
  <c r="AO292" i="3"/>
  <c r="AN292" i="3"/>
  <c r="AM292" i="3"/>
  <c r="AL292" i="3"/>
  <c r="AK292" i="3"/>
  <c r="AJ292" i="3"/>
  <c r="AI292" i="3"/>
  <c r="AH292" i="3"/>
  <c r="AG292" i="3"/>
  <c r="AE292" i="3"/>
  <c r="AD292" i="3"/>
  <c r="AC292" i="3"/>
  <c r="AB292" i="3"/>
  <c r="AA292" i="3"/>
  <c r="W292" i="3"/>
  <c r="AU291" i="3"/>
  <c r="AT291" i="3"/>
  <c r="AS291" i="3"/>
  <c r="AR291" i="3"/>
  <c r="AQ291" i="3"/>
  <c r="AP291" i="3"/>
  <c r="AO291" i="3"/>
  <c r="AN291" i="3"/>
  <c r="AM291" i="3"/>
  <c r="AL291" i="3"/>
  <c r="AK291" i="3"/>
  <c r="AJ291" i="3"/>
  <c r="AI291" i="3"/>
  <c r="AH291" i="3"/>
  <c r="AG291" i="3"/>
  <c r="AF291" i="3"/>
  <c r="AE291" i="3"/>
  <c r="AD291" i="3"/>
  <c r="AC291" i="3"/>
  <c r="AA291" i="3"/>
  <c r="W291" i="3"/>
  <c r="A291" i="3"/>
  <c r="H291" i="3" s="1"/>
  <c r="AU290" i="3"/>
  <c r="AT290" i="3"/>
  <c r="AS290" i="3"/>
  <c r="AR290" i="3"/>
  <c r="AQ290" i="3"/>
  <c r="AP290" i="3"/>
  <c r="AO290" i="3"/>
  <c r="AN290" i="3"/>
  <c r="AM290" i="3"/>
  <c r="AL290" i="3"/>
  <c r="AK290" i="3"/>
  <c r="AJ290" i="3"/>
  <c r="AI290" i="3"/>
  <c r="AH290" i="3"/>
  <c r="AG290" i="3"/>
  <c r="AF290" i="3"/>
  <c r="AE290" i="3"/>
  <c r="AD290" i="3"/>
  <c r="AC290" i="3"/>
  <c r="AB290" i="3"/>
  <c r="AA290" i="3"/>
  <c r="W290" i="3"/>
  <c r="K290" i="3"/>
  <c r="J290" i="3"/>
  <c r="AU289" i="3"/>
  <c r="AT289" i="3"/>
  <c r="AS289" i="3"/>
  <c r="AR289" i="3"/>
  <c r="AQ289" i="3"/>
  <c r="AP289" i="3"/>
  <c r="AO289" i="3"/>
  <c r="AN289" i="3"/>
  <c r="AM289" i="3"/>
  <c r="AL289" i="3"/>
  <c r="AK289" i="3"/>
  <c r="AJ289" i="3"/>
  <c r="AI289" i="3"/>
  <c r="AH289" i="3"/>
  <c r="AG289" i="3"/>
  <c r="AF289" i="3"/>
  <c r="AE289" i="3"/>
  <c r="AC289" i="3"/>
  <c r="AB289" i="3"/>
  <c r="AA289" i="3"/>
  <c r="W289" i="3"/>
  <c r="O288" i="3" s="1"/>
  <c r="P289" i="3"/>
  <c r="AU288" i="3"/>
  <c r="AT288" i="3"/>
  <c r="AS288" i="3"/>
  <c r="AR288" i="3"/>
  <c r="AQ288" i="3"/>
  <c r="AP288" i="3"/>
  <c r="AO288" i="3"/>
  <c r="AN288" i="3"/>
  <c r="AM288" i="3"/>
  <c r="AL288" i="3"/>
  <c r="AK288" i="3"/>
  <c r="AJ288" i="3"/>
  <c r="AI288" i="3"/>
  <c r="AH288" i="3"/>
  <c r="AG288" i="3"/>
  <c r="AF288" i="3"/>
  <c r="AE288" i="3"/>
  <c r="AD288" i="3"/>
  <c r="AC288" i="3"/>
  <c r="AB288" i="3"/>
  <c r="AA288" i="3"/>
  <c r="W288" i="3"/>
  <c r="O289" i="3" s="1"/>
  <c r="AD289" i="3" s="1"/>
  <c r="P288" i="3"/>
  <c r="A288" i="3"/>
  <c r="AU287" i="3"/>
  <c r="AT287" i="3"/>
  <c r="AS287" i="3"/>
  <c r="AR287" i="3"/>
  <c r="AQ287" i="3"/>
  <c r="AP287" i="3"/>
  <c r="AO287" i="3"/>
  <c r="AN287" i="3"/>
  <c r="AM287" i="3"/>
  <c r="AL287" i="3"/>
  <c r="AK287" i="3"/>
  <c r="AJ287" i="3"/>
  <c r="AI287" i="3"/>
  <c r="AH287" i="3"/>
  <c r="AG287" i="3"/>
  <c r="AF287" i="3"/>
  <c r="AE287" i="3"/>
  <c r="AD287" i="3"/>
  <c r="AB287" i="3"/>
  <c r="AA287" i="3"/>
  <c r="W287" i="3"/>
  <c r="O287" i="3"/>
  <c r="AU286" i="3"/>
  <c r="AT286" i="3"/>
  <c r="AS286" i="3"/>
  <c r="AR286" i="3"/>
  <c r="AQ286" i="3"/>
  <c r="AP286" i="3"/>
  <c r="AO286" i="3"/>
  <c r="AN286" i="3"/>
  <c r="AM286" i="3"/>
  <c r="AL286" i="3"/>
  <c r="AK286" i="3"/>
  <c r="AJ286" i="3"/>
  <c r="AI286" i="3"/>
  <c r="AH286" i="3"/>
  <c r="AG286" i="3"/>
  <c r="AF286" i="3"/>
  <c r="AE286" i="3"/>
  <c r="AD286" i="3"/>
  <c r="AB286" i="3"/>
  <c r="AA286" i="3"/>
  <c r="W286" i="3"/>
  <c r="AU285" i="3"/>
  <c r="AT285" i="3"/>
  <c r="AS285" i="3"/>
  <c r="AR285" i="3"/>
  <c r="AQ285" i="3"/>
  <c r="AP285" i="3"/>
  <c r="AO285" i="3"/>
  <c r="AN285" i="3"/>
  <c r="AM285" i="3"/>
  <c r="AL285" i="3"/>
  <c r="AK285" i="3"/>
  <c r="AJ285" i="3"/>
  <c r="AI285" i="3"/>
  <c r="AH285" i="3"/>
  <c r="AG285" i="3"/>
  <c r="AE285" i="3"/>
  <c r="AD285" i="3"/>
  <c r="AC285" i="3"/>
  <c r="AB285" i="3"/>
  <c r="AA285" i="3"/>
  <c r="W285" i="3"/>
  <c r="O286" i="3" s="1"/>
  <c r="P285" i="3"/>
  <c r="AF285" i="3" s="1"/>
  <c r="O285" i="3"/>
  <c r="A285" i="3"/>
  <c r="H285" i="3" s="1"/>
  <c r="AU284" i="3"/>
  <c r="AT284" i="3"/>
  <c r="AS284" i="3"/>
  <c r="AR284" i="3"/>
  <c r="AQ284" i="3"/>
  <c r="AP284" i="3"/>
  <c r="AO284" i="3"/>
  <c r="AN284" i="3"/>
  <c r="AM284" i="3"/>
  <c r="AL284" i="3"/>
  <c r="AK284" i="3"/>
  <c r="AJ284" i="3"/>
  <c r="AI284" i="3"/>
  <c r="AH284" i="3"/>
  <c r="AG284" i="3"/>
  <c r="AF284" i="3"/>
  <c r="AE284" i="3"/>
  <c r="AD284" i="3"/>
  <c r="AC284" i="3"/>
  <c r="AB284" i="3"/>
  <c r="AA284" i="3"/>
  <c r="W284" i="3"/>
  <c r="O284" i="3"/>
  <c r="P284" i="3" s="1"/>
  <c r="K284" i="3"/>
  <c r="J284" i="3"/>
  <c r="AU283" i="3"/>
  <c r="AT283" i="3"/>
  <c r="AS283" i="3"/>
  <c r="AR283" i="3"/>
  <c r="AQ283" i="3"/>
  <c r="AP283" i="3"/>
  <c r="AO283" i="3"/>
  <c r="AN283" i="3"/>
  <c r="AM283" i="3"/>
  <c r="AL283" i="3"/>
  <c r="AK283" i="3"/>
  <c r="AJ283" i="3"/>
  <c r="AI283" i="3"/>
  <c r="AH283" i="3"/>
  <c r="AG283" i="3"/>
  <c r="AF283" i="3"/>
  <c r="AE283" i="3"/>
  <c r="AD283" i="3"/>
  <c r="AB283" i="3"/>
  <c r="AA283" i="3"/>
  <c r="W283" i="3"/>
  <c r="AU282" i="3"/>
  <c r="AT282" i="3"/>
  <c r="AS282" i="3"/>
  <c r="AR282" i="3"/>
  <c r="AQ282" i="3"/>
  <c r="AP282" i="3"/>
  <c r="AO282" i="3"/>
  <c r="AN282" i="3"/>
  <c r="AM282" i="3"/>
  <c r="AL282" i="3"/>
  <c r="AK282" i="3"/>
  <c r="AJ282" i="3"/>
  <c r="AI282" i="3"/>
  <c r="AH282" i="3"/>
  <c r="AG282" i="3"/>
  <c r="AF282" i="3"/>
  <c r="AE282" i="3"/>
  <c r="AD282" i="3"/>
  <c r="AC282" i="3"/>
  <c r="AA282" i="3"/>
  <c r="W282" i="3"/>
  <c r="O283" i="3" s="1"/>
  <c r="AC283" i="3" s="1"/>
  <c r="P282" i="3"/>
  <c r="AB282" i="3" s="1"/>
  <c r="O282" i="3"/>
  <c r="A282" i="3"/>
  <c r="H282" i="3" s="1"/>
  <c r="AU281" i="3"/>
  <c r="AT281" i="3"/>
  <c r="AS281" i="3"/>
  <c r="AR281" i="3"/>
  <c r="AQ281" i="3"/>
  <c r="AP281" i="3"/>
  <c r="AO281" i="3"/>
  <c r="AN281" i="3"/>
  <c r="AM281" i="3"/>
  <c r="AL281" i="3"/>
  <c r="AK281" i="3"/>
  <c r="AJ281" i="3"/>
  <c r="AI281" i="3"/>
  <c r="AH281" i="3"/>
  <c r="AG281" i="3"/>
  <c r="AF281" i="3"/>
  <c r="AE281" i="3"/>
  <c r="AD281" i="3"/>
  <c r="AC281" i="3"/>
  <c r="AB281" i="3"/>
  <c r="AA281" i="3"/>
  <c r="W281" i="3"/>
  <c r="O281" i="3"/>
  <c r="P281" i="3" s="1"/>
  <c r="K281" i="3"/>
  <c r="J281" i="3"/>
  <c r="AU280" i="3"/>
  <c r="AT280" i="3"/>
  <c r="AS280" i="3"/>
  <c r="AR280" i="3"/>
  <c r="AQ280" i="3"/>
  <c r="AP280" i="3"/>
  <c r="AO280" i="3"/>
  <c r="AN280" i="3"/>
  <c r="AM280" i="3"/>
  <c r="AL280" i="3"/>
  <c r="AK280" i="3"/>
  <c r="AJ280" i="3"/>
  <c r="AI280" i="3"/>
  <c r="AH280" i="3"/>
  <c r="AG280" i="3"/>
  <c r="AF280" i="3"/>
  <c r="AE280" i="3"/>
  <c r="AD280" i="3"/>
  <c r="AC280" i="3"/>
  <c r="AA280" i="3"/>
  <c r="W280" i="3"/>
  <c r="AU279" i="3"/>
  <c r="AT279" i="3"/>
  <c r="AS279" i="3"/>
  <c r="AR279" i="3"/>
  <c r="AQ279" i="3"/>
  <c r="AP279" i="3"/>
  <c r="AO279" i="3"/>
  <c r="AN279" i="3"/>
  <c r="AM279" i="3"/>
  <c r="AL279" i="3"/>
  <c r="AK279" i="3"/>
  <c r="AJ279" i="3"/>
  <c r="AI279" i="3"/>
  <c r="AH279" i="3"/>
  <c r="AG279" i="3"/>
  <c r="AF279" i="3"/>
  <c r="AE279" i="3"/>
  <c r="AD279" i="3"/>
  <c r="AB279" i="3"/>
  <c r="AA279" i="3"/>
  <c r="W279" i="3"/>
  <c r="O280" i="3" s="1"/>
  <c r="P279" i="3"/>
  <c r="AC279" i="3" s="1"/>
  <c r="O279" i="3"/>
  <c r="H279" i="3"/>
  <c r="A279" i="3"/>
  <c r="AU278" i="3"/>
  <c r="AT278" i="3"/>
  <c r="AS278" i="3"/>
  <c r="AR278" i="3"/>
  <c r="AQ278" i="3"/>
  <c r="AP278" i="3"/>
  <c r="AO278" i="3"/>
  <c r="AN278" i="3"/>
  <c r="AM278" i="3"/>
  <c r="AL278" i="3"/>
  <c r="AK278" i="3"/>
  <c r="AJ278" i="3"/>
  <c r="AI278" i="3"/>
  <c r="AH278" i="3"/>
  <c r="AG278" i="3"/>
  <c r="AF278" i="3"/>
  <c r="AE278" i="3"/>
  <c r="AD278" i="3"/>
  <c r="AC278" i="3"/>
  <c r="AB278" i="3"/>
  <c r="AA278" i="3"/>
  <c r="W278" i="3"/>
  <c r="O278" i="3"/>
  <c r="P278" i="3" s="1"/>
  <c r="K278" i="3"/>
  <c r="J278" i="3"/>
  <c r="AU277" i="3"/>
  <c r="AT277" i="3"/>
  <c r="AS277" i="3"/>
  <c r="AR277" i="3"/>
  <c r="AQ277" i="3"/>
  <c r="AP277" i="3"/>
  <c r="AO277" i="3"/>
  <c r="AN277" i="3"/>
  <c r="AM277" i="3"/>
  <c r="AL277" i="3"/>
  <c r="AK277" i="3"/>
  <c r="AJ277" i="3"/>
  <c r="AI277" i="3"/>
  <c r="AH277" i="3"/>
  <c r="AG277" i="3"/>
  <c r="AF277" i="3"/>
  <c r="AE277" i="3"/>
  <c r="AD277" i="3"/>
  <c r="AB277" i="3"/>
  <c r="AA277" i="3"/>
  <c r="W277" i="3"/>
  <c r="O276" i="3" s="1"/>
  <c r="AU276" i="3"/>
  <c r="AT276" i="3"/>
  <c r="AS276" i="3"/>
  <c r="AR276" i="3"/>
  <c r="AQ276" i="3"/>
  <c r="AP276" i="3"/>
  <c r="AO276" i="3"/>
  <c r="AN276" i="3"/>
  <c r="AM276" i="3"/>
  <c r="AL276" i="3"/>
  <c r="AK276" i="3"/>
  <c r="AJ276" i="3"/>
  <c r="AI276" i="3"/>
  <c r="AH276" i="3"/>
  <c r="AG276" i="3"/>
  <c r="AF276" i="3"/>
  <c r="AE276" i="3"/>
  <c r="AC276" i="3"/>
  <c r="AB276" i="3"/>
  <c r="AA276" i="3"/>
  <c r="W276" i="3"/>
  <c r="O277" i="3" s="1"/>
  <c r="AC277" i="3" s="1"/>
  <c r="P276" i="3"/>
  <c r="AD276" i="3" s="1"/>
  <c r="H276" i="3"/>
  <c r="A276" i="3"/>
  <c r="AU275" i="3"/>
  <c r="AT275" i="3"/>
  <c r="AS275" i="3"/>
  <c r="AR275" i="3"/>
  <c r="AQ275" i="3"/>
  <c r="AP275" i="3"/>
  <c r="AO275" i="3"/>
  <c r="AN275" i="3"/>
  <c r="AM275" i="3"/>
  <c r="AL275" i="3"/>
  <c r="AK275" i="3"/>
  <c r="AJ275" i="3"/>
  <c r="AI275" i="3"/>
  <c r="AH275" i="3"/>
  <c r="AG275" i="3"/>
  <c r="AF275" i="3"/>
  <c r="AE275" i="3"/>
  <c r="AD275" i="3"/>
  <c r="AC275" i="3"/>
  <c r="AB275" i="3"/>
  <c r="AA275" i="3"/>
  <c r="W275" i="3"/>
  <c r="O275" i="3"/>
  <c r="P275" i="3" s="1"/>
  <c r="K275" i="3"/>
  <c r="J275" i="3"/>
  <c r="AU274" i="3"/>
  <c r="AT274" i="3"/>
  <c r="AS274" i="3"/>
  <c r="AR274" i="3"/>
  <c r="AQ274" i="3"/>
  <c r="AP274" i="3"/>
  <c r="AO274" i="3"/>
  <c r="AN274" i="3"/>
  <c r="AM274" i="3"/>
  <c r="AL274" i="3"/>
  <c r="AK274" i="3"/>
  <c r="AJ274" i="3"/>
  <c r="AI274" i="3"/>
  <c r="AH274" i="3"/>
  <c r="AG274" i="3"/>
  <c r="AE274" i="3"/>
  <c r="AD274" i="3"/>
  <c r="AC274" i="3"/>
  <c r="AB274" i="3"/>
  <c r="AA274" i="3"/>
  <c r="W274" i="3"/>
  <c r="AU273" i="3"/>
  <c r="AT273" i="3"/>
  <c r="AS273" i="3"/>
  <c r="AR273" i="3"/>
  <c r="AQ273" i="3"/>
  <c r="AP273" i="3"/>
  <c r="AO273" i="3"/>
  <c r="AN273" i="3"/>
  <c r="AM273" i="3"/>
  <c r="AL273" i="3"/>
  <c r="AK273" i="3"/>
  <c r="AJ273" i="3"/>
  <c r="AI273" i="3"/>
  <c r="AH273" i="3"/>
  <c r="AG273" i="3"/>
  <c r="AF273" i="3"/>
  <c r="AE273" i="3"/>
  <c r="AD273" i="3"/>
  <c r="AB273" i="3"/>
  <c r="AA273" i="3"/>
  <c r="W273" i="3"/>
  <c r="O274" i="3" s="1"/>
  <c r="P274" i="3" s="1"/>
  <c r="AF274" i="3" s="1"/>
  <c r="P273" i="3"/>
  <c r="O273" i="3"/>
  <c r="AC273" i="3" s="1"/>
  <c r="H273" i="3"/>
  <c r="A273" i="3"/>
  <c r="AU272" i="3"/>
  <c r="AT272" i="3"/>
  <c r="AS272" i="3"/>
  <c r="AR272" i="3"/>
  <c r="AQ272" i="3"/>
  <c r="AP272" i="3"/>
  <c r="AO272" i="3"/>
  <c r="AN272" i="3"/>
  <c r="AM272" i="3"/>
  <c r="AL272" i="3"/>
  <c r="AK272" i="3"/>
  <c r="AJ272" i="3"/>
  <c r="AI272" i="3"/>
  <c r="AH272" i="3"/>
  <c r="AG272" i="3"/>
  <c r="AF272" i="3"/>
  <c r="AE272" i="3"/>
  <c r="AD272" i="3"/>
  <c r="AC272" i="3"/>
  <c r="AB272" i="3"/>
  <c r="AA272" i="3"/>
  <c r="W272" i="3"/>
  <c r="O272" i="3"/>
  <c r="P272" i="3" s="1"/>
  <c r="K272" i="3"/>
  <c r="J272" i="3"/>
  <c r="AU271" i="3"/>
  <c r="AT271" i="3"/>
  <c r="AS271" i="3"/>
  <c r="AR271" i="3"/>
  <c r="AQ271" i="3"/>
  <c r="AP271" i="3"/>
  <c r="AO271" i="3"/>
  <c r="AN271" i="3"/>
  <c r="AM271" i="3"/>
  <c r="AL271" i="3"/>
  <c r="AK271" i="3"/>
  <c r="AJ271" i="3"/>
  <c r="AI271" i="3"/>
  <c r="AH271" i="3"/>
  <c r="AG271" i="3"/>
  <c r="AF271" i="3"/>
  <c r="AE271" i="3"/>
  <c r="AD271" i="3"/>
  <c r="AC271" i="3"/>
  <c r="AB271" i="3"/>
  <c r="AA271" i="3"/>
  <c r="W271" i="3"/>
  <c r="O270" i="3" s="1"/>
  <c r="AD270" i="3" s="1"/>
  <c r="P271" i="3"/>
  <c r="AU270" i="3"/>
  <c r="AT270" i="3"/>
  <c r="AS270" i="3"/>
  <c r="AR270" i="3"/>
  <c r="AQ270" i="3"/>
  <c r="AP270" i="3"/>
  <c r="AO270" i="3"/>
  <c r="AN270" i="3"/>
  <c r="AM270" i="3"/>
  <c r="AL270" i="3"/>
  <c r="AK270" i="3"/>
  <c r="AJ270" i="3"/>
  <c r="AI270" i="3"/>
  <c r="AH270" i="3"/>
  <c r="AG270" i="3"/>
  <c r="AF270" i="3"/>
  <c r="AE270" i="3"/>
  <c r="AC270" i="3"/>
  <c r="AB270" i="3"/>
  <c r="AA270" i="3"/>
  <c r="W270" i="3"/>
  <c r="O271" i="3" s="1"/>
  <c r="P270" i="3"/>
  <c r="H270" i="3"/>
  <c r="A270" i="3"/>
  <c r="AU269" i="3"/>
  <c r="AT269" i="3"/>
  <c r="AS269" i="3"/>
  <c r="AR269" i="3"/>
  <c r="AQ269" i="3"/>
  <c r="AP269" i="3"/>
  <c r="AO269" i="3"/>
  <c r="AN269" i="3"/>
  <c r="AM269" i="3"/>
  <c r="AL269" i="3"/>
  <c r="AK269" i="3"/>
  <c r="AJ269" i="3"/>
  <c r="AI269" i="3"/>
  <c r="AH269" i="3"/>
  <c r="AG269" i="3"/>
  <c r="AF269" i="3"/>
  <c r="AE269" i="3"/>
  <c r="AD269" i="3"/>
  <c r="AC269" i="3"/>
  <c r="AB269" i="3"/>
  <c r="AA269" i="3"/>
  <c r="W269" i="3"/>
  <c r="O269" i="3"/>
  <c r="P269" i="3" s="1"/>
  <c r="K269" i="3"/>
  <c r="J269" i="3"/>
  <c r="AU268" i="3"/>
  <c r="AT268" i="3"/>
  <c r="AS268" i="3"/>
  <c r="AR268" i="3"/>
  <c r="AQ268" i="3"/>
  <c r="AP268" i="3"/>
  <c r="AO268" i="3"/>
  <c r="AN268" i="3"/>
  <c r="AM268" i="3"/>
  <c r="AL268" i="3"/>
  <c r="AK268" i="3"/>
  <c r="AJ268" i="3"/>
  <c r="AI268" i="3"/>
  <c r="AH268" i="3"/>
  <c r="AG268" i="3"/>
  <c r="AE268" i="3"/>
  <c r="AD268" i="3"/>
  <c r="AC268" i="3"/>
  <c r="AB268" i="3"/>
  <c r="AA268" i="3"/>
  <c r="W268" i="3"/>
  <c r="AU267" i="3"/>
  <c r="AT267" i="3"/>
  <c r="AS267" i="3"/>
  <c r="AR267" i="3"/>
  <c r="AQ267" i="3"/>
  <c r="AP267" i="3"/>
  <c r="AO267" i="3"/>
  <c r="AN267" i="3"/>
  <c r="AM267" i="3"/>
  <c r="AL267" i="3"/>
  <c r="AK267" i="3"/>
  <c r="AJ267" i="3"/>
  <c r="AI267" i="3"/>
  <c r="AH267" i="3"/>
  <c r="AG267" i="3"/>
  <c r="AF267" i="3"/>
  <c r="AE267" i="3"/>
  <c r="AD267" i="3"/>
  <c r="AB267" i="3"/>
  <c r="AA267" i="3"/>
  <c r="W267" i="3"/>
  <c r="O268" i="3" s="1"/>
  <c r="P267" i="3"/>
  <c r="AC267" i="3" s="1"/>
  <c r="O267" i="3"/>
  <c r="H267" i="3"/>
  <c r="B267" i="3"/>
  <c r="A267" i="3"/>
  <c r="AV266" i="3"/>
  <c r="AU266" i="3"/>
  <c r="AT266" i="3"/>
  <c r="AS266" i="3"/>
  <c r="AR266" i="3"/>
  <c r="AQ266" i="3"/>
  <c r="AP266" i="3"/>
  <c r="AO266" i="3"/>
  <c r="AN266" i="3"/>
  <c r="AM266" i="3"/>
  <c r="AL266" i="3"/>
  <c r="AK266" i="3"/>
  <c r="AJ266" i="3"/>
  <c r="AI266" i="3"/>
  <c r="AH266" i="3"/>
  <c r="AG266" i="3"/>
  <c r="AF266" i="3"/>
  <c r="AE266" i="3"/>
  <c r="AD266" i="3"/>
  <c r="AC266" i="3"/>
  <c r="AB266" i="3"/>
  <c r="AA266" i="3"/>
  <c r="W266" i="3"/>
  <c r="O266" i="3"/>
  <c r="P266" i="3" s="1"/>
  <c r="K266" i="3"/>
  <c r="J266" i="3"/>
  <c r="AV265" i="3"/>
  <c r="AU265" i="3"/>
  <c r="AT265" i="3"/>
  <c r="AS265" i="3"/>
  <c r="AR265" i="3"/>
  <c r="AQ265" i="3"/>
  <c r="AP265" i="3"/>
  <c r="AO265" i="3"/>
  <c r="AN265" i="3"/>
  <c r="AM265" i="3"/>
  <c r="AL265" i="3"/>
  <c r="AK265" i="3"/>
  <c r="AJ265" i="3"/>
  <c r="AI265" i="3"/>
  <c r="AH265" i="3"/>
  <c r="AG265" i="3"/>
  <c r="AE265" i="3"/>
  <c r="AD265" i="3"/>
  <c r="AC265" i="3"/>
  <c r="AB265" i="3"/>
  <c r="AA265" i="3"/>
  <c r="W265" i="3"/>
  <c r="O264" i="3" s="1"/>
  <c r="P265" i="3"/>
  <c r="AV264" i="3"/>
  <c r="AU264" i="3"/>
  <c r="AT264" i="3"/>
  <c r="AS264" i="3"/>
  <c r="AR264" i="3"/>
  <c r="AQ264" i="3"/>
  <c r="AP264" i="3"/>
  <c r="AO264" i="3"/>
  <c r="AN264" i="3"/>
  <c r="AM264" i="3"/>
  <c r="AL264" i="3"/>
  <c r="AK264" i="3"/>
  <c r="AJ264" i="3"/>
  <c r="AI264" i="3"/>
  <c r="AH264" i="3"/>
  <c r="AG264" i="3"/>
  <c r="AF264" i="3"/>
  <c r="AE264" i="3"/>
  <c r="AD264" i="3"/>
  <c r="AB264" i="3"/>
  <c r="AA264" i="3"/>
  <c r="W264" i="3"/>
  <c r="O265" i="3" s="1"/>
  <c r="AF265" i="3" s="1"/>
  <c r="A264" i="3"/>
  <c r="H264" i="3" s="1"/>
  <c r="AU263" i="3"/>
  <c r="AT263" i="3"/>
  <c r="AS263" i="3"/>
  <c r="AR263" i="3"/>
  <c r="AQ263" i="3"/>
  <c r="AP263" i="3"/>
  <c r="AO263" i="3"/>
  <c r="AN263" i="3"/>
  <c r="AM263" i="3"/>
  <c r="AL263" i="3"/>
  <c r="AK263" i="3"/>
  <c r="AJ263" i="3"/>
  <c r="AI263" i="3"/>
  <c r="AH263" i="3"/>
  <c r="AG263" i="3"/>
  <c r="AF263" i="3"/>
  <c r="AE263" i="3"/>
  <c r="AD263" i="3"/>
  <c r="AC263" i="3"/>
  <c r="AB263" i="3"/>
  <c r="AA263" i="3"/>
  <c r="W263" i="3"/>
  <c r="P263" i="3"/>
  <c r="AU262" i="3"/>
  <c r="AT262" i="3"/>
  <c r="AS262" i="3"/>
  <c r="AR262" i="3"/>
  <c r="AQ262" i="3"/>
  <c r="AP262" i="3"/>
  <c r="AO262" i="3"/>
  <c r="AN262" i="3"/>
  <c r="AM262" i="3"/>
  <c r="AL262" i="3"/>
  <c r="AK262" i="3"/>
  <c r="AJ262" i="3"/>
  <c r="AI262" i="3"/>
  <c r="AH262" i="3"/>
  <c r="AG262" i="3"/>
  <c r="AF262" i="3"/>
  <c r="AE262" i="3"/>
  <c r="AD262" i="3"/>
  <c r="AB262" i="3"/>
  <c r="AA262" i="3"/>
  <c r="W262" i="3"/>
  <c r="O262" i="3"/>
  <c r="AC262" i="3" s="1"/>
  <c r="AU261" i="3"/>
  <c r="AT261" i="3"/>
  <c r="AS261" i="3"/>
  <c r="AR261" i="3"/>
  <c r="AQ261" i="3"/>
  <c r="AP261" i="3"/>
  <c r="AO261" i="3"/>
  <c r="AN261" i="3"/>
  <c r="AM261" i="3"/>
  <c r="AL261" i="3"/>
  <c r="AK261" i="3"/>
  <c r="AJ261" i="3"/>
  <c r="AI261" i="3"/>
  <c r="AH261" i="3"/>
  <c r="AG261" i="3"/>
  <c r="AE261" i="3"/>
  <c r="AD261" i="3"/>
  <c r="AC261" i="3"/>
  <c r="AB261" i="3"/>
  <c r="AA261" i="3"/>
  <c r="W261" i="3"/>
  <c r="O263" i="3" s="1"/>
  <c r="O261" i="3"/>
  <c r="A261" i="3"/>
  <c r="AU260" i="3"/>
  <c r="AT260" i="3"/>
  <c r="AS260" i="3"/>
  <c r="AR260" i="3"/>
  <c r="AQ260" i="3"/>
  <c r="AP260" i="3"/>
  <c r="AO260" i="3"/>
  <c r="AN260" i="3"/>
  <c r="AM260" i="3"/>
  <c r="AL260" i="3"/>
  <c r="AK260" i="3"/>
  <c r="AJ260" i="3"/>
  <c r="AI260" i="3"/>
  <c r="AH260" i="3"/>
  <c r="AG260" i="3"/>
  <c r="AF260" i="3"/>
  <c r="AE260" i="3"/>
  <c r="AD260" i="3"/>
  <c r="AC260" i="3"/>
  <c r="AB260" i="3"/>
  <c r="AA260" i="3"/>
  <c r="W260" i="3"/>
  <c r="K260" i="3"/>
  <c r="J260" i="3"/>
  <c r="AU259" i="3"/>
  <c r="AT259" i="3"/>
  <c r="AS259" i="3"/>
  <c r="AR259" i="3"/>
  <c r="AQ259" i="3"/>
  <c r="AP259" i="3"/>
  <c r="AO259" i="3"/>
  <c r="AN259" i="3"/>
  <c r="AM259" i="3"/>
  <c r="AL259" i="3"/>
  <c r="AK259" i="3"/>
  <c r="AJ259" i="3"/>
  <c r="AI259" i="3"/>
  <c r="AH259" i="3"/>
  <c r="AG259" i="3"/>
  <c r="AF259" i="3"/>
  <c r="AE259" i="3"/>
  <c r="AD259" i="3"/>
  <c r="AB259" i="3"/>
  <c r="AA259" i="3"/>
  <c r="W259" i="3"/>
  <c r="O258" i="3" s="1"/>
  <c r="AU258" i="3"/>
  <c r="AT258" i="3"/>
  <c r="AS258" i="3"/>
  <c r="AR258" i="3"/>
  <c r="AQ258" i="3"/>
  <c r="AP258" i="3"/>
  <c r="AO258" i="3"/>
  <c r="AN258" i="3"/>
  <c r="AM258" i="3"/>
  <c r="AL258" i="3"/>
  <c r="AK258" i="3"/>
  <c r="AJ258" i="3"/>
  <c r="AI258" i="3"/>
  <c r="AH258" i="3"/>
  <c r="AG258" i="3"/>
  <c r="AF258" i="3"/>
  <c r="AE258" i="3"/>
  <c r="AC258" i="3"/>
  <c r="AB258" i="3"/>
  <c r="AA258" i="3"/>
  <c r="W258" i="3"/>
  <c r="H258" i="3"/>
  <c r="A258" i="3"/>
  <c r="AU257" i="3"/>
  <c r="AT257" i="3"/>
  <c r="AS257" i="3"/>
  <c r="AR257" i="3"/>
  <c r="AQ257" i="3"/>
  <c r="AP257" i="3"/>
  <c r="AO257" i="3"/>
  <c r="AN257" i="3"/>
  <c r="AM257" i="3"/>
  <c r="AL257" i="3"/>
  <c r="AK257" i="3"/>
  <c r="AJ257" i="3"/>
  <c r="AI257" i="3"/>
  <c r="AH257" i="3"/>
  <c r="AG257" i="3"/>
  <c r="AF257" i="3"/>
  <c r="AE257" i="3"/>
  <c r="AD257" i="3"/>
  <c r="AC257" i="3"/>
  <c r="AB257" i="3"/>
  <c r="AA257" i="3"/>
  <c r="W257" i="3"/>
  <c r="K257" i="3"/>
  <c r="J257" i="3"/>
  <c r="AU256" i="3"/>
  <c r="AT256" i="3"/>
  <c r="AS256" i="3"/>
  <c r="AR256" i="3"/>
  <c r="AQ256" i="3"/>
  <c r="AP256" i="3"/>
  <c r="AO256" i="3"/>
  <c r="AN256" i="3"/>
  <c r="AM256" i="3"/>
  <c r="AL256" i="3"/>
  <c r="AK256" i="3"/>
  <c r="AJ256" i="3"/>
  <c r="AI256" i="3"/>
  <c r="AH256" i="3"/>
  <c r="AG256" i="3"/>
  <c r="AE256" i="3"/>
  <c r="AD256" i="3"/>
  <c r="AC256" i="3"/>
  <c r="AB256" i="3"/>
  <c r="AA256" i="3"/>
  <c r="W256" i="3"/>
  <c r="AU255" i="3"/>
  <c r="AT255" i="3"/>
  <c r="AS255" i="3"/>
  <c r="AR255" i="3"/>
  <c r="AQ255" i="3"/>
  <c r="AP255" i="3"/>
  <c r="AO255" i="3"/>
  <c r="AN255" i="3"/>
  <c r="AM255" i="3"/>
  <c r="AL255" i="3"/>
  <c r="AK255" i="3"/>
  <c r="AJ255" i="3"/>
  <c r="AI255" i="3"/>
  <c r="AH255" i="3"/>
  <c r="AG255" i="3"/>
  <c r="AF255" i="3"/>
  <c r="AE255" i="3"/>
  <c r="AD255" i="3"/>
  <c r="AB255" i="3"/>
  <c r="AA255" i="3"/>
  <c r="W255" i="3"/>
  <c r="O256" i="3" s="1"/>
  <c r="A255" i="3"/>
  <c r="H255" i="3" s="1"/>
  <c r="AU254" i="3"/>
  <c r="AT254" i="3"/>
  <c r="AS254" i="3"/>
  <c r="AR254" i="3"/>
  <c r="AQ254" i="3"/>
  <c r="AP254" i="3"/>
  <c r="AO254" i="3"/>
  <c r="AN254" i="3"/>
  <c r="AM254" i="3"/>
  <c r="AL254" i="3"/>
  <c r="AK254" i="3"/>
  <c r="AJ254" i="3"/>
  <c r="AI254" i="3"/>
  <c r="AH254" i="3"/>
  <c r="AG254" i="3"/>
  <c r="AF254" i="3"/>
  <c r="AE254" i="3"/>
  <c r="AD254" i="3"/>
  <c r="AC254" i="3"/>
  <c r="AB254" i="3"/>
  <c r="AA254" i="3"/>
  <c r="W254" i="3"/>
  <c r="P254" i="3"/>
  <c r="K254" i="3"/>
  <c r="J254" i="3"/>
  <c r="AU253" i="3"/>
  <c r="AT253" i="3"/>
  <c r="AS253" i="3"/>
  <c r="AR253" i="3"/>
  <c r="AQ253" i="3"/>
  <c r="AP253" i="3"/>
  <c r="AO253" i="3"/>
  <c r="AN253" i="3"/>
  <c r="AM253" i="3"/>
  <c r="AL253" i="3"/>
  <c r="AK253" i="3"/>
  <c r="AJ253" i="3"/>
  <c r="AI253" i="3"/>
  <c r="AH253" i="3"/>
  <c r="AG253" i="3"/>
  <c r="AF253" i="3"/>
  <c r="AE253" i="3"/>
  <c r="AC253" i="3"/>
  <c r="AB253" i="3"/>
  <c r="AA253" i="3"/>
  <c r="W253" i="3"/>
  <c r="O253" i="3"/>
  <c r="P253" i="3" s="1"/>
  <c r="AD253" i="3" s="1"/>
  <c r="AU252" i="3"/>
  <c r="AT252" i="3"/>
  <c r="AS252" i="3"/>
  <c r="AR252" i="3"/>
  <c r="AQ252" i="3"/>
  <c r="AP252" i="3"/>
  <c r="AO252" i="3"/>
  <c r="AN252" i="3"/>
  <c r="AM252" i="3"/>
  <c r="AL252" i="3"/>
  <c r="AK252" i="3"/>
  <c r="AJ252" i="3"/>
  <c r="AI252" i="3"/>
  <c r="AH252" i="3"/>
  <c r="AG252" i="3"/>
  <c r="AF252" i="3"/>
  <c r="AE252" i="3"/>
  <c r="AD252" i="3"/>
  <c r="AB252" i="3"/>
  <c r="AA252" i="3"/>
  <c r="W252" i="3"/>
  <c r="O254" i="3" s="1"/>
  <c r="O252" i="3"/>
  <c r="H252" i="3"/>
  <c r="A252" i="3"/>
  <c r="AU251" i="3"/>
  <c r="AT251" i="3"/>
  <c r="AS251" i="3"/>
  <c r="AR251" i="3"/>
  <c r="AQ251" i="3"/>
  <c r="AP251" i="3"/>
  <c r="AO251" i="3"/>
  <c r="AN251" i="3"/>
  <c r="AM251" i="3"/>
  <c r="AL251" i="3"/>
  <c r="AK251" i="3"/>
  <c r="AJ251" i="3"/>
  <c r="AI251" i="3"/>
  <c r="AH251" i="3"/>
  <c r="AG251" i="3"/>
  <c r="AF251" i="3"/>
  <c r="AE251" i="3"/>
  <c r="AD251" i="3"/>
  <c r="AB251" i="3"/>
  <c r="AA251" i="3"/>
  <c r="W251" i="3"/>
  <c r="AU250" i="3"/>
  <c r="AT250" i="3"/>
  <c r="AS250" i="3"/>
  <c r="AR250" i="3"/>
  <c r="AQ250" i="3"/>
  <c r="AP250" i="3"/>
  <c r="AO250" i="3"/>
  <c r="AN250" i="3"/>
  <c r="AM250" i="3"/>
  <c r="AL250" i="3"/>
  <c r="AK250" i="3"/>
  <c r="AJ250" i="3"/>
  <c r="AI250" i="3"/>
  <c r="AH250" i="3"/>
  <c r="AG250" i="3"/>
  <c r="AF250" i="3"/>
  <c r="AE250" i="3"/>
  <c r="AD250" i="3"/>
  <c r="AB250" i="3"/>
  <c r="AA250" i="3"/>
  <c r="W250" i="3"/>
  <c r="AU249" i="3"/>
  <c r="AT249" i="3"/>
  <c r="AS249" i="3"/>
  <c r="AR249" i="3"/>
  <c r="AQ249" i="3"/>
  <c r="AP249" i="3"/>
  <c r="AO249" i="3"/>
  <c r="AN249" i="3"/>
  <c r="AM249" i="3"/>
  <c r="AL249" i="3"/>
  <c r="AK249" i="3"/>
  <c r="AJ249" i="3"/>
  <c r="AI249" i="3"/>
  <c r="AH249" i="3"/>
  <c r="AG249" i="3"/>
  <c r="AF249" i="3"/>
  <c r="AE249" i="3"/>
  <c r="AD249" i="3"/>
  <c r="AB249" i="3"/>
  <c r="AA249" i="3"/>
  <c r="W249" i="3"/>
  <c r="O250" i="3" s="1"/>
  <c r="A249" i="3"/>
  <c r="H249" i="3" s="1"/>
  <c r="AU248" i="3"/>
  <c r="AT248" i="3"/>
  <c r="AS248" i="3"/>
  <c r="AR248" i="3"/>
  <c r="AQ248" i="3"/>
  <c r="AP248" i="3"/>
  <c r="AO248" i="3"/>
  <c r="AN248" i="3"/>
  <c r="AM248" i="3"/>
  <c r="AL248" i="3"/>
  <c r="AK248" i="3"/>
  <c r="AJ248" i="3"/>
  <c r="AI248" i="3"/>
  <c r="AH248" i="3"/>
  <c r="AG248" i="3"/>
  <c r="AF248" i="3"/>
  <c r="AE248" i="3"/>
  <c r="AD248" i="3"/>
  <c r="AC248" i="3"/>
  <c r="AB248" i="3"/>
  <c r="AA248" i="3"/>
  <c r="W248" i="3"/>
  <c r="K248" i="3"/>
  <c r="J248" i="3"/>
  <c r="AU247" i="3"/>
  <c r="AT247" i="3"/>
  <c r="AS247" i="3"/>
  <c r="AR247" i="3"/>
  <c r="AQ247" i="3"/>
  <c r="AP247" i="3"/>
  <c r="AO247" i="3"/>
  <c r="AN247" i="3"/>
  <c r="AM247" i="3"/>
  <c r="AL247" i="3"/>
  <c r="AK247" i="3"/>
  <c r="AJ247" i="3"/>
  <c r="AI247" i="3"/>
  <c r="AH247" i="3"/>
  <c r="AG247" i="3"/>
  <c r="AF247" i="3"/>
  <c r="AE247" i="3"/>
  <c r="AD247" i="3"/>
  <c r="AC247" i="3"/>
  <c r="AA247" i="3"/>
  <c r="W247" i="3"/>
  <c r="AU246" i="3"/>
  <c r="AT246" i="3"/>
  <c r="AS246" i="3"/>
  <c r="AR246" i="3"/>
  <c r="AQ246" i="3"/>
  <c r="AP246" i="3"/>
  <c r="AO246" i="3"/>
  <c r="AN246" i="3"/>
  <c r="AM246" i="3"/>
  <c r="AL246" i="3"/>
  <c r="AK246" i="3"/>
  <c r="AJ246" i="3"/>
  <c r="AI246" i="3"/>
  <c r="AH246" i="3"/>
  <c r="AG246" i="3"/>
  <c r="AF246" i="3"/>
  <c r="AE246" i="3"/>
  <c r="AC246" i="3"/>
  <c r="AB246" i="3"/>
  <c r="AA246" i="3"/>
  <c r="W246" i="3"/>
  <c r="O248" i="3" s="1"/>
  <c r="P248" i="3" s="1"/>
  <c r="H246" i="3"/>
  <c r="A246" i="3"/>
  <c r="AU245" i="3"/>
  <c r="AT245" i="3"/>
  <c r="AS245" i="3"/>
  <c r="AR245" i="3"/>
  <c r="AQ245" i="3"/>
  <c r="AP245" i="3"/>
  <c r="AO245" i="3"/>
  <c r="AN245" i="3"/>
  <c r="AM245" i="3"/>
  <c r="AL245" i="3"/>
  <c r="AK245" i="3"/>
  <c r="AJ245" i="3"/>
  <c r="AI245" i="3"/>
  <c r="AH245" i="3"/>
  <c r="AG245" i="3"/>
  <c r="AF245" i="3"/>
  <c r="AE245" i="3"/>
  <c r="AD245" i="3"/>
  <c r="AB245" i="3"/>
  <c r="AA245" i="3"/>
  <c r="W245" i="3"/>
  <c r="AU244" i="3"/>
  <c r="AT244" i="3"/>
  <c r="AS244" i="3"/>
  <c r="AR244" i="3"/>
  <c r="AQ244" i="3"/>
  <c r="AP244" i="3"/>
  <c r="AO244" i="3"/>
  <c r="AN244" i="3"/>
  <c r="AM244" i="3"/>
  <c r="AL244" i="3"/>
  <c r="AK244" i="3"/>
  <c r="AJ244" i="3"/>
  <c r="AI244" i="3"/>
  <c r="AH244" i="3"/>
  <c r="AG244" i="3"/>
  <c r="AF244" i="3"/>
  <c r="AE244" i="3"/>
  <c r="AD244" i="3"/>
  <c r="AB244" i="3"/>
  <c r="AA244" i="3"/>
  <c r="W244" i="3"/>
  <c r="AU243" i="3"/>
  <c r="AT243" i="3"/>
  <c r="AS243" i="3"/>
  <c r="AR243" i="3"/>
  <c r="AQ243" i="3"/>
  <c r="AP243" i="3"/>
  <c r="AO243" i="3"/>
  <c r="AN243" i="3"/>
  <c r="AM243" i="3"/>
  <c r="AL243" i="3"/>
  <c r="AK243" i="3"/>
  <c r="AJ243" i="3"/>
  <c r="AI243" i="3"/>
  <c r="AH243" i="3"/>
  <c r="AG243" i="3"/>
  <c r="AE243" i="3"/>
  <c r="AD243" i="3"/>
  <c r="AC243" i="3"/>
  <c r="AB243" i="3"/>
  <c r="AA243" i="3"/>
  <c r="W243" i="3"/>
  <c r="A243" i="3"/>
  <c r="H243" i="3" s="1"/>
  <c r="AU242" i="3"/>
  <c r="AT242" i="3"/>
  <c r="AS242" i="3"/>
  <c r="AR242" i="3"/>
  <c r="AQ242" i="3"/>
  <c r="AP242" i="3"/>
  <c r="AO242" i="3"/>
  <c r="AN242" i="3"/>
  <c r="AM242" i="3"/>
  <c r="AL242" i="3"/>
  <c r="AK242" i="3"/>
  <c r="AJ242" i="3"/>
  <c r="AI242" i="3"/>
  <c r="AH242" i="3"/>
  <c r="AG242" i="3"/>
  <c r="AF242" i="3"/>
  <c r="AE242" i="3"/>
  <c r="AD242" i="3"/>
  <c r="AB242" i="3"/>
  <c r="AA242" i="3"/>
  <c r="W242" i="3"/>
  <c r="AU241" i="3"/>
  <c r="AT241" i="3"/>
  <c r="AS241" i="3"/>
  <c r="AR241" i="3"/>
  <c r="AQ241" i="3"/>
  <c r="AP241" i="3"/>
  <c r="AO241" i="3"/>
  <c r="AN241" i="3"/>
  <c r="AM241" i="3"/>
  <c r="AL241" i="3"/>
  <c r="AK241" i="3"/>
  <c r="AJ241" i="3"/>
  <c r="AI241" i="3"/>
  <c r="AH241" i="3"/>
  <c r="AG241" i="3"/>
  <c r="AE241" i="3"/>
  <c r="AD241" i="3"/>
  <c r="AC241" i="3"/>
  <c r="AB241" i="3"/>
  <c r="AA241" i="3"/>
  <c r="W241" i="3"/>
  <c r="AU240" i="3"/>
  <c r="AT240" i="3"/>
  <c r="AS240" i="3"/>
  <c r="AR240" i="3"/>
  <c r="AQ240" i="3"/>
  <c r="AP240" i="3"/>
  <c r="AO240" i="3"/>
  <c r="AN240" i="3"/>
  <c r="AM240" i="3"/>
  <c r="AL240" i="3"/>
  <c r="AK240" i="3"/>
  <c r="AJ240" i="3"/>
  <c r="AI240" i="3"/>
  <c r="AH240" i="3"/>
  <c r="AG240" i="3"/>
  <c r="AE240" i="3"/>
  <c r="AD240" i="3"/>
  <c r="AC240" i="3"/>
  <c r="AB240" i="3"/>
  <c r="AA240" i="3"/>
  <c r="W240" i="3"/>
  <c r="O242" i="3" s="1"/>
  <c r="P240" i="3"/>
  <c r="O240" i="3"/>
  <c r="AF240" i="3" s="1"/>
  <c r="A240" i="3"/>
  <c r="H240" i="3" s="1"/>
  <c r="AU239" i="3"/>
  <c r="AT239" i="3"/>
  <c r="AS239" i="3"/>
  <c r="AR239" i="3"/>
  <c r="AQ239" i="3"/>
  <c r="AP239" i="3"/>
  <c r="AO239" i="3"/>
  <c r="AN239" i="3"/>
  <c r="AM239" i="3"/>
  <c r="AL239" i="3"/>
  <c r="AK239" i="3"/>
  <c r="AJ239" i="3"/>
  <c r="AI239" i="3"/>
  <c r="AH239" i="3"/>
  <c r="AG239" i="3"/>
  <c r="AF239" i="3"/>
  <c r="AE239" i="3"/>
  <c r="AD239" i="3"/>
  <c r="AC239" i="3"/>
  <c r="AB239" i="3"/>
  <c r="AA239" i="3"/>
  <c r="W239" i="3"/>
  <c r="K239" i="3"/>
  <c r="J239" i="3"/>
  <c r="AU238" i="3"/>
  <c r="AT238" i="3"/>
  <c r="AS238" i="3"/>
  <c r="AR238" i="3"/>
  <c r="AQ238" i="3"/>
  <c r="AP238" i="3"/>
  <c r="AO238" i="3"/>
  <c r="AN238" i="3"/>
  <c r="AM238" i="3"/>
  <c r="AL238" i="3"/>
  <c r="AK238" i="3"/>
  <c r="AJ238" i="3"/>
  <c r="AI238" i="3"/>
  <c r="AH238" i="3"/>
  <c r="AG238" i="3"/>
  <c r="AF238" i="3"/>
  <c r="AE238" i="3"/>
  <c r="AC238" i="3"/>
  <c r="AB238" i="3"/>
  <c r="AA238" i="3"/>
  <c r="W238" i="3"/>
  <c r="O237" i="3" s="1"/>
  <c r="AU237" i="3"/>
  <c r="AT237" i="3"/>
  <c r="AS237" i="3"/>
  <c r="AR237" i="3"/>
  <c r="AQ237" i="3"/>
  <c r="AP237" i="3"/>
  <c r="AO237" i="3"/>
  <c r="AN237" i="3"/>
  <c r="AM237" i="3"/>
  <c r="AL237" i="3"/>
  <c r="AK237" i="3"/>
  <c r="AJ237" i="3"/>
  <c r="AI237" i="3"/>
  <c r="AH237" i="3"/>
  <c r="AG237" i="3"/>
  <c r="AE237" i="3"/>
  <c r="AD237" i="3"/>
  <c r="AC237" i="3"/>
  <c r="AB237" i="3"/>
  <c r="AA237" i="3"/>
  <c r="W237" i="3"/>
  <c r="B237" i="3"/>
  <c r="AV239" i="3" s="1"/>
  <c r="A237" i="3"/>
  <c r="H237" i="3" s="1"/>
  <c r="AV236" i="3"/>
  <c r="AU236" i="3"/>
  <c r="AT236" i="3"/>
  <c r="AS236" i="3"/>
  <c r="AR236" i="3"/>
  <c r="AQ236" i="3"/>
  <c r="AP236" i="3"/>
  <c r="AO236" i="3"/>
  <c r="AN236" i="3"/>
  <c r="AM236" i="3"/>
  <c r="AL236" i="3"/>
  <c r="AK236" i="3"/>
  <c r="AJ236" i="3"/>
  <c r="AI236" i="3"/>
  <c r="AH236" i="3"/>
  <c r="AG236" i="3"/>
  <c r="AF236" i="3"/>
  <c r="AE236" i="3"/>
  <c r="AC236" i="3"/>
  <c r="AB236" i="3"/>
  <c r="AA236" i="3"/>
  <c r="W236" i="3"/>
  <c r="AV235" i="3"/>
  <c r="AU235" i="3"/>
  <c r="AT235" i="3"/>
  <c r="AS235" i="3"/>
  <c r="AR235" i="3"/>
  <c r="AQ235" i="3"/>
  <c r="AP235" i="3"/>
  <c r="AO235" i="3"/>
  <c r="AN235" i="3"/>
  <c r="AM235" i="3"/>
  <c r="AL235" i="3"/>
  <c r="AK235" i="3"/>
  <c r="AJ235" i="3"/>
  <c r="AI235" i="3"/>
  <c r="AH235" i="3"/>
  <c r="AG235" i="3"/>
  <c r="AF235" i="3"/>
  <c r="AE235" i="3"/>
  <c r="AC235" i="3"/>
  <c r="AB235" i="3"/>
  <c r="AA235" i="3"/>
  <c r="W235" i="3"/>
  <c r="AV234" i="3"/>
  <c r="AU234" i="3"/>
  <c r="AT234" i="3"/>
  <c r="AS234" i="3"/>
  <c r="AR234" i="3"/>
  <c r="AQ234" i="3"/>
  <c r="AP234" i="3"/>
  <c r="AO234" i="3"/>
  <c r="AN234" i="3"/>
  <c r="AM234" i="3"/>
  <c r="AL234" i="3"/>
  <c r="AK234" i="3"/>
  <c r="AJ234" i="3"/>
  <c r="AI234" i="3"/>
  <c r="AH234" i="3"/>
  <c r="AG234" i="3"/>
  <c r="AE234" i="3"/>
  <c r="AD234" i="3"/>
  <c r="AC234" i="3"/>
  <c r="AB234" i="3"/>
  <c r="AA234" i="3"/>
  <c r="W234" i="3"/>
  <c r="O235" i="3" s="1"/>
  <c r="P235" i="3" s="1"/>
  <c r="AD235" i="3" s="1"/>
  <c r="B234" i="3"/>
  <c r="A234" i="3"/>
  <c r="H234" i="3" s="1"/>
  <c r="AV233" i="3"/>
  <c r="AU233" i="3"/>
  <c r="AT233" i="3"/>
  <c r="AS233" i="3"/>
  <c r="AR233" i="3"/>
  <c r="AQ233" i="3"/>
  <c r="AP233" i="3"/>
  <c r="AO233" i="3"/>
  <c r="AN233" i="3"/>
  <c r="AM233" i="3"/>
  <c r="AL233" i="3"/>
  <c r="AK233" i="3"/>
  <c r="AJ233" i="3"/>
  <c r="AI233" i="3"/>
  <c r="AH233" i="3"/>
  <c r="AG233" i="3"/>
  <c r="AF233" i="3"/>
  <c r="AE233" i="3"/>
  <c r="AD233" i="3"/>
  <c r="AC233" i="3"/>
  <c r="AB233" i="3"/>
  <c r="AA233" i="3"/>
  <c r="W233" i="3"/>
  <c r="K233" i="3"/>
  <c r="J233" i="3"/>
  <c r="AV232" i="3"/>
  <c r="AU232" i="3"/>
  <c r="AT232" i="3"/>
  <c r="AS232" i="3"/>
  <c r="AR232" i="3"/>
  <c r="AQ232" i="3"/>
  <c r="AP232" i="3"/>
  <c r="AO232" i="3"/>
  <c r="AN232" i="3"/>
  <c r="AM232" i="3"/>
  <c r="AL232" i="3"/>
  <c r="AK232" i="3"/>
  <c r="AJ232" i="3"/>
  <c r="AI232" i="3"/>
  <c r="AH232" i="3"/>
  <c r="AG232" i="3"/>
  <c r="AF232" i="3"/>
  <c r="AE232" i="3"/>
  <c r="AD232" i="3"/>
  <c r="AB232" i="3"/>
  <c r="AA232" i="3"/>
  <c r="W232" i="3"/>
  <c r="AV231" i="3"/>
  <c r="AU231" i="3"/>
  <c r="AT231" i="3"/>
  <c r="AS231" i="3"/>
  <c r="AR231" i="3"/>
  <c r="AQ231" i="3"/>
  <c r="AP231" i="3"/>
  <c r="AO231" i="3"/>
  <c r="AN231" i="3"/>
  <c r="AM231" i="3"/>
  <c r="AL231" i="3"/>
  <c r="AK231" i="3"/>
  <c r="AJ231" i="3"/>
  <c r="AI231" i="3"/>
  <c r="AH231" i="3"/>
  <c r="AG231" i="3"/>
  <c r="AF231" i="3"/>
  <c r="AE231" i="3"/>
  <c r="AC231" i="3"/>
  <c r="AB231" i="3"/>
  <c r="AA231" i="3"/>
  <c r="W231" i="3"/>
  <c r="O232" i="3" s="1"/>
  <c r="O231" i="3"/>
  <c r="P231" i="3" s="1"/>
  <c r="A231" i="3"/>
  <c r="H231" i="3" s="1"/>
  <c r="AU230" i="3"/>
  <c r="AT230" i="3"/>
  <c r="AS230" i="3"/>
  <c r="AR230" i="3"/>
  <c r="AQ230" i="3"/>
  <c r="AP230" i="3"/>
  <c r="AO230" i="3"/>
  <c r="AN230" i="3"/>
  <c r="AM230" i="3"/>
  <c r="AL230" i="3"/>
  <c r="AK230" i="3"/>
  <c r="AJ230" i="3"/>
  <c r="AI230" i="3"/>
  <c r="AH230" i="3"/>
  <c r="AG230" i="3"/>
  <c r="AF230" i="3"/>
  <c r="AE230" i="3"/>
  <c r="AD230" i="3"/>
  <c r="AC230" i="3"/>
  <c r="AB230" i="3"/>
  <c r="AA230" i="3"/>
  <c r="W230" i="3"/>
  <c r="K230" i="3"/>
  <c r="J230" i="3"/>
  <c r="AU229" i="3"/>
  <c r="AT229" i="3"/>
  <c r="AS229" i="3"/>
  <c r="AR229" i="3"/>
  <c r="AQ229" i="3"/>
  <c r="AP229" i="3"/>
  <c r="AO229" i="3"/>
  <c r="AN229" i="3"/>
  <c r="AM229" i="3"/>
  <c r="AL229" i="3"/>
  <c r="AK229" i="3"/>
  <c r="AJ229" i="3"/>
  <c r="AI229" i="3"/>
  <c r="AH229" i="3"/>
  <c r="AG229" i="3"/>
  <c r="AF229" i="3"/>
  <c r="AE229" i="3"/>
  <c r="AD229" i="3"/>
  <c r="AC229" i="3"/>
  <c r="AA229" i="3"/>
  <c r="W229" i="3"/>
  <c r="AU228" i="3"/>
  <c r="AT228" i="3"/>
  <c r="AS228" i="3"/>
  <c r="AR228" i="3"/>
  <c r="AQ228" i="3"/>
  <c r="AP228" i="3"/>
  <c r="AO228" i="3"/>
  <c r="AN228" i="3"/>
  <c r="AM228" i="3"/>
  <c r="AL228" i="3"/>
  <c r="AK228" i="3"/>
  <c r="AJ228" i="3"/>
  <c r="AI228" i="3"/>
  <c r="AH228" i="3"/>
  <c r="AG228" i="3"/>
  <c r="AF228" i="3"/>
  <c r="AE228" i="3"/>
  <c r="AD228" i="3"/>
  <c r="AC228" i="3"/>
  <c r="AB228" i="3"/>
  <c r="AA228" i="3"/>
  <c r="W228" i="3"/>
  <c r="O229" i="3" s="1"/>
  <c r="A228" i="3"/>
  <c r="AU227" i="3"/>
  <c r="AT227" i="3"/>
  <c r="AS227" i="3"/>
  <c r="AR227" i="3"/>
  <c r="AQ227" i="3"/>
  <c r="AP227" i="3"/>
  <c r="AO227" i="3"/>
  <c r="AN227" i="3"/>
  <c r="AM227" i="3"/>
  <c r="AL227" i="3"/>
  <c r="AK227" i="3"/>
  <c r="AJ227" i="3"/>
  <c r="AI227" i="3"/>
  <c r="AH227" i="3"/>
  <c r="AG227" i="3"/>
  <c r="AF227" i="3"/>
  <c r="AE227" i="3"/>
  <c r="AD227" i="3"/>
  <c r="AC227" i="3"/>
  <c r="AB227" i="3"/>
  <c r="AA227" i="3"/>
  <c r="W227" i="3"/>
  <c r="K227" i="3"/>
  <c r="J227" i="3"/>
  <c r="AU226" i="3"/>
  <c r="AT226" i="3"/>
  <c r="AS226" i="3"/>
  <c r="AR226" i="3"/>
  <c r="AQ226" i="3"/>
  <c r="AP226" i="3"/>
  <c r="AO226" i="3"/>
  <c r="AN226" i="3"/>
  <c r="AM226" i="3"/>
  <c r="AL226" i="3"/>
  <c r="AK226" i="3"/>
  <c r="AJ226" i="3"/>
  <c r="AI226" i="3"/>
  <c r="AH226" i="3"/>
  <c r="AG226" i="3"/>
  <c r="AF226" i="3"/>
  <c r="AE226" i="3"/>
  <c r="AC226" i="3"/>
  <c r="AB226" i="3"/>
  <c r="AA226" i="3"/>
  <c r="W226" i="3"/>
  <c r="AU225" i="3"/>
  <c r="AT225" i="3"/>
  <c r="AS225" i="3"/>
  <c r="AR225" i="3"/>
  <c r="AQ225" i="3"/>
  <c r="AP225" i="3"/>
  <c r="AO225" i="3"/>
  <c r="AN225" i="3"/>
  <c r="AM225" i="3"/>
  <c r="AL225" i="3"/>
  <c r="AK225" i="3"/>
  <c r="AJ225" i="3"/>
  <c r="AI225" i="3"/>
  <c r="AH225" i="3"/>
  <c r="AG225" i="3"/>
  <c r="AE225" i="3"/>
  <c r="AD225" i="3"/>
  <c r="AC225" i="3"/>
  <c r="AB225" i="3"/>
  <c r="AA225" i="3"/>
  <c r="W225" i="3"/>
  <c r="O226" i="3" s="1"/>
  <c r="P225" i="3"/>
  <c r="AF225" i="3" s="1"/>
  <c r="O225" i="3"/>
  <c r="H225" i="3"/>
  <c r="A225" i="3"/>
  <c r="AU224" i="3"/>
  <c r="AT224" i="3"/>
  <c r="AS224" i="3"/>
  <c r="AR224" i="3"/>
  <c r="AQ224" i="3"/>
  <c r="AP224" i="3"/>
  <c r="AO224" i="3"/>
  <c r="AN224" i="3"/>
  <c r="AM224" i="3"/>
  <c r="AL224" i="3"/>
  <c r="AK224" i="3"/>
  <c r="AJ224" i="3"/>
  <c r="AI224" i="3"/>
  <c r="AH224" i="3"/>
  <c r="AG224" i="3"/>
  <c r="AF224" i="3"/>
  <c r="AE224" i="3"/>
  <c r="AD224" i="3"/>
  <c r="AC224" i="3"/>
  <c r="AB224" i="3"/>
  <c r="AA224" i="3"/>
  <c r="W224" i="3"/>
  <c r="O224" i="3"/>
  <c r="P224" i="3" s="1"/>
  <c r="K224" i="3"/>
  <c r="J224" i="3"/>
  <c r="AU223" i="3"/>
  <c r="AT223" i="3"/>
  <c r="AS223" i="3"/>
  <c r="AR223" i="3"/>
  <c r="AQ223" i="3"/>
  <c r="AP223" i="3"/>
  <c r="AO223" i="3"/>
  <c r="AN223" i="3"/>
  <c r="AM223" i="3"/>
  <c r="AL223" i="3"/>
  <c r="AK223" i="3"/>
  <c r="AJ223" i="3"/>
  <c r="AI223" i="3"/>
  <c r="AH223" i="3"/>
  <c r="AG223" i="3"/>
  <c r="AF223" i="3"/>
  <c r="AE223" i="3"/>
  <c r="AD223" i="3"/>
  <c r="AC223" i="3"/>
  <c r="AB223" i="3"/>
  <c r="AA223" i="3"/>
  <c r="W223" i="3"/>
  <c r="AU222" i="3"/>
  <c r="AT222" i="3"/>
  <c r="AS222" i="3"/>
  <c r="AR222" i="3"/>
  <c r="AQ222" i="3"/>
  <c r="AP222" i="3"/>
  <c r="AO222" i="3"/>
  <c r="AN222" i="3"/>
  <c r="AM222" i="3"/>
  <c r="AL222" i="3"/>
  <c r="AK222" i="3"/>
  <c r="AJ222" i="3"/>
  <c r="AI222" i="3"/>
  <c r="AH222" i="3"/>
  <c r="AG222" i="3"/>
  <c r="AF222" i="3"/>
  <c r="AE222" i="3"/>
  <c r="AD222" i="3"/>
  <c r="AC222" i="3"/>
  <c r="AB222" i="3"/>
  <c r="AA222" i="3"/>
  <c r="W222" i="3"/>
  <c r="O223" i="3" s="1"/>
  <c r="P223" i="3" s="1"/>
  <c r="O222" i="3"/>
  <c r="P222" i="3" s="1"/>
  <c r="A222" i="3"/>
  <c r="AU221" i="3"/>
  <c r="AT221" i="3"/>
  <c r="AS221" i="3"/>
  <c r="AR221" i="3"/>
  <c r="AQ221" i="3"/>
  <c r="AP221" i="3"/>
  <c r="AO221" i="3"/>
  <c r="AN221" i="3"/>
  <c r="AM221" i="3"/>
  <c r="AL221" i="3"/>
  <c r="AK221" i="3"/>
  <c r="AJ221" i="3"/>
  <c r="AI221" i="3"/>
  <c r="AH221" i="3"/>
  <c r="AG221" i="3"/>
  <c r="AF221" i="3"/>
  <c r="AE221" i="3"/>
  <c r="AD221" i="3"/>
  <c r="AC221" i="3"/>
  <c r="AB221" i="3"/>
  <c r="AA221" i="3"/>
  <c r="W221" i="3"/>
  <c r="K221" i="3"/>
  <c r="J221" i="3"/>
  <c r="AU220" i="3"/>
  <c r="AT220" i="3"/>
  <c r="AS220" i="3"/>
  <c r="AR220" i="3"/>
  <c r="AQ220" i="3"/>
  <c r="AP220" i="3"/>
  <c r="AO220" i="3"/>
  <c r="AN220" i="3"/>
  <c r="AM220" i="3"/>
  <c r="AL220" i="3"/>
  <c r="AK220" i="3"/>
  <c r="AJ220" i="3"/>
  <c r="AI220" i="3"/>
  <c r="AH220" i="3"/>
  <c r="AG220" i="3"/>
  <c r="AF220" i="3"/>
  <c r="AE220" i="3"/>
  <c r="AD220" i="3"/>
  <c r="AC220" i="3"/>
  <c r="AA220" i="3"/>
  <c r="W220" i="3"/>
  <c r="AU219" i="3"/>
  <c r="AT219" i="3"/>
  <c r="AS219" i="3"/>
  <c r="AR219" i="3"/>
  <c r="AQ219" i="3"/>
  <c r="AP219" i="3"/>
  <c r="AO219" i="3"/>
  <c r="AN219" i="3"/>
  <c r="AM219" i="3"/>
  <c r="AL219" i="3"/>
  <c r="AK219" i="3"/>
  <c r="AJ219" i="3"/>
  <c r="AI219" i="3"/>
  <c r="AH219" i="3"/>
  <c r="AG219" i="3"/>
  <c r="AF219" i="3"/>
  <c r="AE219" i="3"/>
  <c r="AC219" i="3"/>
  <c r="AB219" i="3"/>
  <c r="AA219" i="3"/>
  <c r="W219" i="3"/>
  <c r="O220" i="3" s="1"/>
  <c r="P220" i="3" s="1"/>
  <c r="AB220" i="3" s="1"/>
  <c r="P219" i="3"/>
  <c r="O219" i="3"/>
  <c r="AD219" i="3" s="1"/>
  <c r="K219" i="3"/>
  <c r="K223" i="3" s="1"/>
  <c r="K226" i="3" s="1"/>
  <c r="K228" i="3" s="1"/>
  <c r="K231" i="3" s="1"/>
  <c r="K235" i="3" s="1"/>
  <c r="K236" i="3" s="1"/>
  <c r="K238" i="3" s="1"/>
  <c r="K246" i="3" s="1"/>
  <c r="K253" i="3" s="1"/>
  <c r="K258" i="3" s="1"/>
  <c r="K270" i="3" s="1"/>
  <c r="K276" i="3" s="1"/>
  <c r="K289" i="3" s="1"/>
  <c r="H219" i="3"/>
  <c r="A219" i="3"/>
  <c r="AU218" i="3"/>
  <c r="AT218" i="3"/>
  <c r="AS218" i="3"/>
  <c r="AR218" i="3"/>
  <c r="AQ218" i="3"/>
  <c r="AP218" i="3"/>
  <c r="AO218" i="3"/>
  <c r="AN218" i="3"/>
  <c r="AM218" i="3"/>
  <c r="AL218" i="3"/>
  <c r="AK218" i="3"/>
  <c r="AJ218" i="3"/>
  <c r="AI218" i="3"/>
  <c r="AH218" i="3"/>
  <c r="AG218" i="3"/>
  <c r="AF218" i="3"/>
  <c r="AE218" i="3"/>
  <c r="AD218" i="3"/>
  <c r="AC218" i="3"/>
  <c r="AB218" i="3"/>
  <c r="AA218" i="3"/>
  <c r="W218" i="3"/>
  <c r="O218" i="3"/>
  <c r="P218" i="3" s="1"/>
  <c r="K218" i="3"/>
  <c r="J218" i="3"/>
  <c r="AU217" i="3"/>
  <c r="AT217" i="3"/>
  <c r="AS217" i="3"/>
  <c r="AR217" i="3"/>
  <c r="AQ217" i="3"/>
  <c r="AP217" i="3"/>
  <c r="AO217" i="3"/>
  <c r="AN217" i="3"/>
  <c r="AM217" i="3"/>
  <c r="AL217" i="3"/>
  <c r="AK217" i="3"/>
  <c r="AJ217" i="3"/>
  <c r="AI217" i="3"/>
  <c r="AH217" i="3"/>
  <c r="AG217" i="3"/>
  <c r="AE217" i="3"/>
  <c r="AD217" i="3"/>
  <c r="AC217" i="3"/>
  <c r="AB217" i="3"/>
  <c r="AA217" i="3"/>
  <c r="W217" i="3"/>
  <c r="AU216" i="3"/>
  <c r="AT216" i="3"/>
  <c r="AS216" i="3"/>
  <c r="AR216" i="3"/>
  <c r="AQ216" i="3"/>
  <c r="AP216" i="3"/>
  <c r="AO216" i="3"/>
  <c r="AN216" i="3"/>
  <c r="AM216" i="3"/>
  <c r="AL216" i="3"/>
  <c r="AK216" i="3"/>
  <c r="AJ216" i="3"/>
  <c r="AI216" i="3"/>
  <c r="AH216" i="3"/>
  <c r="AG216" i="3"/>
  <c r="AF216" i="3"/>
  <c r="AE216" i="3"/>
  <c r="AD216" i="3"/>
  <c r="AC216" i="3"/>
  <c r="AB216" i="3"/>
  <c r="W216" i="3"/>
  <c r="O217" i="3" s="1"/>
  <c r="P217" i="3" s="1"/>
  <c r="AF217" i="3" s="1"/>
  <c r="O216" i="3"/>
  <c r="AA216" i="3" s="1"/>
  <c r="A216" i="3"/>
  <c r="AU215" i="3"/>
  <c r="AT215" i="3"/>
  <c r="AS215" i="3"/>
  <c r="AR215" i="3"/>
  <c r="AQ215" i="3"/>
  <c r="AP215" i="3"/>
  <c r="AO215" i="3"/>
  <c r="AN215" i="3"/>
  <c r="AM215" i="3"/>
  <c r="AL215" i="3"/>
  <c r="AK215" i="3"/>
  <c r="AJ215" i="3"/>
  <c r="AI215" i="3"/>
  <c r="AH215" i="3"/>
  <c r="AG215" i="3"/>
  <c r="AF215" i="3"/>
  <c r="AE215" i="3"/>
  <c r="AD215" i="3"/>
  <c r="AC215" i="3"/>
  <c r="AB215" i="3"/>
  <c r="AA215" i="3"/>
  <c r="W215" i="3"/>
  <c r="K215" i="3"/>
  <c r="J215" i="3"/>
  <c r="AU214" i="3"/>
  <c r="AT214" i="3"/>
  <c r="AS214" i="3"/>
  <c r="AR214" i="3"/>
  <c r="AQ214" i="3"/>
  <c r="AP214" i="3"/>
  <c r="AO214" i="3"/>
  <c r="AN214" i="3"/>
  <c r="AM214" i="3"/>
  <c r="AL214" i="3"/>
  <c r="AK214" i="3"/>
  <c r="AJ214" i="3"/>
  <c r="AI214" i="3"/>
  <c r="AH214" i="3"/>
  <c r="AG214" i="3"/>
  <c r="AF214" i="3"/>
  <c r="AE214" i="3"/>
  <c r="AD214" i="3"/>
  <c r="AC214" i="3"/>
  <c r="AB214" i="3"/>
  <c r="W214" i="3"/>
  <c r="O213" i="3" s="1"/>
  <c r="AU213" i="3"/>
  <c r="AT213" i="3"/>
  <c r="AS213" i="3"/>
  <c r="AR213" i="3"/>
  <c r="AQ213" i="3"/>
  <c r="AP213" i="3"/>
  <c r="AO213" i="3"/>
  <c r="AN213" i="3"/>
  <c r="AM213" i="3"/>
  <c r="AL213" i="3"/>
  <c r="AK213" i="3"/>
  <c r="AJ213" i="3"/>
  <c r="AI213" i="3"/>
  <c r="AH213" i="3"/>
  <c r="AG213" i="3"/>
  <c r="AE213" i="3"/>
  <c r="AD213" i="3"/>
  <c r="AC213" i="3"/>
  <c r="AB213" i="3"/>
  <c r="AA213" i="3"/>
  <c r="W213" i="3"/>
  <c r="O214" i="3" s="1"/>
  <c r="P214" i="3" s="1"/>
  <c r="AA214" i="3" s="1"/>
  <c r="H213" i="3"/>
  <c r="A213" i="3"/>
  <c r="AU212" i="3"/>
  <c r="AT212" i="3"/>
  <c r="AS212" i="3"/>
  <c r="AR212" i="3"/>
  <c r="AQ212" i="3"/>
  <c r="AP212" i="3"/>
  <c r="AO212" i="3"/>
  <c r="AN212" i="3"/>
  <c r="AM212" i="3"/>
  <c r="AL212" i="3"/>
  <c r="AK212" i="3"/>
  <c r="AJ212" i="3"/>
  <c r="AI212" i="3"/>
  <c r="AH212" i="3"/>
  <c r="AG212" i="3"/>
  <c r="AF212" i="3"/>
  <c r="AE212" i="3"/>
  <c r="AD212" i="3"/>
  <c r="AC212" i="3"/>
  <c r="AB212" i="3"/>
  <c r="AA212" i="3"/>
  <c r="W212" i="3"/>
  <c r="O212" i="3"/>
  <c r="P212" i="3" s="1"/>
  <c r="K212" i="3"/>
  <c r="J212" i="3"/>
  <c r="AU211" i="3"/>
  <c r="AT211" i="3"/>
  <c r="AS211" i="3"/>
  <c r="AR211" i="3"/>
  <c r="AQ211" i="3"/>
  <c r="AP211" i="3"/>
  <c r="AO211" i="3"/>
  <c r="AN211" i="3"/>
  <c r="AM211" i="3"/>
  <c r="AL211" i="3"/>
  <c r="AK211" i="3"/>
  <c r="AJ211" i="3"/>
  <c r="AI211" i="3"/>
  <c r="AH211" i="3"/>
  <c r="AG211" i="3"/>
  <c r="AF211" i="3"/>
  <c r="AE211" i="3"/>
  <c r="AD211" i="3"/>
  <c r="AC211" i="3"/>
  <c r="AB211" i="3"/>
  <c r="W211" i="3"/>
  <c r="AU210" i="3"/>
  <c r="AT210" i="3"/>
  <c r="AS210" i="3"/>
  <c r="AR210" i="3"/>
  <c r="AQ210" i="3"/>
  <c r="AP210" i="3"/>
  <c r="AO210" i="3"/>
  <c r="AN210" i="3"/>
  <c r="AM210" i="3"/>
  <c r="AL210" i="3"/>
  <c r="AK210" i="3"/>
  <c r="AJ210" i="3"/>
  <c r="AI210" i="3"/>
  <c r="AH210" i="3"/>
  <c r="AG210" i="3"/>
  <c r="AE210" i="3"/>
  <c r="AD210" i="3"/>
  <c r="AC210" i="3"/>
  <c r="AB210" i="3"/>
  <c r="AA210" i="3"/>
  <c r="W210" i="3"/>
  <c r="O211" i="3" s="1"/>
  <c r="P211" i="3" s="1"/>
  <c r="AA211" i="3" s="1"/>
  <c r="O210" i="3"/>
  <c r="AF210" i="3" s="1"/>
  <c r="A210" i="3"/>
  <c r="AU209" i="3"/>
  <c r="AT209" i="3"/>
  <c r="AS209" i="3"/>
  <c r="AR209" i="3"/>
  <c r="AQ209" i="3"/>
  <c r="AP209" i="3"/>
  <c r="AO209" i="3"/>
  <c r="AN209" i="3"/>
  <c r="AM209" i="3"/>
  <c r="AL209" i="3"/>
  <c r="AK209" i="3"/>
  <c r="AJ209" i="3"/>
  <c r="AI209" i="3"/>
  <c r="AH209" i="3"/>
  <c r="AG209" i="3"/>
  <c r="AF209" i="3"/>
  <c r="AE209" i="3"/>
  <c r="AD209" i="3"/>
  <c r="AC209" i="3"/>
  <c r="AB209" i="3"/>
  <c r="W209" i="3"/>
  <c r="AU208" i="3"/>
  <c r="AT208" i="3"/>
  <c r="AS208" i="3"/>
  <c r="AR208" i="3"/>
  <c r="AQ208" i="3"/>
  <c r="AP208" i="3"/>
  <c r="AO208" i="3"/>
  <c r="AN208" i="3"/>
  <c r="AM208" i="3"/>
  <c r="AL208" i="3"/>
  <c r="AK208" i="3"/>
  <c r="AJ208" i="3"/>
  <c r="AI208" i="3"/>
  <c r="AH208" i="3"/>
  <c r="AG208" i="3"/>
  <c r="AF208" i="3"/>
  <c r="AE208" i="3"/>
  <c r="AD208" i="3"/>
  <c r="AC208" i="3"/>
  <c r="AA208" i="3"/>
  <c r="W208" i="3"/>
  <c r="O207" i="3" s="1"/>
  <c r="P207" i="3" s="1"/>
  <c r="AB207" i="3" s="1"/>
  <c r="AU207" i="3"/>
  <c r="AT207" i="3"/>
  <c r="AS207" i="3"/>
  <c r="AR207" i="3"/>
  <c r="AQ207" i="3"/>
  <c r="AP207" i="3"/>
  <c r="AO207" i="3"/>
  <c r="AN207" i="3"/>
  <c r="AM207" i="3"/>
  <c r="AL207" i="3"/>
  <c r="AK207" i="3"/>
  <c r="AJ207" i="3"/>
  <c r="AI207" i="3"/>
  <c r="AH207" i="3"/>
  <c r="AG207" i="3"/>
  <c r="AF207" i="3"/>
  <c r="AE207" i="3"/>
  <c r="AD207" i="3"/>
  <c r="AC207" i="3"/>
  <c r="AA207" i="3"/>
  <c r="W207" i="3"/>
  <c r="O208" i="3" s="1"/>
  <c r="P208" i="3" s="1"/>
  <c r="AB208" i="3" s="1"/>
  <c r="H207" i="3"/>
  <c r="A207" i="3"/>
  <c r="AU206" i="3"/>
  <c r="AT206" i="3"/>
  <c r="AS206" i="3"/>
  <c r="AR206" i="3"/>
  <c r="AQ206" i="3"/>
  <c r="AP206" i="3"/>
  <c r="AO206" i="3"/>
  <c r="AN206" i="3"/>
  <c r="AM206" i="3"/>
  <c r="AL206" i="3"/>
  <c r="AK206" i="3"/>
  <c r="AJ206" i="3"/>
  <c r="AI206" i="3"/>
  <c r="AH206" i="3"/>
  <c r="AG206" i="3"/>
  <c r="AF206" i="3"/>
  <c r="AE206" i="3"/>
  <c r="AD206" i="3"/>
  <c r="AC206" i="3"/>
  <c r="AB206" i="3"/>
  <c r="AA206" i="3"/>
  <c r="W206" i="3"/>
  <c r="O206" i="3"/>
  <c r="P206" i="3" s="1"/>
  <c r="K206" i="3"/>
  <c r="J206" i="3"/>
  <c r="AU205" i="3"/>
  <c r="AT205" i="3"/>
  <c r="AS205" i="3"/>
  <c r="AR205" i="3"/>
  <c r="AQ205" i="3"/>
  <c r="AP205" i="3"/>
  <c r="AO205" i="3"/>
  <c r="AN205" i="3"/>
  <c r="AM205" i="3"/>
  <c r="AL205" i="3"/>
  <c r="AK205" i="3"/>
  <c r="AJ205" i="3"/>
  <c r="AI205" i="3"/>
  <c r="AH205" i="3"/>
  <c r="AG205" i="3"/>
  <c r="AF205" i="3"/>
  <c r="AE205" i="3"/>
  <c r="AD205" i="3"/>
  <c r="AB205" i="3"/>
  <c r="AA205" i="3"/>
  <c r="W205" i="3"/>
  <c r="AU204" i="3"/>
  <c r="AT204" i="3"/>
  <c r="AS204" i="3"/>
  <c r="AR204" i="3"/>
  <c r="AQ204" i="3"/>
  <c r="AP204" i="3"/>
  <c r="AO204" i="3"/>
  <c r="AN204" i="3"/>
  <c r="AM204" i="3"/>
  <c r="AL204" i="3"/>
  <c r="AK204" i="3"/>
  <c r="AJ204" i="3"/>
  <c r="AI204" i="3"/>
  <c r="AH204" i="3"/>
  <c r="AG204" i="3"/>
  <c r="AF204" i="3"/>
  <c r="AE204" i="3"/>
  <c r="AD204" i="3"/>
  <c r="AB204" i="3"/>
  <c r="AA204" i="3"/>
  <c r="W204" i="3"/>
  <c r="O205" i="3" s="1"/>
  <c r="O204" i="3"/>
  <c r="P204" i="3" s="1"/>
  <c r="AC204" i="3" s="1"/>
  <c r="A204" i="3"/>
  <c r="AU203" i="3"/>
  <c r="AT203" i="3"/>
  <c r="AS203" i="3"/>
  <c r="AR203" i="3"/>
  <c r="AQ203" i="3"/>
  <c r="AP203" i="3"/>
  <c r="AO203" i="3"/>
  <c r="AN203" i="3"/>
  <c r="AM203" i="3"/>
  <c r="AL203" i="3"/>
  <c r="AK203" i="3"/>
  <c r="AJ203" i="3"/>
  <c r="AI203" i="3"/>
  <c r="AH203" i="3"/>
  <c r="AG203" i="3"/>
  <c r="AF203" i="3"/>
  <c r="AE203" i="3"/>
  <c r="AD203" i="3"/>
  <c r="AC203" i="3"/>
  <c r="AB203" i="3"/>
  <c r="AA203" i="3"/>
  <c r="W203" i="3"/>
  <c r="K203" i="3"/>
  <c r="J203" i="3"/>
  <c r="AU202" i="3"/>
  <c r="AT202" i="3"/>
  <c r="AS202" i="3"/>
  <c r="AR202" i="3"/>
  <c r="AQ202" i="3"/>
  <c r="AP202" i="3"/>
  <c r="AO202" i="3"/>
  <c r="AN202" i="3"/>
  <c r="AM202" i="3"/>
  <c r="AL202" i="3"/>
  <c r="AK202" i="3"/>
  <c r="AJ202" i="3"/>
  <c r="AI202" i="3"/>
  <c r="AH202" i="3"/>
  <c r="AG202" i="3"/>
  <c r="AE202" i="3"/>
  <c r="AD202" i="3"/>
  <c r="AC202" i="3"/>
  <c r="AB202" i="3"/>
  <c r="AA202" i="3"/>
  <c r="W202" i="3"/>
  <c r="O201" i="3" s="1"/>
  <c r="P201" i="3" s="1"/>
  <c r="AA201" i="3" s="1"/>
  <c r="P202" i="3"/>
  <c r="AU201" i="3"/>
  <c r="AT201" i="3"/>
  <c r="AS201" i="3"/>
  <c r="AR201" i="3"/>
  <c r="AQ201" i="3"/>
  <c r="AP201" i="3"/>
  <c r="AO201" i="3"/>
  <c r="AN201" i="3"/>
  <c r="AM201" i="3"/>
  <c r="AL201" i="3"/>
  <c r="AK201" i="3"/>
  <c r="AJ201" i="3"/>
  <c r="AI201" i="3"/>
  <c r="AH201" i="3"/>
  <c r="AG201" i="3"/>
  <c r="AF201" i="3"/>
  <c r="AE201" i="3"/>
  <c r="AD201" i="3"/>
  <c r="AC201" i="3"/>
  <c r="AB201" i="3"/>
  <c r="W201" i="3"/>
  <c r="O202" i="3" s="1"/>
  <c r="AF202" i="3" s="1"/>
  <c r="H201" i="3"/>
  <c r="A201" i="3"/>
  <c r="AU200" i="3"/>
  <c r="AT200" i="3"/>
  <c r="AS200" i="3"/>
  <c r="AR200" i="3"/>
  <c r="AQ200" i="3"/>
  <c r="AP200" i="3"/>
  <c r="AO200" i="3"/>
  <c r="AN200" i="3"/>
  <c r="AM200" i="3"/>
  <c r="AL200" i="3"/>
  <c r="AK200" i="3"/>
  <c r="AJ200" i="3"/>
  <c r="AI200" i="3"/>
  <c r="AH200" i="3"/>
  <c r="AG200" i="3"/>
  <c r="AF200" i="3"/>
  <c r="AE200" i="3"/>
  <c r="AD200" i="3"/>
  <c r="AC200" i="3"/>
  <c r="AB200" i="3"/>
  <c r="AA200" i="3"/>
  <c r="W200" i="3"/>
  <c r="O200" i="3"/>
  <c r="P200" i="3" s="1"/>
  <c r="K200" i="3"/>
  <c r="J200" i="3"/>
  <c r="AU199" i="3"/>
  <c r="AT199" i="3"/>
  <c r="AS199" i="3"/>
  <c r="AR199" i="3"/>
  <c r="AQ199" i="3"/>
  <c r="AP199" i="3"/>
  <c r="AO199" i="3"/>
  <c r="AN199" i="3"/>
  <c r="AM199" i="3"/>
  <c r="AL199" i="3"/>
  <c r="AK199" i="3"/>
  <c r="AJ199" i="3"/>
  <c r="AI199" i="3"/>
  <c r="AH199" i="3"/>
  <c r="AG199" i="3"/>
  <c r="AF199" i="3"/>
  <c r="AE199" i="3"/>
  <c r="AD199" i="3"/>
  <c r="AB199" i="3"/>
  <c r="AA199" i="3"/>
  <c r="W199" i="3"/>
  <c r="AU198" i="3"/>
  <c r="AT198" i="3"/>
  <c r="AS198" i="3"/>
  <c r="AR198" i="3"/>
  <c r="AQ198" i="3"/>
  <c r="AP198" i="3"/>
  <c r="AO198" i="3"/>
  <c r="AN198" i="3"/>
  <c r="AM198" i="3"/>
  <c r="AL198" i="3"/>
  <c r="AK198" i="3"/>
  <c r="AJ198" i="3"/>
  <c r="AI198" i="3"/>
  <c r="AH198" i="3"/>
  <c r="AG198" i="3"/>
  <c r="AE198" i="3"/>
  <c r="AD198" i="3"/>
  <c r="AC198" i="3"/>
  <c r="AB198" i="3"/>
  <c r="AA198" i="3"/>
  <c r="W198" i="3"/>
  <c r="O199" i="3" s="1"/>
  <c r="P199" i="3" s="1"/>
  <c r="AC199" i="3" s="1"/>
  <c r="O198" i="3"/>
  <c r="AF198" i="3" s="1"/>
  <c r="A198" i="3"/>
  <c r="AU197" i="3"/>
  <c r="AT197" i="3"/>
  <c r="AS197" i="3"/>
  <c r="AR197" i="3"/>
  <c r="AQ197" i="3"/>
  <c r="AP197" i="3"/>
  <c r="AO197" i="3"/>
  <c r="AN197" i="3"/>
  <c r="AM197" i="3"/>
  <c r="AL197" i="3"/>
  <c r="AK197" i="3"/>
  <c r="AJ197" i="3"/>
  <c r="AI197" i="3"/>
  <c r="AH197" i="3"/>
  <c r="AG197" i="3"/>
  <c r="AF197" i="3"/>
  <c r="AE197" i="3"/>
  <c r="AD197" i="3"/>
  <c r="AC197" i="3"/>
  <c r="AB197" i="3"/>
  <c r="AA197" i="3"/>
  <c r="W197" i="3"/>
  <c r="K197" i="3"/>
  <c r="J197" i="3"/>
  <c r="AU196" i="3"/>
  <c r="AT196" i="3"/>
  <c r="AS196" i="3"/>
  <c r="AR196" i="3"/>
  <c r="AQ196" i="3"/>
  <c r="AP196" i="3"/>
  <c r="AO196" i="3"/>
  <c r="AN196" i="3"/>
  <c r="AM196" i="3"/>
  <c r="AL196" i="3"/>
  <c r="AK196" i="3"/>
  <c r="AJ196" i="3"/>
  <c r="AI196" i="3"/>
  <c r="AH196" i="3"/>
  <c r="AG196" i="3"/>
  <c r="AF196" i="3"/>
  <c r="AE196" i="3"/>
  <c r="AD196" i="3"/>
  <c r="AC196" i="3"/>
  <c r="AB196" i="3"/>
  <c r="W196" i="3"/>
  <c r="O195" i="3" s="1"/>
  <c r="P195" i="3" s="1"/>
  <c r="AU195" i="3"/>
  <c r="AT195" i="3"/>
  <c r="AS195" i="3"/>
  <c r="AR195" i="3"/>
  <c r="AQ195" i="3"/>
  <c r="AP195" i="3"/>
  <c r="AO195" i="3"/>
  <c r="AN195" i="3"/>
  <c r="AM195" i="3"/>
  <c r="AL195" i="3"/>
  <c r="AK195" i="3"/>
  <c r="AJ195" i="3"/>
  <c r="AI195" i="3"/>
  <c r="AH195" i="3"/>
  <c r="AG195" i="3"/>
  <c r="AE195" i="3"/>
  <c r="AD195" i="3"/>
  <c r="AC195" i="3"/>
  <c r="AB195" i="3"/>
  <c r="AA195" i="3"/>
  <c r="W195" i="3"/>
  <c r="O196" i="3" s="1"/>
  <c r="AA196" i="3" s="1"/>
  <c r="H195" i="3"/>
  <c r="A195" i="3"/>
  <c r="AU194" i="3"/>
  <c r="AT194" i="3"/>
  <c r="AS194" i="3"/>
  <c r="AR194" i="3"/>
  <c r="AQ194" i="3"/>
  <c r="AP194" i="3"/>
  <c r="AO194" i="3"/>
  <c r="AN194" i="3"/>
  <c r="AM194" i="3"/>
  <c r="AL194" i="3"/>
  <c r="AK194" i="3"/>
  <c r="AJ194" i="3"/>
  <c r="AI194" i="3"/>
  <c r="AH194" i="3"/>
  <c r="AG194" i="3"/>
  <c r="AF194" i="3"/>
  <c r="AE194" i="3"/>
  <c r="AD194" i="3"/>
  <c r="AC194" i="3"/>
  <c r="AB194" i="3"/>
  <c r="AA194" i="3"/>
  <c r="W194" i="3"/>
  <c r="O194" i="3"/>
  <c r="P194" i="3" s="1"/>
  <c r="K194" i="3"/>
  <c r="J194" i="3"/>
  <c r="AU193" i="3"/>
  <c r="AT193" i="3"/>
  <c r="AS193" i="3"/>
  <c r="AR193" i="3"/>
  <c r="AQ193" i="3"/>
  <c r="AP193" i="3"/>
  <c r="AO193" i="3"/>
  <c r="AN193" i="3"/>
  <c r="AM193" i="3"/>
  <c r="AL193" i="3"/>
  <c r="AK193" i="3"/>
  <c r="AJ193" i="3"/>
  <c r="AI193" i="3"/>
  <c r="AH193" i="3"/>
  <c r="AG193" i="3"/>
  <c r="AE193" i="3"/>
  <c r="AD193" i="3"/>
  <c r="AC193" i="3"/>
  <c r="AB193" i="3"/>
  <c r="AA193" i="3"/>
  <c r="W193" i="3"/>
  <c r="AU192" i="3"/>
  <c r="AT192" i="3"/>
  <c r="AS192" i="3"/>
  <c r="AR192" i="3"/>
  <c r="AQ192" i="3"/>
  <c r="AP192" i="3"/>
  <c r="AO192" i="3"/>
  <c r="AN192" i="3"/>
  <c r="AM192" i="3"/>
  <c r="AL192" i="3"/>
  <c r="AK192" i="3"/>
  <c r="AJ192" i="3"/>
  <c r="AI192" i="3"/>
  <c r="AH192" i="3"/>
  <c r="AG192" i="3"/>
  <c r="AF192" i="3"/>
  <c r="AE192" i="3"/>
  <c r="AD192" i="3"/>
  <c r="AC192" i="3"/>
  <c r="AB192" i="3"/>
  <c r="W192" i="3"/>
  <c r="O193" i="3" s="1"/>
  <c r="O192" i="3"/>
  <c r="P192" i="3" s="1"/>
  <c r="AA192" i="3" s="1"/>
  <c r="A192" i="3"/>
  <c r="AU191" i="3"/>
  <c r="AT191" i="3"/>
  <c r="AS191" i="3"/>
  <c r="AR191" i="3"/>
  <c r="AQ191" i="3"/>
  <c r="AP191" i="3"/>
  <c r="AO191" i="3"/>
  <c r="AN191" i="3"/>
  <c r="AM191" i="3"/>
  <c r="AL191" i="3"/>
  <c r="AK191" i="3"/>
  <c r="AJ191" i="3"/>
  <c r="AI191" i="3"/>
  <c r="AH191" i="3"/>
  <c r="AG191" i="3"/>
  <c r="AF191" i="3"/>
  <c r="AE191" i="3"/>
  <c r="AD191" i="3"/>
  <c r="AC191" i="3"/>
  <c r="AB191" i="3"/>
  <c r="AA191" i="3"/>
  <c r="W191" i="3"/>
  <c r="K191" i="3"/>
  <c r="J191" i="3"/>
  <c r="AU190" i="3"/>
  <c r="AT190" i="3"/>
  <c r="AS190" i="3"/>
  <c r="AR190" i="3"/>
  <c r="AQ190" i="3"/>
  <c r="AP190" i="3"/>
  <c r="AO190" i="3"/>
  <c r="AN190" i="3"/>
  <c r="AM190" i="3"/>
  <c r="AL190" i="3"/>
  <c r="AK190" i="3"/>
  <c r="AJ190" i="3"/>
  <c r="AI190" i="3"/>
  <c r="AH190" i="3"/>
  <c r="AG190" i="3"/>
  <c r="AF190" i="3"/>
  <c r="AE190" i="3"/>
  <c r="AD190" i="3"/>
  <c r="AC190" i="3"/>
  <c r="AB190" i="3"/>
  <c r="W190" i="3"/>
  <c r="O189" i="3" s="1"/>
  <c r="P189" i="3" s="1"/>
  <c r="AB189" i="3" s="1"/>
  <c r="AU189" i="3"/>
  <c r="AT189" i="3"/>
  <c r="AS189" i="3"/>
  <c r="AR189" i="3"/>
  <c r="AQ189" i="3"/>
  <c r="AP189" i="3"/>
  <c r="AO189" i="3"/>
  <c r="AN189" i="3"/>
  <c r="AM189" i="3"/>
  <c r="AL189" i="3"/>
  <c r="AK189" i="3"/>
  <c r="AJ189" i="3"/>
  <c r="AI189" i="3"/>
  <c r="AH189" i="3"/>
  <c r="AG189" i="3"/>
  <c r="AF189" i="3"/>
  <c r="AE189" i="3"/>
  <c r="AD189" i="3"/>
  <c r="AC189" i="3"/>
  <c r="AA189" i="3"/>
  <c r="W189" i="3"/>
  <c r="A189" i="3"/>
  <c r="AU188" i="3"/>
  <c r="AT188" i="3"/>
  <c r="AS188" i="3"/>
  <c r="AR188" i="3"/>
  <c r="AQ188" i="3"/>
  <c r="AP188" i="3"/>
  <c r="AO188" i="3"/>
  <c r="AN188" i="3"/>
  <c r="AM188" i="3"/>
  <c r="AL188" i="3"/>
  <c r="AK188" i="3"/>
  <c r="AJ188" i="3"/>
  <c r="AI188" i="3"/>
  <c r="AH188" i="3"/>
  <c r="AG188" i="3"/>
  <c r="AF188" i="3"/>
  <c r="AE188" i="3"/>
  <c r="AD188" i="3"/>
  <c r="AC188" i="3"/>
  <c r="AB188" i="3"/>
  <c r="AA188" i="3"/>
  <c r="W188" i="3"/>
  <c r="K188" i="3"/>
  <c r="J188" i="3"/>
  <c r="AU187" i="3"/>
  <c r="AT187" i="3"/>
  <c r="AS187" i="3"/>
  <c r="AR187" i="3"/>
  <c r="AQ187" i="3"/>
  <c r="AP187" i="3"/>
  <c r="AO187" i="3"/>
  <c r="AN187" i="3"/>
  <c r="AM187" i="3"/>
  <c r="AL187" i="3"/>
  <c r="AK187" i="3"/>
  <c r="AJ187" i="3"/>
  <c r="AI187" i="3"/>
  <c r="AH187" i="3"/>
  <c r="AG187" i="3"/>
  <c r="AE187" i="3"/>
  <c r="AD187" i="3"/>
  <c r="AC187" i="3"/>
  <c r="AB187" i="3"/>
  <c r="AA187" i="3"/>
  <c r="W187" i="3"/>
  <c r="AU186" i="3"/>
  <c r="AT186" i="3"/>
  <c r="AS186" i="3"/>
  <c r="AR186" i="3"/>
  <c r="AQ186" i="3"/>
  <c r="AP186" i="3"/>
  <c r="AO186" i="3"/>
  <c r="AN186" i="3"/>
  <c r="AM186" i="3"/>
  <c r="AL186" i="3"/>
  <c r="AK186" i="3"/>
  <c r="AJ186" i="3"/>
  <c r="AI186" i="3"/>
  <c r="AH186" i="3"/>
  <c r="AG186" i="3"/>
  <c r="AF186" i="3"/>
  <c r="AE186" i="3"/>
  <c r="AD186" i="3"/>
  <c r="AC186" i="3"/>
  <c r="AB186" i="3"/>
  <c r="W186" i="3"/>
  <c r="O187" i="3" s="1"/>
  <c r="P187" i="3" s="1"/>
  <c r="AF187" i="3" s="1"/>
  <c r="O186" i="3"/>
  <c r="P186" i="3" s="1"/>
  <c r="H186" i="3"/>
  <c r="A186" i="3"/>
  <c r="AU185" i="3"/>
  <c r="AT185" i="3"/>
  <c r="AS185" i="3"/>
  <c r="AR185" i="3"/>
  <c r="AQ185" i="3"/>
  <c r="AP185" i="3"/>
  <c r="AO185" i="3"/>
  <c r="AN185" i="3"/>
  <c r="AM185" i="3"/>
  <c r="AL185" i="3"/>
  <c r="AK185" i="3"/>
  <c r="AJ185" i="3"/>
  <c r="AI185" i="3"/>
  <c r="AH185" i="3"/>
  <c r="AG185" i="3"/>
  <c r="AF185" i="3"/>
  <c r="AE185" i="3"/>
  <c r="AD185" i="3"/>
  <c r="AC185" i="3"/>
  <c r="AB185" i="3"/>
  <c r="AA185" i="3"/>
  <c r="W185" i="3"/>
  <c r="K185" i="3"/>
  <c r="J185" i="3"/>
  <c r="AU184" i="3"/>
  <c r="AT184" i="3"/>
  <c r="AS184" i="3"/>
  <c r="AR184" i="3"/>
  <c r="AQ184" i="3"/>
  <c r="AP184" i="3"/>
  <c r="AO184" i="3"/>
  <c r="AN184" i="3"/>
  <c r="AM184" i="3"/>
  <c r="AL184" i="3"/>
  <c r="AK184" i="3"/>
  <c r="AJ184" i="3"/>
  <c r="AI184" i="3"/>
  <c r="AH184" i="3"/>
  <c r="AG184" i="3"/>
  <c r="AE184" i="3"/>
  <c r="AD184" i="3"/>
  <c r="AC184" i="3"/>
  <c r="AB184" i="3"/>
  <c r="AA184" i="3"/>
  <c r="W184" i="3"/>
  <c r="AV183" i="3"/>
  <c r="AU183" i="3"/>
  <c r="AT183" i="3"/>
  <c r="AS183" i="3"/>
  <c r="AR183" i="3"/>
  <c r="AQ183" i="3"/>
  <c r="AP183" i="3"/>
  <c r="AO183" i="3"/>
  <c r="AN183" i="3"/>
  <c r="AM183" i="3"/>
  <c r="AL183" i="3"/>
  <c r="AK183" i="3"/>
  <c r="AJ183" i="3"/>
  <c r="AI183" i="3"/>
  <c r="AH183" i="3"/>
  <c r="AG183" i="3"/>
  <c r="AF183" i="3"/>
  <c r="AE183" i="3"/>
  <c r="AD183" i="3"/>
  <c r="AC183" i="3"/>
  <c r="AB183" i="3"/>
  <c r="W183" i="3"/>
  <c r="O184" i="3" s="1"/>
  <c r="P184" i="3" s="1"/>
  <c r="AF184" i="3" s="1"/>
  <c r="B183" i="3"/>
  <c r="A183" i="3"/>
  <c r="AV182" i="3"/>
  <c r="AU182" i="3"/>
  <c r="AT182" i="3"/>
  <c r="AS182" i="3"/>
  <c r="AR182" i="3"/>
  <c r="AQ182" i="3"/>
  <c r="AP182" i="3"/>
  <c r="AO182" i="3"/>
  <c r="AN182" i="3"/>
  <c r="AM182" i="3"/>
  <c r="AL182" i="3"/>
  <c r="AK182" i="3"/>
  <c r="AJ182" i="3"/>
  <c r="AI182" i="3"/>
  <c r="AH182" i="3"/>
  <c r="AG182" i="3"/>
  <c r="AF182" i="3"/>
  <c r="AE182" i="3"/>
  <c r="AD182" i="3"/>
  <c r="AC182" i="3"/>
  <c r="AB182" i="3"/>
  <c r="AA182" i="3"/>
  <c r="W182" i="3"/>
  <c r="K182" i="3"/>
  <c r="J182" i="3"/>
  <c r="AV181" i="3"/>
  <c r="AU181" i="3"/>
  <c r="AT181" i="3"/>
  <c r="AS181" i="3"/>
  <c r="AR181" i="3"/>
  <c r="AQ181" i="3"/>
  <c r="AP181" i="3"/>
  <c r="AO181" i="3"/>
  <c r="AN181" i="3"/>
  <c r="AM181" i="3"/>
  <c r="AL181" i="3"/>
  <c r="AK181" i="3"/>
  <c r="AJ181" i="3"/>
  <c r="AI181" i="3"/>
  <c r="AH181" i="3"/>
  <c r="AG181" i="3"/>
  <c r="AF181" i="3"/>
  <c r="AE181" i="3"/>
  <c r="AD181" i="3"/>
  <c r="AC181" i="3"/>
  <c r="AB181" i="3"/>
  <c r="W181" i="3"/>
  <c r="AV180" i="3"/>
  <c r="AU180" i="3"/>
  <c r="AT180" i="3"/>
  <c r="AS180" i="3"/>
  <c r="AR180" i="3"/>
  <c r="AQ180" i="3"/>
  <c r="AP180" i="3"/>
  <c r="AO180" i="3"/>
  <c r="AN180" i="3"/>
  <c r="AM180" i="3"/>
  <c r="AL180" i="3"/>
  <c r="AK180" i="3"/>
  <c r="AJ180" i="3"/>
  <c r="AI180" i="3"/>
  <c r="AH180" i="3"/>
  <c r="AG180" i="3"/>
  <c r="AF180" i="3"/>
  <c r="AE180" i="3"/>
  <c r="AD180" i="3"/>
  <c r="AB180" i="3"/>
  <c r="AA180" i="3"/>
  <c r="W180" i="3"/>
  <c r="O181" i="3" s="1"/>
  <c r="H180" i="3"/>
  <c r="A180" i="3"/>
  <c r="AU179" i="3"/>
  <c r="AT179" i="3"/>
  <c r="AS179" i="3"/>
  <c r="AR179" i="3"/>
  <c r="AQ179" i="3"/>
  <c r="AP179" i="3"/>
  <c r="AO179" i="3"/>
  <c r="AN179" i="3"/>
  <c r="AM179" i="3"/>
  <c r="AL179" i="3"/>
  <c r="AK179" i="3"/>
  <c r="AJ179" i="3"/>
  <c r="AI179" i="3"/>
  <c r="AH179" i="3"/>
  <c r="AG179" i="3"/>
  <c r="AF179" i="3"/>
  <c r="AE179" i="3"/>
  <c r="AD179" i="3"/>
  <c r="AC179" i="3"/>
  <c r="AB179" i="3"/>
  <c r="AA179" i="3"/>
  <c r="W179" i="3"/>
  <c r="K179" i="3"/>
  <c r="J179" i="3"/>
  <c r="AU178" i="3"/>
  <c r="AT178" i="3"/>
  <c r="AS178" i="3"/>
  <c r="AR178" i="3"/>
  <c r="AQ178" i="3"/>
  <c r="AP178" i="3"/>
  <c r="AO178" i="3"/>
  <c r="AN178" i="3"/>
  <c r="AM178" i="3"/>
  <c r="AL178" i="3"/>
  <c r="AK178" i="3"/>
  <c r="AJ178" i="3"/>
  <c r="AI178" i="3"/>
  <c r="AH178" i="3"/>
  <c r="AG178" i="3"/>
  <c r="AF178" i="3"/>
  <c r="AE178" i="3"/>
  <c r="AD178" i="3"/>
  <c r="AC178" i="3"/>
  <c r="AA178" i="3"/>
  <c r="W178" i="3"/>
  <c r="M178" i="3"/>
  <c r="AU177" i="3"/>
  <c r="AT177" i="3"/>
  <c r="AS177" i="3"/>
  <c r="AR177" i="3"/>
  <c r="AQ177" i="3"/>
  <c r="AP177" i="3"/>
  <c r="AO177" i="3"/>
  <c r="AN177" i="3"/>
  <c r="AM177" i="3"/>
  <c r="AL177" i="3"/>
  <c r="AK177" i="3"/>
  <c r="AJ177" i="3"/>
  <c r="AI177" i="3"/>
  <c r="AH177" i="3"/>
  <c r="AG177" i="3"/>
  <c r="AE177" i="3"/>
  <c r="AD177" i="3"/>
  <c r="AC177" i="3"/>
  <c r="AB177" i="3"/>
  <c r="AA177" i="3"/>
  <c r="W177" i="3"/>
  <c r="O178" i="3" s="1"/>
  <c r="P178" i="3" s="1"/>
  <c r="AB178" i="3" s="1"/>
  <c r="O177" i="3"/>
  <c r="AF177" i="3" s="1"/>
  <c r="A177" i="3"/>
  <c r="AU176" i="3"/>
  <c r="AT176" i="3"/>
  <c r="AS176" i="3"/>
  <c r="AR176" i="3"/>
  <c r="AQ176" i="3"/>
  <c r="AP176" i="3"/>
  <c r="AO176" i="3"/>
  <c r="AN176" i="3"/>
  <c r="AM176" i="3"/>
  <c r="AL176" i="3"/>
  <c r="AK176" i="3"/>
  <c r="AJ176" i="3"/>
  <c r="AI176" i="3"/>
  <c r="AH176" i="3"/>
  <c r="AG176" i="3"/>
  <c r="AF176" i="3"/>
  <c r="AE176" i="3"/>
  <c r="AD176" i="3"/>
  <c r="AC176" i="3"/>
  <c r="AB176" i="3"/>
  <c r="AA176" i="3"/>
  <c r="W176" i="3"/>
  <c r="K176" i="3"/>
  <c r="J176" i="3"/>
  <c r="AU175" i="3"/>
  <c r="AT175" i="3"/>
  <c r="AS175" i="3"/>
  <c r="AR175" i="3"/>
  <c r="AQ175" i="3"/>
  <c r="AP175" i="3"/>
  <c r="AO175" i="3"/>
  <c r="AN175" i="3"/>
  <c r="AM175" i="3"/>
  <c r="AL175" i="3"/>
  <c r="AK175" i="3"/>
  <c r="AJ175" i="3"/>
  <c r="AI175" i="3"/>
  <c r="AH175" i="3"/>
  <c r="AG175" i="3"/>
  <c r="AE175" i="3"/>
  <c r="AD175" i="3"/>
  <c r="AC175" i="3"/>
  <c r="AB175" i="3"/>
  <c r="AA175" i="3"/>
  <c r="W175" i="3"/>
  <c r="AU174" i="3"/>
  <c r="AT174" i="3"/>
  <c r="AS174" i="3"/>
  <c r="AR174" i="3"/>
  <c r="AQ174" i="3"/>
  <c r="AP174" i="3"/>
  <c r="AO174" i="3"/>
  <c r="AN174" i="3"/>
  <c r="AM174" i="3"/>
  <c r="AL174" i="3"/>
  <c r="AK174" i="3"/>
  <c r="AJ174" i="3"/>
  <c r="AI174" i="3"/>
  <c r="AH174" i="3"/>
  <c r="AG174" i="3"/>
  <c r="AF174" i="3"/>
  <c r="AE174" i="3"/>
  <c r="AD174" i="3"/>
  <c r="AC174" i="3"/>
  <c r="AB174" i="3"/>
  <c r="W174" i="3"/>
  <c r="O175" i="3" s="1"/>
  <c r="P175" i="3" s="1"/>
  <c r="AF175" i="3" s="1"/>
  <c r="O174" i="3"/>
  <c r="P174" i="3" s="1"/>
  <c r="A174" i="3"/>
  <c r="H174" i="3" s="1"/>
  <c r="AU173" i="3"/>
  <c r="AT173" i="3"/>
  <c r="AS173" i="3"/>
  <c r="AR173" i="3"/>
  <c r="AQ173" i="3"/>
  <c r="AP173" i="3"/>
  <c r="AO173" i="3"/>
  <c r="AN173" i="3"/>
  <c r="AM173" i="3"/>
  <c r="AL173" i="3"/>
  <c r="AK173" i="3"/>
  <c r="AJ173" i="3"/>
  <c r="AI173" i="3"/>
  <c r="AH173" i="3"/>
  <c r="AG173" i="3"/>
  <c r="AF173" i="3"/>
  <c r="AE173" i="3"/>
  <c r="AD173" i="3"/>
  <c r="AC173" i="3"/>
  <c r="AB173" i="3"/>
  <c r="AA173" i="3"/>
  <c r="W173" i="3"/>
  <c r="K173" i="3"/>
  <c r="J173" i="3"/>
  <c r="AU172" i="3"/>
  <c r="AT172" i="3"/>
  <c r="AS172" i="3"/>
  <c r="AR172" i="3"/>
  <c r="AQ172" i="3"/>
  <c r="AP172" i="3"/>
  <c r="AO172" i="3"/>
  <c r="AN172" i="3"/>
  <c r="AM172" i="3"/>
  <c r="AL172" i="3"/>
  <c r="AK172" i="3"/>
  <c r="AJ172" i="3"/>
  <c r="AI172" i="3"/>
  <c r="AH172" i="3"/>
  <c r="AG172" i="3"/>
  <c r="AF172" i="3"/>
  <c r="AE172" i="3"/>
  <c r="AD172" i="3"/>
  <c r="AC172" i="3"/>
  <c r="AA172" i="3"/>
  <c r="W172" i="3"/>
  <c r="O171" i="3" s="1"/>
  <c r="AU171" i="3"/>
  <c r="AT171" i="3"/>
  <c r="AS171" i="3"/>
  <c r="AR171" i="3"/>
  <c r="AQ171" i="3"/>
  <c r="AP171" i="3"/>
  <c r="AO171" i="3"/>
  <c r="AN171" i="3"/>
  <c r="AM171" i="3"/>
  <c r="AL171" i="3"/>
  <c r="AK171" i="3"/>
  <c r="AJ171" i="3"/>
  <c r="AI171" i="3"/>
  <c r="AH171" i="3"/>
  <c r="AG171" i="3"/>
  <c r="AF171" i="3"/>
  <c r="AE171" i="3"/>
  <c r="AD171" i="3"/>
  <c r="AB171" i="3"/>
  <c r="AA171" i="3"/>
  <c r="W171" i="3"/>
  <c r="O173" i="3" s="1"/>
  <c r="P173" i="3" s="1"/>
  <c r="H171" i="3"/>
  <c r="A171" i="3"/>
  <c r="AU170" i="3"/>
  <c r="AT170" i="3"/>
  <c r="AS170" i="3"/>
  <c r="AR170" i="3"/>
  <c r="AQ170" i="3"/>
  <c r="AP170" i="3"/>
  <c r="AO170" i="3"/>
  <c r="AN170" i="3"/>
  <c r="AM170" i="3"/>
  <c r="AL170" i="3"/>
  <c r="AK170" i="3"/>
  <c r="AJ170" i="3"/>
  <c r="AI170" i="3"/>
  <c r="AH170" i="3"/>
  <c r="AG170" i="3"/>
  <c r="AF170" i="3"/>
  <c r="AE170" i="3"/>
  <c r="AD170" i="3"/>
  <c r="AC170" i="3"/>
  <c r="AB170" i="3"/>
  <c r="AA170" i="3"/>
  <c r="W170" i="3"/>
  <c r="O170" i="3"/>
  <c r="P170" i="3" s="1"/>
  <c r="K170" i="3"/>
  <c r="J170" i="3"/>
  <c r="AU169" i="3"/>
  <c r="AT169" i="3"/>
  <c r="AS169" i="3"/>
  <c r="AR169" i="3"/>
  <c r="AQ169" i="3"/>
  <c r="AP169" i="3"/>
  <c r="AO169" i="3"/>
  <c r="AN169" i="3"/>
  <c r="AM169" i="3"/>
  <c r="AL169" i="3"/>
  <c r="AK169" i="3"/>
  <c r="AJ169" i="3"/>
  <c r="AI169" i="3"/>
  <c r="AH169" i="3"/>
  <c r="AG169" i="3"/>
  <c r="AF169" i="3"/>
  <c r="AE169" i="3"/>
  <c r="AD169" i="3"/>
  <c r="AC169" i="3"/>
  <c r="AA169" i="3"/>
  <c r="W169" i="3"/>
  <c r="AU168" i="3"/>
  <c r="AT168" i="3"/>
  <c r="AS168" i="3"/>
  <c r="AR168" i="3"/>
  <c r="AQ168" i="3"/>
  <c r="AP168" i="3"/>
  <c r="AO168" i="3"/>
  <c r="AN168" i="3"/>
  <c r="AM168" i="3"/>
  <c r="AL168" i="3"/>
  <c r="AK168" i="3"/>
  <c r="AJ168" i="3"/>
  <c r="AI168" i="3"/>
  <c r="AH168" i="3"/>
  <c r="AG168" i="3"/>
  <c r="AF168" i="3"/>
  <c r="AE168" i="3"/>
  <c r="AD168" i="3"/>
  <c r="AC168" i="3"/>
  <c r="AB168" i="3"/>
  <c r="W168" i="3"/>
  <c r="O169" i="3" s="1"/>
  <c r="P169" i="3" s="1"/>
  <c r="AB169" i="3" s="1"/>
  <c r="O168" i="3"/>
  <c r="P168" i="3" s="1"/>
  <c r="A168" i="3"/>
  <c r="H168" i="3" s="1"/>
  <c r="AU167" i="3"/>
  <c r="AT167" i="3"/>
  <c r="AS167" i="3"/>
  <c r="AR167" i="3"/>
  <c r="AQ167" i="3"/>
  <c r="AP167" i="3"/>
  <c r="AO167" i="3"/>
  <c r="AN167" i="3"/>
  <c r="AM167" i="3"/>
  <c r="AL167" i="3"/>
  <c r="AK167" i="3"/>
  <c r="AJ167" i="3"/>
  <c r="AI167" i="3"/>
  <c r="AH167" i="3"/>
  <c r="AG167" i="3"/>
  <c r="AF167" i="3"/>
  <c r="AE167" i="3"/>
  <c r="AD167" i="3"/>
  <c r="AC167" i="3"/>
  <c r="AB167" i="3"/>
  <c r="AA167" i="3"/>
  <c r="W167" i="3"/>
  <c r="K167" i="3"/>
  <c r="J167" i="3"/>
  <c r="AU166" i="3"/>
  <c r="AT166" i="3"/>
  <c r="AS166" i="3"/>
  <c r="AR166" i="3"/>
  <c r="AQ166" i="3"/>
  <c r="AP166" i="3"/>
  <c r="AO166" i="3"/>
  <c r="AN166" i="3"/>
  <c r="AM166" i="3"/>
  <c r="AL166" i="3"/>
  <c r="AK166" i="3"/>
  <c r="AJ166" i="3"/>
  <c r="AI166" i="3"/>
  <c r="AH166" i="3"/>
  <c r="AG166" i="3"/>
  <c r="AE166" i="3"/>
  <c r="AD166" i="3"/>
  <c r="AC166" i="3"/>
  <c r="AB166" i="3"/>
  <c r="AA166" i="3"/>
  <c r="W166" i="3"/>
  <c r="O165" i="3" s="1"/>
  <c r="P165" i="3" s="1"/>
  <c r="AC165" i="3" s="1"/>
  <c r="AU165" i="3"/>
  <c r="AT165" i="3"/>
  <c r="AS165" i="3"/>
  <c r="AR165" i="3"/>
  <c r="AQ165" i="3"/>
  <c r="AP165" i="3"/>
  <c r="AO165" i="3"/>
  <c r="AN165" i="3"/>
  <c r="AM165" i="3"/>
  <c r="AL165" i="3"/>
  <c r="AK165" i="3"/>
  <c r="AJ165" i="3"/>
  <c r="AI165" i="3"/>
  <c r="AH165" i="3"/>
  <c r="AG165" i="3"/>
  <c r="AF165" i="3"/>
  <c r="AE165" i="3"/>
  <c r="AD165" i="3"/>
  <c r="AB165" i="3"/>
  <c r="AA165" i="3"/>
  <c r="W165" i="3"/>
  <c r="O167" i="3" s="1"/>
  <c r="P167" i="3" s="1"/>
  <c r="H165" i="3"/>
  <c r="A165" i="3"/>
  <c r="AU164" i="3"/>
  <c r="AT164" i="3"/>
  <c r="AS164" i="3"/>
  <c r="AR164" i="3"/>
  <c r="AQ164" i="3"/>
  <c r="AP164" i="3"/>
  <c r="AO164" i="3"/>
  <c r="AN164" i="3"/>
  <c r="AM164" i="3"/>
  <c r="AL164" i="3"/>
  <c r="AK164" i="3"/>
  <c r="AJ164" i="3"/>
  <c r="AI164" i="3"/>
  <c r="AH164" i="3"/>
  <c r="AG164" i="3"/>
  <c r="AF164" i="3"/>
  <c r="AE164" i="3"/>
  <c r="AD164" i="3"/>
  <c r="AC164" i="3"/>
  <c r="AB164" i="3"/>
  <c r="AA164" i="3"/>
  <c r="W164" i="3"/>
  <c r="O164" i="3"/>
  <c r="P164" i="3" s="1"/>
  <c r="K164" i="3"/>
  <c r="J164" i="3"/>
  <c r="AU163" i="3"/>
  <c r="AT163" i="3"/>
  <c r="AS163" i="3"/>
  <c r="AR163" i="3"/>
  <c r="AQ163" i="3"/>
  <c r="AP163" i="3"/>
  <c r="AO163" i="3"/>
  <c r="AN163" i="3"/>
  <c r="AM163" i="3"/>
  <c r="AL163" i="3"/>
  <c r="AK163" i="3"/>
  <c r="AJ163" i="3"/>
  <c r="AI163" i="3"/>
  <c r="AH163" i="3"/>
  <c r="AG163" i="3"/>
  <c r="AF163" i="3"/>
  <c r="AE163" i="3"/>
  <c r="AD163" i="3"/>
  <c r="AC163" i="3"/>
  <c r="AB163" i="3"/>
  <c r="W163" i="3"/>
  <c r="AU162" i="3"/>
  <c r="AT162" i="3"/>
  <c r="AS162" i="3"/>
  <c r="AR162" i="3"/>
  <c r="AQ162" i="3"/>
  <c r="AP162" i="3"/>
  <c r="AO162" i="3"/>
  <c r="AN162" i="3"/>
  <c r="AM162" i="3"/>
  <c r="AL162" i="3"/>
  <c r="AK162" i="3"/>
  <c r="AJ162" i="3"/>
  <c r="AI162" i="3"/>
  <c r="AH162" i="3"/>
  <c r="AG162" i="3"/>
  <c r="AF162" i="3"/>
  <c r="AE162" i="3"/>
  <c r="AD162" i="3"/>
  <c r="AC162" i="3"/>
  <c r="AA162" i="3"/>
  <c r="W162" i="3"/>
  <c r="O163" i="3" s="1"/>
  <c r="O162" i="3"/>
  <c r="P162" i="3" s="1"/>
  <c r="AB162" i="3" s="1"/>
  <c r="A162" i="3"/>
  <c r="H162" i="3" s="1"/>
  <c r="AU161" i="3"/>
  <c r="AT161" i="3"/>
  <c r="AS161" i="3"/>
  <c r="AR161" i="3"/>
  <c r="AQ161" i="3"/>
  <c r="AP161" i="3"/>
  <c r="AO161" i="3"/>
  <c r="AN161" i="3"/>
  <c r="AM161" i="3"/>
  <c r="AL161" i="3"/>
  <c r="AK161" i="3"/>
  <c r="AJ161" i="3"/>
  <c r="AI161" i="3"/>
  <c r="AH161" i="3"/>
  <c r="AG161" i="3"/>
  <c r="AF161" i="3"/>
  <c r="AE161" i="3"/>
  <c r="AD161" i="3"/>
  <c r="AC161" i="3"/>
  <c r="AB161" i="3"/>
  <c r="AA161" i="3"/>
  <c r="W161" i="3"/>
  <c r="K161" i="3"/>
  <c r="J161" i="3"/>
  <c r="AU160" i="3"/>
  <c r="AT160" i="3"/>
  <c r="AS160" i="3"/>
  <c r="AR160" i="3"/>
  <c r="AQ160" i="3"/>
  <c r="AP160" i="3"/>
  <c r="AO160" i="3"/>
  <c r="AN160" i="3"/>
  <c r="AM160" i="3"/>
  <c r="AL160" i="3"/>
  <c r="AK160" i="3"/>
  <c r="AJ160" i="3"/>
  <c r="AI160" i="3"/>
  <c r="AH160" i="3"/>
  <c r="AG160" i="3"/>
  <c r="AF160" i="3"/>
  <c r="AE160" i="3"/>
  <c r="AD160" i="3"/>
  <c r="AC160" i="3"/>
  <c r="AB160" i="3"/>
  <c r="W160" i="3"/>
  <c r="O159" i="3" s="1"/>
  <c r="P159" i="3" s="1"/>
  <c r="AB159" i="3" s="1"/>
  <c r="AU159" i="3"/>
  <c r="AT159" i="3"/>
  <c r="AS159" i="3"/>
  <c r="AR159" i="3"/>
  <c r="AQ159" i="3"/>
  <c r="AP159" i="3"/>
  <c r="AO159" i="3"/>
  <c r="AN159" i="3"/>
  <c r="AM159" i="3"/>
  <c r="AL159" i="3"/>
  <c r="AK159" i="3"/>
  <c r="AJ159" i="3"/>
  <c r="AI159" i="3"/>
  <c r="AH159" i="3"/>
  <c r="AG159" i="3"/>
  <c r="AF159" i="3"/>
  <c r="AE159" i="3"/>
  <c r="AD159" i="3"/>
  <c r="AC159" i="3"/>
  <c r="AA159" i="3"/>
  <c r="W159" i="3"/>
  <c r="O161" i="3" s="1"/>
  <c r="P161" i="3" s="1"/>
  <c r="H159" i="3"/>
  <c r="A159" i="3"/>
  <c r="AU158" i="3"/>
  <c r="AT158" i="3"/>
  <c r="AS158" i="3"/>
  <c r="AR158" i="3"/>
  <c r="AQ158" i="3"/>
  <c r="AP158" i="3"/>
  <c r="AO158" i="3"/>
  <c r="AN158" i="3"/>
  <c r="AM158" i="3"/>
  <c r="AL158" i="3"/>
  <c r="AK158" i="3"/>
  <c r="AJ158" i="3"/>
  <c r="AI158" i="3"/>
  <c r="AH158" i="3"/>
  <c r="AG158" i="3"/>
  <c r="AF158" i="3"/>
  <c r="AE158" i="3"/>
  <c r="AD158" i="3"/>
  <c r="AC158" i="3"/>
  <c r="AB158" i="3"/>
  <c r="AA158" i="3"/>
  <c r="W158" i="3"/>
  <c r="O158" i="3"/>
  <c r="P158" i="3" s="1"/>
  <c r="K158" i="3"/>
  <c r="J158" i="3"/>
  <c r="AU157" i="3"/>
  <c r="AT157" i="3"/>
  <c r="AS157" i="3"/>
  <c r="AR157" i="3"/>
  <c r="AQ157" i="3"/>
  <c r="AP157" i="3"/>
  <c r="AO157" i="3"/>
  <c r="AN157" i="3"/>
  <c r="AM157" i="3"/>
  <c r="AL157" i="3"/>
  <c r="AK157" i="3"/>
  <c r="AJ157" i="3"/>
  <c r="AI157" i="3"/>
  <c r="AH157" i="3"/>
  <c r="AG157" i="3"/>
  <c r="AF157" i="3"/>
  <c r="AE157" i="3"/>
  <c r="AD157" i="3"/>
  <c r="AC157" i="3"/>
  <c r="AB157" i="3"/>
  <c r="W157" i="3"/>
  <c r="AU156" i="3"/>
  <c r="AT156" i="3"/>
  <c r="AS156" i="3"/>
  <c r="AR156" i="3"/>
  <c r="AQ156" i="3"/>
  <c r="AP156" i="3"/>
  <c r="AO156" i="3"/>
  <c r="AN156" i="3"/>
  <c r="AM156" i="3"/>
  <c r="AL156" i="3"/>
  <c r="AK156" i="3"/>
  <c r="AJ156" i="3"/>
  <c r="AI156" i="3"/>
  <c r="AH156" i="3"/>
  <c r="AG156" i="3"/>
  <c r="AF156" i="3"/>
  <c r="AE156" i="3"/>
  <c r="AD156" i="3"/>
  <c r="AC156" i="3"/>
  <c r="AA156" i="3"/>
  <c r="W156" i="3"/>
  <c r="O157" i="3" s="1"/>
  <c r="O156" i="3"/>
  <c r="A156" i="3"/>
  <c r="H156" i="3" s="1"/>
  <c r="AU155" i="3"/>
  <c r="AT155" i="3"/>
  <c r="AS155" i="3"/>
  <c r="AR155" i="3"/>
  <c r="AQ155" i="3"/>
  <c r="AP155" i="3"/>
  <c r="AO155" i="3"/>
  <c r="AN155" i="3"/>
  <c r="AM155" i="3"/>
  <c r="AL155" i="3"/>
  <c r="AK155" i="3"/>
  <c r="AJ155" i="3"/>
  <c r="AI155" i="3"/>
  <c r="AH155" i="3"/>
  <c r="AG155" i="3"/>
  <c r="AF155" i="3"/>
  <c r="AE155" i="3"/>
  <c r="AD155" i="3"/>
  <c r="AC155" i="3"/>
  <c r="AB155" i="3"/>
  <c r="AA155" i="3"/>
  <c r="W155" i="3"/>
  <c r="K155" i="3"/>
  <c r="J155" i="3"/>
  <c r="AU154" i="3"/>
  <c r="AT154" i="3"/>
  <c r="AS154" i="3"/>
  <c r="AR154" i="3"/>
  <c r="AQ154" i="3"/>
  <c r="AP154" i="3"/>
  <c r="AO154" i="3"/>
  <c r="AN154" i="3"/>
  <c r="AM154" i="3"/>
  <c r="AL154" i="3"/>
  <c r="AK154" i="3"/>
  <c r="AJ154" i="3"/>
  <c r="AI154" i="3"/>
  <c r="AH154" i="3"/>
  <c r="AG154" i="3"/>
  <c r="AF154" i="3"/>
  <c r="AE154" i="3"/>
  <c r="AD154" i="3"/>
  <c r="AC154" i="3"/>
  <c r="AB154" i="3"/>
  <c r="W154" i="3"/>
  <c r="O153" i="3" s="1"/>
  <c r="AU153" i="3"/>
  <c r="AT153" i="3"/>
  <c r="AS153" i="3"/>
  <c r="AR153" i="3"/>
  <c r="AQ153" i="3"/>
  <c r="AP153" i="3"/>
  <c r="AO153" i="3"/>
  <c r="AN153" i="3"/>
  <c r="AM153" i="3"/>
  <c r="AL153" i="3"/>
  <c r="AK153" i="3"/>
  <c r="AJ153" i="3"/>
  <c r="AI153" i="3"/>
  <c r="AH153" i="3"/>
  <c r="AG153" i="3"/>
  <c r="AE153" i="3"/>
  <c r="AD153" i="3"/>
  <c r="AC153" i="3"/>
  <c r="AB153" i="3"/>
  <c r="AA153" i="3"/>
  <c r="W153" i="3"/>
  <c r="O155" i="3" s="1"/>
  <c r="P155" i="3" s="1"/>
  <c r="H153" i="3"/>
  <c r="A153" i="3"/>
  <c r="AU152" i="3"/>
  <c r="AT152" i="3"/>
  <c r="AS152" i="3"/>
  <c r="AR152" i="3"/>
  <c r="AQ152" i="3"/>
  <c r="AP152" i="3"/>
  <c r="AO152" i="3"/>
  <c r="AN152" i="3"/>
  <c r="AM152" i="3"/>
  <c r="AL152" i="3"/>
  <c r="AK152" i="3"/>
  <c r="AJ152" i="3"/>
  <c r="AI152" i="3"/>
  <c r="AH152" i="3"/>
  <c r="AG152" i="3"/>
  <c r="AF152" i="3"/>
  <c r="AE152" i="3"/>
  <c r="AD152" i="3"/>
  <c r="AC152" i="3"/>
  <c r="AB152" i="3"/>
  <c r="AA152" i="3"/>
  <c r="W152" i="3"/>
  <c r="O152" i="3"/>
  <c r="P152" i="3" s="1"/>
  <c r="K152" i="3"/>
  <c r="J152" i="3"/>
  <c r="AU151" i="3"/>
  <c r="AT151" i="3"/>
  <c r="AS151" i="3"/>
  <c r="AR151" i="3"/>
  <c r="AQ151" i="3"/>
  <c r="AP151" i="3"/>
  <c r="AO151" i="3"/>
  <c r="AN151" i="3"/>
  <c r="AM151" i="3"/>
  <c r="AL151" i="3"/>
  <c r="AK151" i="3"/>
  <c r="AJ151" i="3"/>
  <c r="AI151" i="3"/>
  <c r="AH151" i="3"/>
  <c r="AG151" i="3"/>
  <c r="AF151" i="3"/>
  <c r="AE151" i="3"/>
  <c r="AD151" i="3"/>
  <c r="AB151" i="3"/>
  <c r="AA151" i="3"/>
  <c r="W151" i="3"/>
  <c r="AU150" i="3"/>
  <c r="AT150" i="3"/>
  <c r="AS150" i="3"/>
  <c r="AR150" i="3"/>
  <c r="AQ150" i="3"/>
  <c r="AP150" i="3"/>
  <c r="AO150" i="3"/>
  <c r="AN150" i="3"/>
  <c r="AM150" i="3"/>
  <c r="AL150" i="3"/>
  <c r="AK150" i="3"/>
  <c r="AJ150" i="3"/>
  <c r="AI150" i="3"/>
  <c r="AH150" i="3"/>
  <c r="AG150" i="3"/>
  <c r="AE150" i="3"/>
  <c r="AD150" i="3"/>
  <c r="AC150" i="3"/>
  <c r="AB150" i="3"/>
  <c r="AA150" i="3"/>
  <c r="W150" i="3"/>
  <c r="O151" i="3" s="1"/>
  <c r="O150" i="3"/>
  <c r="P150" i="3" s="1"/>
  <c r="AF150" i="3" s="1"/>
  <c r="B150" i="3"/>
  <c r="B153" i="3" s="1"/>
  <c r="A150" i="3"/>
  <c r="H150" i="3" s="1"/>
  <c r="AV149" i="3"/>
  <c r="AU149" i="3"/>
  <c r="AT149" i="3"/>
  <c r="AS149" i="3"/>
  <c r="AR149" i="3"/>
  <c r="AQ149" i="3"/>
  <c r="AP149" i="3"/>
  <c r="AO149" i="3"/>
  <c r="AN149" i="3"/>
  <c r="AM149" i="3"/>
  <c r="AL149" i="3"/>
  <c r="AK149" i="3"/>
  <c r="AJ149" i="3"/>
  <c r="AI149" i="3"/>
  <c r="AH149" i="3"/>
  <c r="AG149" i="3"/>
  <c r="AF149" i="3"/>
  <c r="AE149" i="3"/>
  <c r="AD149" i="3"/>
  <c r="AC149" i="3"/>
  <c r="AB149" i="3"/>
  <c r="AA149" i="3"/>
  <c r="W149" i="3"/>
  <c r="K149" i="3"/>
  <c r="J149" i="3"/>
  <c r="AV148" i="3"/>
  <c r="AU148" i="3"/>
  <c r="AT148" i="3"/>
  <c r="AS148" i="3"/>
  <c r="AR148" i="3"/>
  <c r="AQ148" i="3"/>
  <c r="AP148" i="3"/>
  <c r="AO148" i="3"/>
  <c r="AN148" i="3"/>
  <c r="AM148" i="3"/>
  <c r="AL148" i="3"/>
  <c r="AK148" i="3"/>
  <c r="AJ148" i="3"/>
  <c r="AI148" i="3"/>
  <c r="AH148" i="3"/>
  <c r="AG148" i="3"/>
  <c r="AE148" i="3"/>
  <c r="AD148" i="3"/>
  <c r="AC148" i="3"/>
  <c r="AB148" i="3"/>
  <c r="AA148" i="3"/>
  <c r="W148" i="3"/>
  <c r="O147" i="3" s="1"/>
  <c r="AV147" i="3"/>
  <c r="AU147" i="3"/>
  <c r="AT147" i="3"/>
  <c r="AS147" i="3"/>
  <c r="AR147" i="3"/>
  <c r="AQ147" i="3"/>
  <c r="AP147" i="3"/>
  <c r="AO147" i="3"/>
  <c r="AN147" i="3"/>
  <c r="AM147" i="3"/>
  <c r="AL147" i="3"/>
  <c r="AK147" i="3"/>
  <c r="AJ147" i="3"/>
  <c r="AI147" i="3"/>
  <c r="AH147" i="3"/>
  <c r="AG147" i="3"/>
  <c r="AF147" i="3"/>
  <c r="AE147" i="3"/>
  <c r="AD147" i="3"/>
  <c r="AB147" i="3"/>
  <c r="AA147" i="3"/>
  <c r="W147" i="3"/>
  <c r="O149" i="3" s="1"/>
  <c r="P149" i="3" s="1"/>
  <c r="H147" i="3"/>
  <c r="A147" i="3"/>
  <c r="AU146" i="3"/>
  <c r="AT146" i="3"/>
  <c r="AS146" i="3"/>
  <c r="AR146" i="3"/>
  <c r="AQ146" i="3"/>
  <c r="AP146" i="3"/>
  <c r="AO146" i="3"/>
  <c r="AN146" i="3"/>
  <c r="AM146" i="3"/>
  <c r="AL146" i="3"/>
  <c r="AK146" i="3"/>
  <c r="AJ146" i="3"/>
  <c r="AI146" i="3"/>
  <c r="AH146" i="3"/>
  <c r="AG146" i="3"/>
  <c r="AF146" i="3"/>
  <c r="AE146" i="3"/>
  <c r="AD146" i="3"/>
  <c r="AC146" i="3"/>
  <c r="AB146" i="3"/>
  <c r="AA146" i="3"/>
  <c r="W146" i="3"/>
  <c r="K146" i="3"/>
  <c r="J146" i="3"/>
  <c r="AU145" i="3"/>
  <c r="AT145" i="3"/>
  <c r="AS145" i="3"/>
  <c r="AR145" i="3"/>
  <c r="AQ145" i="3"/>
  <c r="AP145" i="3"/>
  <c r="AO145" i="3"/>
  <c r="AN145" i="3"/>
  <c r="AM145" i="3"/>
  <c r="AL145" i="3"/>
  <c r="AK145" i="3"/>
  <c r="AJ145" i="3"/>
  <c r="AI145" i="3"/>
  <c r="AH145" i="3"/>
  <c r="AG145" i="3"/>
  <c r="AF145" i="3"/>
  <c r="AE145" i="3"/>
  <c r="AD145" i="3"/>
  <c r="AC145" i="3"/>
  <c r="AB145" i="3"/>
  <c r="W145" i="3"/>
  <c r="AU144" i="3"/>
  <c r="AT144" i="3"/>
  <c r="AS144" i="3"/>
  <c r="AR144" i="3"/>
  <c r="AQ144" i="3"/>
  <c r="AP144" i="3"/>
  <c r="AO144" i="3"/>
  <c r="AN144" i="3"/>
  <c r="AM144" i="3"/>
  <c r="AL144" i="3"/>
  <c r="AK144" i="3"/>
  <c r="AJ144" i="3"/>
  <c r="AI144" i="3"/>
  <c r="AH144" i="3"/>
  <c r="AG144" i="3"/>
  <c r="AE144" i="3"/>
  <c r="AD144" i="3"/>
  <c r="AC144" i="3"/>
  <c r="AB144" i="3"/>
  <c r="AA144" i="3"/>
  <c r="W144" i="3"/>
  <c r="A144" i="3"/>
  <c r="H144" i="3" s="1"/>
  <c r="AU143" i="3"/>
  <c r="AT143" i="3"/>
  <c r="AS143" i="3"/>
  <c r="AR143" i="3"/>
  <c r="AQ143" i="3"/>
  <c r="AP143" i="3"/>
  <c r="AO143" i="3"/>
  <c r="AN143" i="3"/>
  <c r="AM143" i="3"/>
  <c r="AL143" i="3"/>
  <c r="AK143" i="3"/>
  <c r="AJ143" i="3"/>
  <c r="AI143" i="3"/>
  <c r="AH143" i="3"/>
  <c r="AG143" i="3"/>
  <c r="AF143" i="3"/>
  <c r="AE143" i="3"/>
  <c r="AD143" i="3"/>
  <c r="AC143" i="3"/>
  <c r="AB143" i="3"/>
  <c r="AA143" i="3"/>
  <c r="W143" i="3"/>
  <c r="K143" i="3"/>
  <c r="J143" i="3"/>
  <c r="AU142" i="3"/>
  <c r="AT142" i="3"/>
  <c r="AS142" i="3"/>
  <c r="AR142" i="3"/>
  <c r="AQ142" i="3"/>
  <c r="AP142" i="3"/>
  <c r="AO142" i="3"/>
  <c r="AN142" i="3"/>
  <c r="AM142" i="3"/>
  <c r="AL142" i="3"/>
  <c r="AK142" i="3"/>
  <c r="AJ142" i="3"/>
  <c r="AI142" i="3"/>
  <c r="AH142" i="3"/>
  <c r="AG142" i="3"/>
  <c r="AF142" i="3"/>
  <c r="AE142" i="3"/>
  <c r="AD142" i="3"/>
  <c r="AC142" i="3"/>
  <c r="AB142" i="3"/>
  <c r="W142" i="3"/>
  <c r="O142" i="3"/>
  <c r="P142" i="3" s="1"/>
  <c r="AA142" i="3" s="1"/>
  <c r="AU141" i="3"/>
  <c r="AT141" i="3"/>
  <c r="AS141" i="3"/>
  <c r="AR141" i="3"/>
  <c r="AQ141" i="3"/>
  <c r="AP141" i="3"/>
  <c r="AO141" i="3"/>
  <c r="AN141" i="3"/>
  <c r="AM141" i="3"/>
  <c r="AL141" i="3"/>
  <c r="AK141" i="3"/>
  <c r="AJ141" i="3"/>
  <c r="AI141" i="3"/>
  <c r="AH141" i="3"/>
  <c r="AG141" i="3"/>
  <c r="AE141" i="3"/>
  <c r="AD141" i="3"/>
  <c r="AC141" i="3"/>
  <c r="AB141" i="3"/>
  <c r="AA141" i="3"/>
  <c r="W141" i="3"/>
  <c r="O143" i="3" s="1"/>
  <c r="P143" i="3" s="1"/>
  <c r="H141" i="3"/>
  <c r="A141" i="3"/>
  <c r="AU140" i="3"/>
  <c r="AT140" i="3"/>
  <c r="AS140" i="3"/>
  <c r="AR140" i="3"/>
  <c r="AQ140" i="3"/>
  <c r="AP140" i="3"/>
  <c r="AO140" i="3"/>
  <c r="AN140" i="3"/>
  <c r="AM140" i="3"/>
  <c r="AL140" i="3"/>
  <c r="AK140" i="3"/>
  <c r="AJ140" i="3"/>
  <c r="AI140" i="3"/>
  <c r="AH140" i="3"/>
  <c r="AG140" i="3"/>
  <c r="AF140" i="3"/>
  <c r="AE140" i="3"/>
  <c r="AD140" i="3"/>
  <c r="AC140" i="3"/>
  <c r="AB140" i="3"/>
  <c r="AA140" i="3"/>
  <c r="W140" i="3"/>
  <c r="K140" i="3"/>
  <c r="J140" i="3"/>
  <c r="AU139" i="3"/>
  <c r="AT139" i="3"/>
  <c r="AS139" i="3"/>
  <c r="AR139" i="3"/>
  <c r="AQ139" i="3"/>
  <c r="AP139" i="3"/>
  <c r="AO139" i="3"/>
  <c r="AN139" i="3"/>
  <c r="AM139" i="3"/>
  <c r="AL139" i="3"/>
  <c r="AK139" i="3"/>
  <c r="AJ139" i="3"/>
  <c r="AI139" i="3"/>
  <c r="AH139" i="3"/>
  <c r="AG139" i="3"/>
  <c r="AE139" i="3"/>
  <c r="AD139" i="3"/>
  <c r="AC139" i="3"/>
  <c r="AB139" i="3"/>
  <c r="AA139" i="3"/>
  <c r="W139" i="3"/>
  <c r="AU138" i="3"/>
  <c r="AT138" i="3"/>
  <c r="AS138" i="3"/>
  <c r="AR138" i="3"/>
  <c r="AQ138" i="3"/>
  <c r="AP138" i="3"/>
  <c r="AO138" i="3"/>
  <c r="AN138" i="3"/>
  <c r="AM138" i="3"/>
  <c r="AL138" i="3"/>
  <c r="AK138" i="3"/>
  <c r="AJ138" i="3"/>
  <c r="AI138" i="3"/>
  <c r="AH138" i="3"/>
  <c r="AG138" i="3"/>
  <c r="AF138" i="3"/>
  <c r="AE138" i="3"/>
  <c r="AD138" i="3"/>
  <c r="AC138" i="3"/>
  <c r="AB138" i="3"/>
  <c r="W138" i="3"/>
  <c r="O139" i="3" s="1"/>
  <c r="B138" i="3"/>
  <c r="AV139" i="3" s="1"/>
  <c r="A138" i="3"/>
  <c r="H138" i="3" s="1"/>
  <c r="AU137" i="3"/>
  <c r="AT137" i="3"/>
  <c r="AS137" i="3"/>
  <c r="AR137" i="3"/>
  <c r="AQ137" i="3"/>
  <c r="AP137" i="3"/>
  <c r="AO137" i="3"/>
  <c r="AN137" i="3"/>
  <c r="AM137" i="3"/>
  <c r="AL137" i="3"/>
  <c r="AK137" i="3"/>
  <c r="AJ137" i="3"/>
  <c r="AI137" i="3"/>
  <c r="AH137" i="3"/>
  <c r="AG137" i="3"/>
  <c r="AF137" i="3"/>
  <c r="AE137" i="3"/>
  <c r="AD137" i="3"/>
  <c r="AC137" i="3"/>
  <c r="AB137" i="3"/>
  <c r="AA137" i="3"/>
  <c r="W137" i="3"/>
  <c r="K137" i="3"/>
  <c r="J137" i="3"/>
  <c r="AV136" i="3"/>
  <c r="AU136" i="3"/>
  <c r="AT136" i="3"/>
  <c r="AS136" i="3"/>
  <c r="AR136" i="3"/>
  <c r="AQ136" i="3"/>
  <c r="AP136" i="3"/>
  <c r="AO136" i="3"/>
  <c r="AN136" i="3"/>
  <c r="AM136" i="3"/>
  <c r="AL136" i="3"/>
  <c r="AK136" i="3"/>
  <c r="AJ136" i="3"/>
  <c r="AI136" i="3"/>
  <c r="AH136" i="3"/>
  <c r="AG136" i="3"/>
  <c r="AE136" i="3"/>
  <c r="AD136" i="3"/>
  <c r="AC136" i="3"/>
  <c r="AB136" i="3"/>
  <c r="AA136" i="3"/>
  <c r="W136" i="3"/>
  <c r="O136" i="3"/>
  <c r="P136" i="3" s="1"/>
  <c r="AV135" i="3"/>
  <c r="AU135" i="3"/>
  <c r="AT135" i="3"/>
  <c r="AS135" i="3"/>
  <c r="AR135" i="3"/>
  <c r="AQ135" i="3"/>
  <c r="AP135" i="3"/>
  <c r="AO135" i="3"/>
  <c r="AN135" i="3"/>
  <c r="AM135" i="3"/>
  <c r="AL135" i="3"/>
  <c r="AK135" i="3"/>
  <c r="AJ135" i="3"/>
  <c r="AI135" i="3"/>
  <c r="AH135" i="3"/>
  <c r="AG135" i="3"/>
  <c r="AF135" i="3"/>
  <c r="AE135" i="3"/>
  <c r="AD135" i="3"/>
  <c r="AC135" i="3"/>
  <c r="AB135" i="3"/>
  <c r="W135" i="3"/>
  <c r="O137" i="3" s="1"/>
  <c r="P137" i="3" s="1"/>
  <c r="B135" i="3"/>
  <c r="A135" i="3"/>
  <c r="H135" i="3" s="1"/>
  <c r="AV134" i="3"/>
  <c r="AU134" i="3"/>
  <c r="AT134" i="3"/>
  <c r="AS134" i="3"/>
  <c r="AR134" i="3"/>
  <c r="AQ134" i="3"/>
  <c r="AP134" i="3"/>
  <c r="AO134" i="3"/>
  <c r="AN134" i="3"/>
  <c r="AM134" i="3"/>
  <c r="AL134" i="3"/>
  <c r="AK134" i="3"/>
  <c r="AJ134" i="3"/>
  <c r="AI134" i="3"/>
  <c r="AH134" i="3"/>
  <c r="AG134" i="3"/>
  <c r="AF134" i="3"/>
  <c r="AE134" i="3"/>
  <c r="AD134" i="3"/>
  <c r="AC134" i="3"/>
  <c r="AB134" i="3"/>
  <c r="AA134" i="3"/>
  <c r="W134" i="3"/>
  <c r="K134" i="3"/>
  <c r="J134" i="3"/>
  <c r="AV133" i="3"/>
  <c r="AU133" i="3"/>
  <c r="AT133" i="3"/>
  <c r="AS133" i="3"/>
  <c r="AR133" i="3"/>
  <c r="AQ133" i="3"/>
  <c r="AP133" i="3"/>
  <c r="AO133" i="3"/>
  <c r="AN133" i="3"/>
  <c r="AM133" i="3"/>
  <c r="AL133" i="3"/>
  <c r="AK133" i="3"/>
  <c r="AJ133" i="3"/>
  <c r="AI133" i="3"/>
  <c r="AH133" i="3"/>
  <c r="AG133" i="3"/>
  <c r="AF133" i="3"/>
  <c r="AE133" i="3"/>
  <c r="AD133" i="3"/>
  <c r="AC133" i="3"/>
  <c r="AA133" i="3"/>
  <c r="W133" i="3"/>
  <c r="O132" i="3" s="1"/>
  <c r="P132" i="3" s="1"/>
  <c r="AF132" i="3" s="1"/>
  <c r="AV132" i="3"/>
  <c r="AU132" i="3"/>
  <c r="AT132" i="3"/>
  <c r="AS132" i="3"/>
  <c r="AR132" i="3"/>
  <c r="AQ132" i="3"/>
  <c r="AP132" i="3"/>
  <c r="AO132" i="3"/>
  <c r="AN132" i="3"/>
  <c r="AM132" i="3"/>
  <c r="AL132" i="3"/>
  <c r="AK132" i="3"/>
  <c r="AJ132" i="3"/>
  <c r="AI132" i="3"/>
  <c r="AH132" i="3"/>
  <c r="AG132" i="3"/>
  <c r="AE132" i="3"/>
  <c r="AD132" i="3"/>
  <c r="AC132" i="3"/>
  <c r="AB132" i="3"/>
  <c r="AA132" i="3"/>
  <c r="W132" i="3"/>
  <c r="O133" i="3" s="1"/>
  <c r="Q132" i="3"/>
  <c r="A132" i="3"/>
  <c r="H132" i="3" s="1"/>
  <c r="AU131" i="3"/>
  <c r="AT131" i="3"/>
  <c r="AS131" i="3"/>
  <c r="AR131" i="3"/>
  <c r="AQ131" i="3"/>
  <c r="AP131" i="3"/>
  <c r="AO131" i="3"/>
  <c r="AN131" i="3"/>
  <c r="AM131" i="3"/>
  <c r="AL131" i="3"/>
  <c r="AK131" i="3"/>
  <c r="AJ131" i="3"/>
  <c r="AI131" i="3"/>
  <c r="AH131" i="3"/>
  <c r="AG131" i="3"/>
  <c r="AF131" i="3"/>
  <c r="AE131" i="3"/>
  <c r="AD131" i="3"/>
  <c r="AC131" i="3"/>
  <c r="AB131" i="3"/>
  <c r="AA131" i="3"/>
  <c r="W131" i="3"/>
  <c r="K131" i="3"/>
  <c r="J131" i="3"/>
  <c r="AU130" i="3"/>
  <c r="AT130" i="3"/>
  <c r="AS130" i="3"/>
  <c r="AR130" i="3"/>
  <c r="AQ130" i="3"/>
  <c r="AP130" i="3"/>
  <c r="AO130" i="3"/>
  <c r="AN130" i="3"/>
  <c r="AM130" i="3"/>
  <c r="AL130" i="3"/>
  <c r="AK130" i="3"/>
  <c r="AJ130" i="3"/>
  <c r="AI130" i="3"/>
  <c r="AH130" i="3"/>
  <c r="AG130" i="3"/>
  <c r="AE130" i="3"/>
  <c r="AD130" i="3"/>
  <c r="AC130" i="3"/>
  <c r="AB130" i="3"/>
  <c r="AA130" i="3"/>
  <c r="W130" i="3"/>
  <c r="AU129" i="3"/>
  <c r="AT129" i="3"/>
  <c r="AS129" i="3"/>
  <c r="AR129" i="3"/>
  <c r="AQ129" i="3"/>
  <c r="AP129" i="3"/>
  <c r="AO129" i="3"/>
  <c r="AN129" i="3"/>
  <c r="AM129" i="3"/>
  <c r="AL129" i="3"/>
  <c r="AK129" i="3"/>
  <c r="AJ129" i="3"/>
  <c r="AI129" i="3"/>
  <c r="AH129" i="3"/>
  <c r="AG129" i="3"/>
  <c r="AF129" i="3"/>
  <c r="AE129" i="3"/>
  <c r="AD129" i="3"/>
  <c r="AB129" i="3"/>
  <c r="AA129" i="3"/>
  <c r="W129" i="3"/>
  <c r="O130" i="3" s="1"/>
  <c r="P130" i="3" s="1"/>
  <c r="AF130" i="3" s="1"/>
  <c r="O129" i="3"/>
  <c r="A129" i="3"/>
  <c r="H129" i="3" s="1"/>
  <c r="AU128" i="3"/>
  <c r="AT128" i="3"/>
  <c r="AS128" i="3"/>
  <c r="AR128" i="3"/>
  <c r="AQ128" i="3"/>
  <c r="AP128" i="3"/>
  <c r="AO128" i="3"/>
  <c r="AN128" i="3"/>
  <c r="AM128" i="3"/>
  <c r="AL128" i="3"/>
  <c r="AK128" i="3"/>
  <c r="AJ128" i="3"/>
  <c r="AI128" i="3"/>
  <c r="AH128" i="3"/>
  <c r="AG128" i="3"/>
  <c r="AF128" i="3"/>
  <c r="AE128" i="3"/>
  <c r="AD128" i="3"/>
  <c r="AC128" i="3"/>
  <c r="AB128" i="3"/>
  <c r="AA128" i="3"/>
  <c r="W128" i="3"/>
  <c r="K128" i="3"/>
  <c r="J128" i="3"/>
  <c r="AU127" i="3"/>
  <c r="AT127" i="3"/>
  <c r="AS127" i="3"/>
  <c r="AR127" i="3"/>
  <c r="AQ127" i="3"/>
  <c r="AP127" i="3"/>
  <c r="AO127" i="3"/>
  <c r="AN127" i="3"/>
  <c r="AM127" i="3"/>
  <c r="AL127" i="3"/>
  <c r="AK127" i="3"/>
  <c r="AJ127" i="3"/>
  <c r="AI127" i="3"/>
  <c r="AH127" i="3"/>
  <c r="AG127" i="3"/>
  <c r="AF127" i="3"/>
  <c r="AE127" i="3"/>
  <c r="AD127" i="3"/>
  <c r="AC127" i="3"/>
  <c r="AB127" i="3"/>
  <c r="W127" i="3"/>
  <c r="O126" i="3" s="1"/>
  <c r="AU126" i="3"/>
  <c r="AT126" i="3"/>
  <c r="AS126" i="3"/>
  <c r="AR126" i="3"/>
  <c r="AQ126" i="3"/>
  <c r="AP126" i="3"/>
  <c r="AO126" i="3"/>
  <c r="AN126" i="3"/>
  <c r="AM126" i="3"/>
  <c r="AL126" i="3"/>
  <c r="AK126" i="3"/>
  <c r="AJ126" i="3"/>
  <c r="AI126" i="3"/>
  <c r="AH126" i="3"/>
  <c r="AG126" i="3"/>
  <c r="AE126" i="3"/>
  <c r="AD126" i="3"/>
  <c r="AC126" i="3"/>
  <c r="AB126" i="3"/>
  <c r="AA126" i="3"/>
  <c r="W126" i="3"/>
  <c r="O128" i="3" s="1"/>
  <c r="P128" i="3" s="1"/>
  <c r="P126" i="3"/>
  <c r="AF126" i="3" s="1"/>
  <c r="A126" i="3"/>
  <c r="AU125" i="3"/>
  <c r="AT125" i="3"/>
  <c r="AS125" i="3"/>
  <c r="AR125" i="3"/>
  <c r="AQ125" i="3"/>
  <c r="AP125" i="3"/>
  <c r="AO125" i="3"/>
  <c r="AN125" i="3"/>
  <c r="AM125" i="3"/>
  <c r="AL125" i="3"/>
  <c r="AK125" i="3"/>
  <c r="AJ125" i="3"/>
  <c r="AI125" i="3"/>
  <c r="AH125" i="3"/>
  <c r="AG125" i="3"/>
  <c r="AF125" i="3"/>
  <c r="AE125" i="3"/>
  <c r="AD125" i="3"/>
  <c r="AB125" i="3"/>
  <c r="AA125" i="3"/>
  <c r="W125" i="3"/>
  <c r="O125" i="3"/>
  <c r="P125" i="3" s="1"/>
  <c r="AC125" i="3" s="1"/>
  <c r="AU124" i="3"/>
  <c r="AT124" i="3"/>
  <c r="AS124" i="3"/>
  <c r="AR124" i="3"/>
  <c r="AQ124" i="3"/>
  <c r="AP124" i="3"/>
  <c r="AO124" i="3"/>
  <c r="AN124" i="3"/>
  <c r="AM124" i="3"/>
  <c r="AL124" i="3"/>
  <c r="AK124" i="3"/>
  <c r="AJ124" i="3"/>
  <c r="AI124" i="3"/>
  <c r="AH124" i="3"/>
  <c r="AG124" i="3"/>
  <c r="AF124" i="3"/>
  <c r="AE124" i="3"/>
  <c r="AD124" i="3"/>
  <c r="AB124" i="3"/>
  <c r="AA124" i="3"/>
  <c r="W124" i="3"/>
  <c r="O124" i="3"/>
  <c r="P124" i="3" s="1"/>
  <c r="AC124" i="3" s="1"/>
  <c r="AU123" i="3"/>
  <c r="AT123" i="3"/>
  <c r="AS123" i="3"/>
  <c r="AR123" i="3"/>
  <c r="AQ123" i="3"/>
  <c r="AP123" i="3"/>
  <c r="AO123" i="3"/>
  <c r="AN123" i="3"/>
  <c r="AM123" i="3"/>
  <c r="AL123" i="3"/>
  <c r="AK123" i="3"/>
  <c r="AJ123" i="3"/>
  <c r="AI123" i="3"/>
  <c r="AH123" i="3"/>
  <c r="AG123" i="3"/>
  <c r="AE123" i="3"/>
  <c r="AD123" i="3"/>
  <c r="AC123" i="3"/>
  <c r="AB123" i="3"/>
  <c r="AA123" i="3"/>
  <c r="W123" i="3"/>
  <c r="O123" i="3"/>
  <c r="H123" i="3"/>
  <c r="A123" i="3"/>
  <c r="AU122" i="3"/>
  <c r="AT122" i="3"/>
  <c r="AS122" i="3"/>
  <c r="AR122" i="3"/>
  <c r="AQ122" i="3"/>
  <c r="AP122" i="3"/>
  <c r="AO122" i="3"/>
  <c r="AN122" i="3"/>
  <c r="AM122" i="3"/>
  <c r="AL122" i="3"/>
  <c r="AK122" i="3"/>
  <c r="AJ122" i="3"/>
  <c r="AI122" i="3"/>
  <c r="AH122" i="3"/>
  <c r="AG122" i="3"/>
  <c r="AF122" i="3"/>
  <c r="AE122" i="3"/>
  <c r="AD122" i="3"/>
  <c r="AC122" i="3"/>
  <c r="AB122" i="3"/>
  <c r="AA122" i="3"/>
  <c r="W122" i="3"/>
  <c r="K122" i="3"/>
  <c r="J122" i="3"/>
  <c r="AU121" i="3"/>
  <c r="AT121" i="3"/>
  <c r="AS121" i="3"/>
  <c r="AR121" i="3"/>
  <c r="AQ121" i="3"/>
  <c r="AP121" i="3"/>
  <c r="AO121" i="3"/>
  <c r="AN121" i="3"/>
  <c r="AM121" i="3"/>
  <c r="AL121" i="3"/>
  <c r="AK121" i="3"/>
  <c r="AJ121" i="3"/>
  <c r="AI121" i="3"/>
  <c r="AH121" i="3"/>
  <c r="AG121" i="3"/>
  <c r="AE121" i="3"/>
  <c r="AD121" i="3"/>
  <c r="AC121" i="3"/>
  <c r="AB121" i="3"/>
  <c r="AA121" i="3"/>
  <c r="W121" i="3"/>
  <c r="O120" i="3" s="1"/>
  <c r="AC120" i="3" s="1"/>
  <c r="AU120" i="3"/>
  <c r="AT120" i="3"/>
  <c r="AS120" i="3"/>
  <c r="AR120" i="3"/>
  <c r="AQ120" i="3"/>
  <c r="AP120" i="3"/>
  <c r="AO120" i="3"/>
  <c r="AN120" i="3"/>
  <c r="AM120" i="3"/>
  <c r="AL120" i="3"/>
  <c r="AK120" i="3"/>
  <c r="AJ120" i="3"/>
  <c r="AI120" i="3"/>
  <c r="AH120" i="3"/>
  <c r="AG120" i="3"/>
  <c r="AF120" i="3"/>
  <c r="AE120" i="3"/>
  <c r="AD120" i="3"/>
  <c r="AB120" i="3"/>
  <c r="AA120" i="3"/>
  <c r="W120" i="3"/>
  <c r="A120" i="3"/>
  <c r="AU119" i="3"/>
  <c r="AT119" i="3"/>
  <c r="AS119" i="3"/>
  <c r="AR119" i="3"/>
  <c r="AQ119" i="3"/>
  <c r="AP119" i="3"/>
  <c r="AO119" i="3"/>
  <c r="AN119" i="3"/>
  <c r="AM119" i="3"/>
  <c r="AL119" i="3"/>
  <c r="AK119" i="3"/>
  <c r="AJ119" i="3"/>
  <c r="AI119" i="3"/>
  <c r="AH119" i="3"/>
  <c r="AG119" i="3"/>
  <c r="AF119" i="3"/>
  <c r="AE119" i="3"/>
  <c r="AD119" i="3"/>
  <c r="AC119" i="3"/>
  <c r="AB119" i="3"/>
  <c r="AA119" i="3"/>
  <c r="W119" i="3"/>
  <c r="P119" i="3"/>
  <c r="O119" i="3"/>
  <c r="K119" i="3"/>
  <c r="J119" i="3"/>
  <c r="AU118" i="3"/>
  <c r="AT118" i="3"/>
  <c r="AS118" i="3"/>
  <c r="AR118" i="3"/>
  <c r="AQ118" i="3"/>
  <c r="AP118" i="3"/>
  <c r="AO118" i="3"/>
  <c r="AN118" i="3"/>
  <c r="AM118" i="3"/>
  <c r="AL118" i="3"/>
  <c r="AK118" i="3"/>
  <c r="AJ118" i="3"/>
  <c r="AI118" i="3"/>
  <c r="AH118" i="3"/>
  <c r="AG118" i="3"/>
  <c r="AF118" i="3"/>
  <c r="AE118" i="3"/>
  <c r="AD118" i="3"/>
  <c r="AC118" i="3"/>
  <c r="AA118" i="3"/>
  <c r="W118" i="3"/>
  <c r="AU117" i="3"/>
  <c r="AT117" i="3"/>
  <c r="AS117" i="3"/>
  <c r="AR117" i="3"/>
  <c r="AQ117" i="3"/>
  <c r="AP117" i="3"/>
  <c r="AO117" i="3"/>
  <c r="AN117" i="3"/>
  <c r="AM117" i="3"/>
  <c r="AL117" i="3"/>
  <c r="AK117" i="3"/>
  <c r="AJ117" i="3"/>
  <c r="AI117" i="3"/>
  <c r="AH117" i="3"/>
  <c r="AG117" i="3"/>
  <c r="AF117" i="3"/>
  <c r="AE117" i="3"/>
  <c r="AD117" i="3"/>
  <c r="AC117" i="3"/>
  <c r="AB117" i="3"/>
  <c r="AA117" i="3"/>
  <c r="W117" i="3"/>
  <c r="O118" i="3" s="1"/>
  <c r="O117" i="3"/>
  <c r="P117" i="3" s="1"/>
  <c r="A117" i="3"/>
  <c r="H117" i="3" s="1"/>
  <c r="AU116" i="3"/>
  <c r="AT116" i="3"/>
  <c r="AS116" i="3"/>
  <c r="AR116" i="3"/>
  <c r="AQ116" i="3"/>
  <c r="AP116" i="3"/>
  <c r="AO116" i="3"/>
  <c r="AN116" i="3"/>
  <c r="AM116" i="3"/>
  <c r="AL116" i="3"/>
  <c r="AK116" i="3"/>
  <c r="AJ116" i="3"/>
  <c r="AI116" i="3"/>
  <c r="AH116" i="3"/>
  <c r="AG116" i="3"/>
  <c r="AF116" i="3"/>
  <c r="AE116" i="3"/>
  <c r="AD116" i="3"/>
  <c r="AB116" i="3"/>
  <c r="AA116" i="3"/>
  <c r="W116" i="3"/>
  <c r="AU115" i="3"/>
  <c r="AT115" i="3"/>
  <c r="AS115" i="3"/>
  <c r="AR115" i="3"/>
  <c r="AQ115" i="3"/>
  <c r="AP115" i="3"/>
  <c r="AO115" i="3"/>
  <c r="AN115" i="3"/>
  <c r="AM115" i="3"/>
  <c r="AL115" i="3"/>
  <c r="AK115" i="3"/>
  <c r="AJ115" i="3"/>
  <c r="AI115" i="3"/>
  <c r="AH115" i="3"/>
  <c r="AG115" i="3"/>
  <c r="AF115" i="3"/>
  <c r="AE115" i="3"/>
  <c r="AD115" i="3"/>
  <c r="AB115" i="3"/>
  <c r="AA115" i="3"/>
  <c r="W115" i="3"/>
  <c r="O114" i="3" s="1"/>
  <c r="P114" i="3" s="1"/>
  <c r="AB114" i="3" s="1"/>
  <c r="AU114" i="3"/>
  <c r="AT114" i="3"/>
  <c r="AS114" i="3"/>
  <c r="AR114" i="3"/>
  <c r="AQ114" i="3"/>
  <c r="AP114" i="3"/>
  <c r="AO114" i="3"/>
  <c r="AN114" i="3"/>
  <c r="AM114" i="3"/>
  <c r="AL114" i="3"/>
  <c r="AK114" i="3"/>
  <c r="AJ114" i="3"/>
  <c r="AI114" i="3"/>
  <c r="AH114" i="3"/>
  <c r="AG114" i="3"/>
  <c r="AF114" i="3"/>
  <c r="AE114" i="3"/>
  <c r="AD114" i="3"/>
  <c r="AC114" i="3"/>
  <c r="AA114" i="3"/>
  <c r="W114" i="3"/>
  <c r="O115" i="3" s="1"/>
  <c r="A114" i="3"/>
  <c r="AU113" i="3"/>
  <c r="AT113" i="3"/>
  <c r="AS113" i="3"/>
  <c r="AR113" i="3"/>
  <c r="AQ113" i="3"/>
  <c r="AP113" i="3"/>
  <c r="AO113" i="3"/>
  <c r="AN113" i="3"/>
  <c r="AM113" i="3"/>
  <c r="AL113" i="3"/>
  <c r="AK113" i="3"/>
  <c r="AJ113" i="3"/>
  <c r="AI113" i="3"/>
  <c r="AH113" i="3"/>
  <c r="AG113" i="3"/>
  <c r="AF113" i="3"/>
  <c r="AE113" i="3"/>
  <c r="AD113" i="3"/>
  <c r="AC113" i="3"/>
  <c r="AB113" i="3"/>
  <c r="AA113" i="3"/>
  <c r="W113" i="3"/>
  <c r="K113" i="3"/>
  <c r="J113" i="3"/>
  <c r="AU112" i="3"/>
  <c r="AT112" i="3"/>
  <c r="AS112" i="3"/>
  <c r="AR112" i="3"/>
  <c r="AQ112" i="3"/>
  <c r="AP112" i="3"/>
  <c r="AO112" i="3"/>
  <c r="AN112" i="3"/>
  <c r="AM112" i="3"/>
  <c r="AL112" i="3"/>
  <c r="AK112" i="3"/>
  <c r="AJ112" i="3"/>
  <c r="AI112" i="3"/>
  <c r="AH112" i="3"/>
  <c r="AG112" i="3"/>
  <c r="AF112" i="3"/>
  <c r="AE112" i="3"/>
  <c r="AD112" i="3"/>
  <c r="AB112" i="3"/>
  <c r="AA112" i="3"/>
  <c r="W112" i="3"/>
  <c r="AU111" i="3"/>
  <c r="AT111" i="3"/>
  <c r="AS111" i="3"/>
  <c r="AR111" i="3"/>
  <c r="AQ111" i="3"/>
  <c r="AP111" i="3"/>
  <c r="AO111" i="3"/>
  <c r="AN111" i="3"/>
  <c r="AM111" i="3"/>
  <c r="AL111" i="3"/>
  <c r="AK111" i="3"/>
  <c r="AJ111" i="3"/>
  <c r="AI111" i="3"/>
  <c r="AH111" i="3"/>
  <c r="AG111" i="3"/>
  <c r="AE111" i="3"/>
  <c r="AD111" i="3"/>
  <c r="AC111" i="3"/>
  <c r="AB111" i="3"/>
  <c r="AA111" i="3"/>
  <c r="W111" i="3"/>
  <c r="O112" i="3" s="1"/>
  <c r="P112" i="3" s="1"/>
  <c r="AC112" i="3" s="1"/>
  <c r="O111" i="3"/>
  <c r="AF111" i="3" s="1"/>
  <c r="A111" i="3"/>
  <c r="AU110" i="3"/>
  <c r="AT110" i="3"/>
  <c r="AS110" i="3"/>
  <c r="AR110" i="3"/>
  <c r="AQ110" i="3"/>
  <c r="AP110" i="3"/>
  <c r="AO110" i="3"/>
  <c r="AN110" i="3"/>
  <c r="AM110" i="3"/>
  <c r="AL110" i="3"/>
  <c r="AK110" i="3"/>
  <c r="AJ110" i="3"/>
  <c r="AI110" i="3"/>
  <c r="AH110" i="3"/>
  <c r="AG110" i="3"/>
  <c r="AF110" i="3"/>
  <c r="AE110" i="3"/>
  <c r="AD110" i="3"/>
  <c r="AC110" i="3"/>
  <c r="AB110" i="3"/>
  <c r="AA110" i="3"/>
  <c r="W110" i="3"/>
  <c r="K110" i="3"/>
  <c r="J110" i="3"/>
  <c r="AU109" i="3"/>
  <c r="AT109" i="3"/>
  <c r="AS109" i="3"/>
  <c r="AR109" i="3"/>
  <c r="AQ109" i="3"/>
  <c r="AP109" i="3"/>
  <c r="AO109" i="3"/>
  <c r="AN109" i="3"/>
  <c r="AM109" i="3"/>
  <c r="AL109" i="3"/>
  <c r="AK109" i="3"/>
  <c r="AJ109" i="3"/>
  <c r="AI109" i="3"/>
  <c r="AH109" i="3"/>
  <c r="AG109" i="3"/>
  <c r="AF109" i="3"/>
  <c r="AE109" i="3"/>
  <c r="AD109" i="3"/>
  <c r="AB109" i="3"/>
  <c r="AA109" i="3"/>
  <c r="W109" i="3"/>
  <c r="O108" i="3" s="1"/>
  <c r="AU108" i="3"/>
  <c r="AT108" i="3"/>
  <c r="AS108" i="3"/>
  <c r="AR108" i="3"/>
  <c r="AQ108" i="3"/>
  <c r="AP108" i="3"/>
  <c r="AO108" i="3"/>
  <c r="AN108" i="3"/>
  <c r="AM108" i="3"/>
  <c r="AL108" i="3"/>
  <c r="AK108" i="3"/>
  <c r="AJ108" i="3"/>
  <c r="AI108" i="3"/>
  <c r="AH108" i="3"/>
  <c r="AG108" i="3"/>
  <c r="AE108" i="3"/>
  <c r="AD108" i="3"/>
  <c r="AC108" i="3"/>
  <c r="AB108" i="3"/>
  <c r="AA108" i="3"/>
  <c r="W108" i="3"/>
  <c r="O109" i="3" s="1"/>
  <c r="P109" i="3" s="1"/>
  <c r="AC109" i="3" s="1"/>
  <c r="A108" i="3"/>
  <c r="AU107" i="3"/>
  <c r="AT107" i="3"/>
  <c r="AS107" i="3"/>
  <c r="AR107" i="3"/>
  <c r="AQ107" i="3"/>
  <c r="AP107" i="3"/>
  <c r="AO107" i="3"/>
  <c r="AN107" i="3"/>
  <c r="AM107" i="3"/>
  <c r="AL107" i="3"/>
  <c r="AK107" i="3"/>
  <c r="AJ107" i="3"/>
  <c r="AI107" i="3"/>
  <c r="AH107" i="3"/>
  <c r="AG107" i="3"/>
  <c r="AF107" i="3"/>
  <c r="AE107" i="3"/>
  <c r="AD107" i="3"/>
  <c r="AC107" i="3"/>
  <c r="AB107" i="3"/>
  <c r="AA107" i="3"/>
  <c r="W107" i="3"/>
  <c r="K107" i="3"/>
  <c r="J107" i="3"/>
  <c r="AU106" i="3"/>
  <c r="AT106" i="3"/>
  <c r="AS106" i="3"/>
  <c r="AR106" i="3"/>
  <c r="AQ106" i="3"/>
  <c r="AP106" i="3"/>
  <c r="AO106" i="3"/>
  <c r="AN106" i="3"/>
  <c r="AM106" i="3"/>
  <c r="AL106" i="3"/>
  <c r="AK106" i="3"/>
  <c r="AJ106" i="3"/>
  <c r="AI106" i="3"/>
  <c r="AH106" i="3"/>
  <c r="AG106" i="3"/>
  <c r="AE106" i="3"/>
  <c r="AD106" i="3"/>
  <c r="AC106" i="3"/>
  <c r="AB106" i="3"/>
  <c r="AA106" i="3"/>
  <c r="W106" i="3"/>
  <c r="AU105" i="3"/>
  <c r="AT105" i="3"/>
  <c r="AS105" i="3"/>
  <c r="AR105" i="3"/>
  <c r="AQ105" i="3"/>
  <c r="AP105" i="3"/>
  <c r="AO105" i="3"/>
  <c r="AN105" i="3"/>
  <c r="AM105" i="3"/>
  <c r="AL105" i="3"/>
  <c r="AK105" i="3"/>
  <c r="AJ105" i="3"/>
  <c r="AI105" i="3"/>
  <c r="AH105" i="3"/>
  <c r="AG105" i="3"/>
  <c r="AF105" i="3"/>
  <c r="AE105" i="3"/>
  <c r="AD105" i="3"/>
  <c r="AB105" i="3"/>
  <c r="AA105" i="3"/>
  <c r="W105" i="3"/>
  <c r="O106" i="3" s="1"/>
  <c r="O105" i="3"/>
  <c r="P105" i="3" s="1"/>
  <c r="AC105" i="3" s="1"/>
  <c r="A105" i="3"/>
  <c r="AU104" i="3"/>
  <c r="AT104" i="3"/>
  <c r="AS104" i="3"/>
  <c r="AR104" i="3"/>
  <c r="AQ104" i="3"/>
  <c r="AP104" i="3"/>
  <c r="AO104" i="3"/>
  <c r="AN104" i="3"/>
  <c r="AM104" i="3"/>
  <c r="AL104" i="3"/>
  <c r="AK104" i="3"/>
  <c r="AJ104" i="3"/>
  <c r="AI104" i="3"/>
  <c r="AH104" i="3"/>
  <c r="AG104" i="3"/>
  <c r="AF104" i="3"/>
  <c r="AE104" i="3"/>
  <c r="AD104" i="3"/>
  <c r="AC104" i="3"/>
  <c r="AB104" i="3"/>
  <c r="AA104" i="3"/>
  <c r="W104" i="3"/>
  <c r="K104" i="3"/>
  <c r="J104" i="3"/>
  <c r="AU103" i="3"/>
  <c r="AT103" i="3"/>
  <c r="AS103" i="3"/>
  <c r="AR103" i="3"/>
  <c r="AQ103" i="3"/>
  <c r="AP103" i="3"/>
  <c r="AO103" i="3"/>
  <c r="AN103" i="3"/>
  <c r="AM103" i="3"/>
  <c r="AL103" i="3"/>
  <c r="AK103" i="3"/>
  <c r="AJ103" i="3"/>
  <c r="AI103" i="3"/>
  <c r="AH103" i="3"/>
  <c r="AG103" i="3"/>
  <c r="AF103" i="3"/>
  <c r="AE103" i="3"/>
  <c r="AD103" i="3"/>
  <c r="AB103" i="3"/>
  <c r="AA103" i="3"/>
  <c r="W103" i="3"/>
  <c r="O102" i="3" s="1"/>
  <c r="AU102" i="3"/>
  <c r="AT102" i="3"/>
  <c r="AS102" i="3"/>
  <c r="AR102" i="3"/>
  <c r="AQ102" i="3"/>
  <c r="AP102" i="3"/>
  <c r="AO102" i="3"/>
  <c r="AN102" i="3"/>
  <c r="AM102" i="3"/>
  <c r="AL102" i="3"/>
  <c r="AK102" i="3"/>
  <c r="AJ102" i="3"/>
  <c r="AI102" i="3"/>
  <c r="AH102" i="3"/>
  <c r="AG102" i="3"/>
  <c r="AF102" i="3"/>
  <c r="AE102" i="3"/>
  <c r="AD102" i="3"/>
  <c r="AB102" i="3"/>
  <c r="AA102" i="3"/>
  <c r="W102" i="3"/>
  <c r="O103" i="3" s="1"/>
  <c r="P103" i="3" s="1"/>
  <c r="AC103" i="3" s="1"/>
  <c r="A102" i="3"/>
  <c r="AU101" i="3"/>
  <c r="AT101" i="3"/>
  <c r="AS101" i="3"/>
  <c r="AR101" i="3"/>
  <c r="AQ101" i="3"/>
  <c r="AP101" i="3"/>
  <c r="AO101" i="3"/>
  <c r="AN101" i="3"/>
  <c r="AM101" i="3"/>
  <c r="AL101" i="3"/>
  <c r="AK101" i="3"/>
  <c r="AJ101" i="3"/>
  <c r="AI101" i="3"/>
  <c r="AH101" i="3"/>
  <c r="AG101" i="3"/>
  <c r="AF101" i="3"/>
  <c r="AE101" i="3"/>
  <c r="AD101" i="3"/>
  <c r="AC101" i="3"/>
  <c r="AB101" i="3"/>
  <c r="AA101" i="3"/>
  <c r="W101" i="3"/>
  <c r="K101" i="3"/>
  <c r="J101" i="3"/>
  <c r="AV100" i="3"/>
  <c r="AU100" i="3"/>
  <c r="AT100" i="3"/>
  <c r="AS100" i="3"/>
  <c r="AR100" i="3"/>
  <c r="AQ100" i="3"/>
  <c r="AP100" i="3"/>
  <c r="AO100" i="3"/>
  <c r="AN100" i="3"/>
  <c r="AM100" i="3"/>
  <c r="AL100" i="3"/>
  <c r="AK100" i="3"/>
  <c r="AJ100" i="3"/>
  <c r="AI100" i="3"/>
  <c r="AH100" i="3"/>
  <c r="AG100" i="3"/>
  <c r="AF100" i="3"/>
  <c r="AE100" i="3"/>
  <c r="AD100" i="3"/>
  <c r="AB100" i="3"/>
  <c r="AA100" i="3"/>
  <c r="W100" i="3"/>
  <c r="AU99" i="3"/>
  <c r="AT99" i="3"/>
  <c r="AS99" i="3"/>
  <c r="AR99" i="3"/>
  <c r="AQ99" i="3"/>
  <c r="AP99" i="3"/>
  <c r="AO99" i="3"/>
  <c r="AN99" i="3"/>
  <c r="AM99" i="3"/>
  <c r="AL99" i="3"/>
  <c r="AK99" i="3"/>
  <c r="AJ99" i="3"/>
  <c r="AI99" i="3"/>
  <c r="AH99" i="3"/>
  <c r="AG99" i="3"/>
  <c r="AE99" i="3"/>
  <c r="AD99" i="3"/>
  <c r="AC99" i="3"/>
  <c r="AB99" i="3"/>
  <c r="AA99" i="3"/>
  <c r="W99" i="3"/>
  <c r="O100" i="3" s="1"/>
  <c r="O99" i="3"/>
  <c r="P99" i="3" s="1"/>
  <c r="AF99" i="3" s="1"/>
  <c r="B99" i="3"/>
  <c r="A99" i="3"/>
  <c r="AU98" i="3"/>
  <c r="AT98" i="3"/>
  <c r="AS98" i="3"/>
  <c r="AR98" i="3"/>
  <c r="AQ98" i="3"/>
  <c r="AP98" i="3"/>
  <c r="AO98" i="3"/>
  <c r="AN98" i="3"/>
  <c r="AM98" i="3"/>
  <c r="AL98" i="3"/>
  <c r="AK98" i="3"/>
  <c r="AJ98" i="3"/>
  <c r="AI98" i="3"/>
  <c r="AH98" i="3"/>
  <c r="AG98" i="3"/>
  <c r="AF98" i="3"/>
  <c r="AE98" i="3"/>
  <c r="AD98" i="3"/>
  <c r="AC98" i="3"/>
  <c r="AB98" i="3"/>
  <c r="AA98" i="3"/>
  <c r="W98" i="3"/>
  <c r="K98" i="3"/>
  <c r="J98" i="3"/>
  <c r="AV97" i="3"/>
  <c r="AU97" i="3"/>
  <c r="AT97" i="3"/>
  <c r="AS97" i="3"/>
  <c r="AR97" i="3"/>
  <c r="AQ97" i="3"/>
  <c r="AP97" i="3"/>
  <c r="AO97" i="3"/>
  <c r="AN97" i="3"/>
  <c r="AM97" i="3"/>
  <c r="AL97" i="3"/>
  <c r="AK97" i="3"/>
  <c r="AJ97" i="3"/>
  <c r="AI97" i="3"/>
  <c r="AH97" i="3"/>
  <c r="AG97" i="3"/>
  <c r="AF97" i="3"/>
  <c r="AE97" i="3"/>
  <c r="AD97" i="3"/>
  <c r="AC97" i="3"/>
  <c r="AB97" i="3"/>
  <c r="W97" i="3"/>
  <c r="O96" i="3" s="1"/>
  <c r="P96" i="3" s="1"/>
  <c r="AB96" i="3" s="1"/>
  <c r="AV96" i="3"/>
  <c r="AU96" i="3"/>
  <c r="AT96" i="3"/>
  <c r="AS96" i="3"/>
  <c r="AR96" i="3"/>
  <c r="AQ96" i="3"/>
  <c r="AP96" i="3"/>
  <c r="AO96" i="3"/>
  <c r="AN96" i="3"/>
  <c r="AM96" i="3"/>
  <c r="AL96" i="3"/>
  <c r="AK96" i="3"/>
  <c r="AJ96" i="3"/>
  <c r="AI96" i="3"/>
  <c r="AH96" i="3"/>
  <c r="AG96" i="3"/>
  <c r="AF96" i="3"/>
  <c r="AE96" i="3"/>
  <c r="AD96" i="3"/>
  <c r="AC96" i="3"/>
  <c r="AA96" i="3"/>
  <c r="W96" i="3"/>
  <c r="O97" i="3" s="1"/>
  <c r="B96" i="3"/>
  <c r="AV98" i="3" s="1"/>
  <c r="A96" i="3"/>
  <c r="AV95" i="3"/>
  <c r="AU95" i="3"/>
  <c r="AT95" i="3"/>
  <c r="AS95" i="3"/>
  <c r="AR95" i="3"/>
  <c r="AQ95" i="3"/>
  <c r="AP95" i="3"/>
  <c r="AO95" i="3"/>
  <c r="AN95" i="3"/>
  <c r="AM95" i="3"/>
  <c r="AL95" i="3"/>
  <c r="AK95" i="3"/>
  <c r="AJ95" i="3"/>
  <c r="AI95" i="3"/>
  <c r="AH95" i="3"/>
  <c r="AG95" i="3"/>
  <c r="AF95" i="3"/>
  <c r="AE95" i="3"/>
  <c r="AD95" i="3"/>
  <c r="AC95" i="3"/>
  <c r="AB95" i="3"/>
  <c r="AA95" i="3"/>
  <c r="W95" i="3"/>
  <c r="K95" i="3"/>
  <c r="J95" i="3"/>
  <c r="AV94" i="3"/>
  <c r="AU94" i="3"/>
  <c r="AT94" i="3"/>
  <c r="AS94" i="3"/>
  <c r="AR94" i="3"/>
  <c r="AQ94" i="3"/>
  <c r="AP94" i="3"/>
  <c r="AO94" i="3"/>
  <c r="AN94" i="3"/>
  <c r="AM94" i="3"/>
  <c r="AL94" i="3"/>
  <c r="AK94" i="3"/>
  <c r="AJ94" i="3"/>
  <c r="AI94" i="3"/>
  <c r="AH94" i="3"/>
  <c r="AG94" i="3"/>
  <c r="AF94" i="3"/>
  <c r="AE94" i="3"/>
  <c r="AD94" i="3"/>
  <c r="AC94" i="3"/>
  <c r="AA94" i="3"/>
  <c r="W94" i="3"/>
  <c r="AV93" i="3"/>
  <c r="AU93" i="3"/>
  <c r="AT93" i="3"/>
  <c r="AS93" i="3"/>
  <c r="AR93" i="3"/>
  <c r="AQ93" i="3"/>
  <c r="AP93" i="3"/>
  <c r="AO93" i="3"/>
  <c r="AN93" i="3"/>
  <c r="AM93" i="3"/>
  <c r="AL93" i="3"/>
  <c r="AK93" i="3"/>
  <c r="AJ93" i="3"/>
  <c r="AI93" i="3"/>
  <c r="AH93" i="3"/>
  <c r="AG93" i="3"/>
  <c r="AF93" i="3"/>
  <c r="AE93" i="3"/>
  <c r="AD93" i="3"/>
  <c r="AC93" i="3"/>
  <c r="AB93" i="3"/>
  <c r="W93" i="3"/>
  <c r="O94" i="3" s="1"/>
  <c r="P94" i="3" s="1"/>
  <c r="AB94" i="3" s="1"/>
  <c r="O93" i="3"/>
  <c r="P93" i="3" s="1"/>
  <c r="A93" i="3"/>
  <c r="AU92" i="3"/>
  <c r="AT92" i="3"/>
  <c r="AS92" i="3"/>
  <c r="AR92" i="3"/>
  <c r="AQ92" i="3"/>
  <c r="AP92" i="3"/>
  <c r="AO92" i="3"/>
  <c r="AN92" i="3"/>
  <c r="AM92" i="3"/>
  <c r="AL92" i="3"/>
  <c r="AK92" i="3"/>
  <c r="AJ92" i="3"/>
  <c r="AI92" i="3"/>
  <c r="AH92" i="3"/>
  <c r="AG92" i="3"/>
  <c r="AF92" i="3"/>
  <c r="AE92" i="3"/>
  <c r="AD92" i="3"/>
  <c r="AC92" i="3"/>
  <c r="AB92" i="3"/>
  <c r="AA92" i="3"/>
  <c r="W92" i="3"/>
  <c r="K92" i="3"/>
  <c r="J92" i="3"/>
  <c r="AU91" i="3"/>
  <c r="AT91" i="3"/>
  <c r="AS91" i="3"/>
  <c r="AR91" i="3"/>
  <c r="AQ91" i="3"/>
  <c r="AP91" i="3"/>
  <c r="AO91" i="3"/>
  <c r="AN91" i="3"/>
  <c r="AM91" i="3"/>
  <c r="AL91" i="3"/>
  <c r="AK91" i="3"/>
  <c r="AJ91" i="3"/>
  <c r="AI91" i="3"/>
  <c r="AH91" i="3"/>
  <c r="AG91" i="3"/>
  <c r="AF91" i="3"/>
  <c r="AE91" i="3"/>
  <c r="AD91" i="3"/>
  <c r="AC91" i="3"/>
  <c r="AA91" i="3"/>
  <c r="W91" i="3"/>
  <c r="AU90" i="3"/>
  <c r="AT90" i="3"/>
  <c r="AS90" i="3"/>
  <c r="AR90" i="3"/>
  <c r="AQ90" i="3"/>
  <c r="AP90" i="3"/>
  <c r="AO90" i="3"/>
  <c r="AN90" i="3"/>
  <c r="AM90" i="3"/>
  <c r="AL90" i="3"/>
  <c r="AK90" i="3"/>
  <c r="AJ90" i="3"/>
  <c r="AI90" i="3"/>
  <c r="AH90" i="3"/>
  <c r="AG90" i="3"/>
  <c r="AF90" i="3"/>
  <c r="AE90" i="3"/>
  <c r="AD90" i="3"/>
  <c r="AC90" i="3"/>
  <c r="AB90" i="3"/>
  <c r="W90" i="3"/>
  <c r="O92" i="3" s="1"/>
  <c r="P92" i="3" s="1"/>
  <c r="P90" i="3"/>
  <c r="AA90" i="3" s="1"/>
  <c r="O90" i="3"/>
  <c r="H90" i="3"/>
  <c r="A90" i="3"/>
  <c r="AU89" i="3"/>
  <c r="AT89" i="3"/>
  <c r="AS89" i="3"/>
  <c r="AR89" i="3"/>
  <c r="AQ89" i="3"/>
  <c r="AP89" i="3"/>
  <c r="AO89" i="3"/>
  <c r="AN89" i="3"/>
  <c r="AM89" i="3"/>
  <c r="AL89" i="3"/>
  <c r="AK89" i="3"/>
  <c r="AJ89" i="3"/>
  <c r="AI89" i="3"/>
  <c r="AH89" i="3"/>
  <c r="AG89" i="3"/>
  <c r="AF89" i="3"/>
  <c r="AE89" i="3"/>
  <c r="AD89" i="3"/>
  <c r="AC89" i="3"/>
  <c r="AB89" i="3"/>
  <c r="AA89" i="3"/>
  <c r="W89" i="3"/>
  <c r="O89" i="3"/>
  <c r="P89" i="3" s="1"/>
  <c r="K89" i="3"/>
  <c r="J89" i="3"/>
  <c r="AU88" i="3"/>
  <c r="AT88" i="3"/>
  <c r="AS88" i="3"/>
  <c r="AR88" i="3"/>
  <c r="AQ88" i="3"/>
  <c r="AP88" i="3"/>
  <c r="AO88" i="3"/>
  <c r="AN88" i="3"/>
  <c r="AM88" i="3"/>
  <c r="AL88" i="3"/>
  <c r="AK88" i="3"/>
  <c r="AJ88" i="3"/>
  <c r="AI88" i="3"/>
  <c r="AH88" i="3"/>
  <c r="AG88" i="3"/>
  <c r="AF88" i="3"/>
  <c r="AE88" i="3"/>
  <c r="AD88" i="3"/>
  <c r="AC88" i="3"/>
  <c r="AB88" i="3"/>
  <c r="AA88" i="3"/>
  <c r="W88" i="3"/>
  <c r="O87" i="3" s="1"/>
  <c r="P87" i="3" s="1"/>
  <c r="AU87" i="3"/>
  <c r="AT87" i="3"/>
  <c r="AS87" i="3"/>
  <c r="AR87" i="3"/>
  <c r="AQ87" i="3"/>
  <c r="AP87" i="3"/>
  <c r="AO87" i="3"/>
  <c r="AN87" i="3"/>
  <c r="AM87" i="3"/>
  <c r="AL87" i="3"/>
  <c r="AK87" i="3"/>
  <c r="AJ87" i="3"/>
  <c r="AI87" i="3"/>
  <c r="AH87" i="3"/>
  <c r="AG87" i="3"/>
  <c r="AF87" i="3"/>
  <c r="AE87" i="3"/>
  <c r="AD87" i="3"/>
  <c r="AC87" i="3"/>
  <c r="AB87" i="3"/>
  <c r="AA87" i="3"/>
  <c r="W87" i="3"/>
  <c r="O88" i="3" s="1"/>
  <c r="P88" i="3" s="1"/>
  <c r="A87" i="3"/>
  <c r="H87" i="3" s="1"/>
  <c r="AU86" i="3"/>
  <c r="AT86" i="3"/>
  <c r="AS86" i="3"/>
  <c r="AR86" i="3"/>
  <c r="AQ86" i="3"/>
  <c r="AP86" i="3"/>
  <c r="AO86" i="3"/>
  <c r="AN86" i="3"/>
  <c r="AM86" i="3"/>
  <c r="AL86" i="3"/>
  <c r="AK86" i="3"/>
  <c r="AJ86" i="3"/>
  <c r="AI86" i="3"/>
  <c r="AH86" i="3"/>
  <c r="AG86" i="3"/>
  <c r="AF86" i="3"/>
  <c r="AE86" i="3"/>
  <c r="AD86" i="3"/>
  <c r="AC86" i="3"/>
  <c r="AB86" i="3"/>
  <c r="AA86" i="3"/>
  <c r="W86" i="3"/>
  <c r="K86" i="3"/>
  <c r="J86" i="3"/>
  <c r="AU85" i="3"/>
  <c r="AT85" i="3"/>
  <c r="AS85" i="3"/>
  <c r="AR85" i="3"/>
  <c r="AQ85" i="3"/>
  <c r="AP85" i="3"/>
  <c r="AO85" i="3"/>
  <c r="AN85" i="3"/>
  <c r="AM85" i="3"/>
  <c r="AL85" i="3"/>
  <c r="AK85" i="3"/>
  <c r="AJ85" i="3"/>
  <c r="AI85" i="3"/>
  <c r="AH85" i="3"/>
  <c r="AG85" i="3"/>
  <c r="AE85" i="3"/>
  <c r="AD85" i="3"/>
  <c r="AC85" i="3"/>
  <c r="AB85" i="3"/>
  <c r="AA85" i="3"/>
  <c r="W85" i="3"/>
  <c r="AU84" i="3"/>
  <c r="AT84" i="3"/>
  <c r="AS84" i="3"/>
  <c r="AR84" i="3"/>
  <c r="AQ84" i="3"/>
  <c r="AP84" i="3"/>
  <c r="AO84" i="3"/>
  <c r="AN84" i="3"/>
  <c r="AM84" i="3"/>
  <c r="AL84" i="3"/>
  <c r="AK84" i="3"/>
  <c r="AJ84" i="3"/>
  <c r="AI84" i="3"/>
  <c r="AH84" i="3"/>
  <c r="AG84" i="3"/>
  <c r="AF84" i="3"/>
  <c r="AE84" i="3"/>
  <c r="AD84" i="3"/>
  <c r="AB84" i="3"/>
  <c r="AA84" i="3"/>
  <c r="W84" i="3"/>
  <c r="O86" i="3" s="1"/>
  <c r="P86" i="3" s="1"/>
  <c r="P84" i="3"/>
  <c r="AC84" i="3" s="1"/>
  <c r="O84" i="3"/>
  <c r="H84" i="3"/>
  <c r="A84" i="3"/>
  <c r="AU83" i="3"/>
  <c r="AT83" i="3"/>
  <c r="AS83" i="3"/>
  <c r="AR83" i="3"/>
  <c r="AQ83" i="3"/>
  <c r="AP83" i="3"/>
  <c r="AO83" i="3"/>
  <c r="AN83" i="3"/>
  <c r="AM83" i="3"/>
  <c r="AL83" i="3"/>
  <c r="AK83" i="3"/>
  <c r="AJ83" i="3"/>
  <c r="AI83" i="3"/>
  <c r="AH83" i="3"/>
  <c r="AG83" i="3"/>
  <c r="AF83" i="3"/>
  <c r="AE83" i="3"/>
  <c r="AD83" i="3"/>
  <c r="AC83" i="3"/>
  <c r="AB83" i="3"/>
  <c r="AA83" i="3"/>
  <c r="W83" i="3"/>
  <c r="O83" i="3"/>
  <c r="P83" i="3" s="1"/>
  <c r="K83" i="3"/>
  <c r="J83" i="3"/>
  <c r="AU82" i="3"/>
  <c r="AT82" i="3"/>
  <c r="AS82" i="3"/>
  <c r="AR82" i="3"/>
  <c r="AQ82" i="3"/>
  <c r="AP82" i="3"/>
  <c r="AO82" i="3"/>
  <c r="AN82" i="3"/>
  <c r="AM82" i="3"/>
  <c r="AL82" i="3"/>
  <c r="AK82" i="3"/>
  <c r="AJ82" i="3"/>
  <c r="AI82" i="3"/>
  <c r="AH82" i="3"/>
  <c r="AG82" i="3"/>
  <c r="AF82" i="3"/>
  <c r="AE82" i="3"/>
  <c r="AD82" i="3"/>
  <c r="AC82" i="3"/>
  <c r="AB82" i="3"/>
  <c r="AA82" i="3"/>
  <c r="W82" i="3"/>
  <c r="O81" i="3" s="1"/>
  <c r="P81" i="3" s="1"/>
  <c r="AU81" i="3"/>
  <c r="AT81" i="3"/>
  <c r="AS81" i="3"/>
  <c r="AR81" i="3"/>
  <c r="AQ81" i="3"/>
  <c r="AP81" i="3"/>
  <c r="AO81" i="3"/>
  <c r="AN81" i="3"/>
  <c r="AM81" i="3"/>
  <c r="AL81" i="3"/>
  <c r="AK81" i="3"/>
  <c r="AJ81" i="3"/>
  <c r="AI81" i="3"/>
  <c r="AH81" i="3"/>
  <c r="AG81" i="3"/>
  <c r="AF81" i="3"/>
  <c r="AE81" i="3"/>
  <c r="AD81" i="3"/>
  <c r="AC81" i="3"/>
  <c r="AB81" i="3"/>
  <c r="AA81" i="3"/>
  <c r="W81" i="3"/>
  <c r="O82" i="3" s="1"/>
  <c r="P82" i="3" s="1"/>
  <c r="A81" i="3"/>
  <c r="H81" i="3" s="1"/>
  <c r="AU80" i="3"/>
  <c r="AT80" i="3"/>
  <c r="AS80" i="3"/>
  <c r="AR80" i="3"/>
  <c r="AQ80" i="3"/>
  <c r="AP80" i="3"/>
  <c r="AO80" i="3"/>
  <c r="AN80" i="3"/>
  <c r="AM80" i="3"/>
  <c r="AL80" i="3"/>
  <c r="AK80" i="3"/>
  <c r="AJ80" i="3"/>
  <c r="AI80" i="3"/>
  <c r="AH80" i="3"/>
  <c r="AG80" i="3"/>
  <c r="AF80" i="3"/>
  <c r="AE80" i="3"/>
  <c r="AD80" i="3"/>
  <c r="AC80" i="3"/>
  <c r="AB80" i="3"/>
  <c r="AA80" i="3"/>
  <c r="W80" i="3"/>
  <c r="K80" i="3"/>
  <c r="J80" i="3"/>
  <c r="AU79" i="3"/>
  <c r="AT79" i="3"/>
  <c r="AS79" i="3"/>
  <c r="AR79" i="3"/>
  <c r="AQ79" i="3"/>
  <c r="AP79" i="3"/>
  <c r="AO79" i="3"/>
  <c r="AN79" i="3"/>
  <c r="AM79" i="3"/>
  <c r="AL79" i="3"/>
  <c r="AK79" i="3"/>
  <c r="AJ79" i="3"/>
  <c r="AI79" i="3"/>
  <c r="AH79" i="3"/>
  <c r="AG79" i="3"/>
  <c r="AF79" i="3"/>
  <c r="AE79" i="3"/>
  <c r="AD79" i="3"/>
  <c r="AC79" i="3"/>
  <c r="AA79" i="3"/>
  <c r="W79" i="3"/>
  <c r="AU78" i="3"/>
  <c r="AT78" i="3"/>
  <c r="AS78" i="3"/>
  <c r="AR78" i="3"/>
  <c r="AQ78" i="3"/>
  <c r="AP78" i="3"/>
  <c r="AO78" i="3"/>
  <c r="AN78" i="3"/>
  <c r="AM78" i="3"/>
  <c r="AL78" i="3"/>
  <c r="AK78" i="3"/>
  <c r="AJ78" i="3"/>
  <c r="AI78" i="3"/>
  <c r="AH78" i="3"/>
  <c r="AG78" i="3"/>
  <c r="AF78" i="3"/>
  <c r="AE78" i="3"/>
  <c r="AD78" i="3"/>
  <c r="AB78" i="3"/>
  <c r="AA78" i="3"/>
  <c r="W78" i="3"/>
  <c r="O80" i="3" s="1"/>
  <c r="P80" i="3" s="1"/>
  <c r="P78" i="3"/>
  <c r="AC78" i="3" s="1"/>
  <c r="O78" i="3"/>
  <c r="H78" i="3"/>
  <c r="A78" i="3"/>
  <c r="AU77" i="3"/>
  <c r="AT77" i="3"/>
  <c r="AS77" i="3"/>
  <c r="AR77" i="3"/>
  <c r="AQ77" i="3"/>
  <c r="AP77" i="3"/>
  <c r="AO77" i="3"/>
  <c r="AN77" i="3"/>
  <c r="AM77" i="3"/>
  <c r="AL77" i="3"/>
  <c r="AK77" i="3"/>
  <c r="AJ77" i="3"/>
  <c r="AI77" i="3"/>
  <c r="AH77" i="3"/>
  <c r="AG77" i="3"/>
  <c r="AF77" i="3"/>
  <c r="AE77" i="3"/>
  <c r="AD77" i="3"/>
  <c r="AC77" i="3"/>
  <c r="AB77" i="3"/>
  <c r="AA77" i="3"/>
  <c r="W77" i="3"/>
  <c r="O77" i="3"/>
  <c r="P77" i="3" s="1"/>
  <c r="K77" i="3"/>
  <c r="J77" i="3"/>
  <c r="AU76" i="3"/>
  <c r="AT76" i="3"/>
  <c r="AS76" i="3"/>
  <c r="AR76" i="3"/>
  <c r="AQ76" i="3"/>
  <c r="AP76" i="3"/>
  <c r="AO76" i="3"/>
  <c r="AN76" i="3"/>
  <c r="AM76" i="3"/>
  <c r="AL76" i="3"/>
  <c r="AK76" i="3"/>
  <c r="AJ76" i="3"/>
  <c r="AI76" i="3"/>
  <c r="AH76" i="3"/>
  <c r="AG76" i="3"/>
  <c r="AF76" i="3"/>
  <c r="AE76" i="3"/>
  <c r="AD76" i="3"/>
  <c r="AB76" i="3"/>
  <c r="AA76" i="3"/>
  <c r="W76" i="3"/>
  <c r="O75" i="3" s="1"/>
  <c r="P75" i="3" s="1"/>
  <c r="AF75" i="3" s="1"/>
  <c r="AU75" i="3"/>
  <c r="AT75" i="3"/>
  <c r="AS75" i="3"/>
  <c r="AR75" i="3"/>
  <c r="AQ75" i="3"/>
  <c r="AP75" i="3"/>
  <c r="AO75" i="3"/>
  <c r="AN75" i="3"/>
  <c r="AM75" i="3"/>
  <c r="AL75" i="3"/>
  <c r="AK75" i="3"/>
  <c r="AJ75" i="3"/>
  <c r="AI75" i="3"/>
  <c r="AH75" i="3"/>
  <c r="AG75" i="3"/>
  <c r="AE75" i="3"/>
  <c r="AD75" i="3"/>
  <c r="AC75" i="3"/>
  <c r="AB75" i="3"/>
  <c r="AA75" i="3"/>
  <c r="W75" i="3"/>
  <c r="O76" i="3" s="1"/>
  <c r="A75" i="3"/>
  <c r="H75" i="3" s="1"/>
  <c r="AU74" i="3"/>
  <c r="AT74" i="3"/>
  <c r="AS74" i="3"/>
  <c r="AR74" i="3"/>
  <c r="AQ74" i="3"/>
  <c r="AP74" i="3"/>
  <c r="AO74" i="3"/>
  <c r="AN74" i="3"/>
  <c r="AM74" i="3"/>
  <c r="AL74" i="3"/>
  <c r="AK74" i="3"/>
  <c r="AJ74" i="3"/>
  <c r="AI74" i="3"/>
  <c r="AH74" i="3"/>
  <c r="AG74" i="3"/>
  <c r="AF74" i="3"/>
  <c r="AE74" i="3"/>
  <c r="AD74" i="3"/>
  <c r="AC74" i="3"/>
  <c r="AB74" i="3"/>
  <c r="AA74" i="3"/>
  <c r="W74" i="3"/>
  <c r="K74" i="3"/>
  <c r="J74" i="3"/>
  <c r="AU73" i="3"/>
  <c r="AT73" i="3"/>
  <c r="AS73" i="3"/>
  <c r="AR73" i="3"/>
  <c r="AQ73" i="3"/>
  <c r="AP73" i="3"/>
  <c r="AO73" i="3"/>
  <c r="AN73" i="3"/>
  <c r="AM73" i="3"/>
  <c r="AL73" i="3"/>
  <c r="AK73" i="3"/>
  <c r="AJ73" i="3"/>
  <c r="AI73" i="3"/>
  <c r="AH73" i="3"/>
  <c r="AG73" i="3"/>
  <c r="AF73" i="3"/>
  <c r="AE73" i="3"/>
  <c r="AD73" i="3"/>
  <c r="AC73" i="3"/>
  <c r="AB73" i="3"/>
  <c r="W73" i="3"/>
  <c r="AU72" i="3"/>
  <c r="AT72" i="3"/>
  <c r="AS72" i="3"/>
  <c r="AR72" i="3"/>
  <c r="AQ72" i="3"/>
  <c r="AP72" i="3"/>
  <c r="AO72" i="3"/>
  <c r="AN72" i="3"/>
  <c r="AM72" i="3"/>
  <c r="AL72" i="3"/>
  <c r="AK72" i="3"/>
  <c r="AJ72" i="3"/>
  <c r="AI72" i="3"/>
  <c r="AH72" i="3"/>
  <c r="AG72" i="3"/>
  <c r="AF72" i="3"/>
  <c r="AE72" i="3"/>
  <c r="AD72" i="3"/>
  <c r="AB72" i="3"/>
  <c r="AA72" i="3"/>
  <c r="W72" i="3"/>
  <c r="O74" i="3" s="1"/>
  <c r="P74" i="3" s="1"/>
  <c r="P72" i="3"/>
  <c r="AC72" i="3" s="1"/>
  <c r="O72" i="3"/>
  <c r="H72" i="3"/>
  <c r="A72" i="3"/>
  <c r="AU71" i="3"/>
  <c r="AT71" i="3"/>
  <c r="AS71" i="3"/>
  <c r="AR71" i="3"/>
  <c r="AQ71" i="3"/>
  <c r="AP71" i="3"/>
  <c r="AO71" i="3"/>
  <c r="AN71" i="3"/>
  <c r="AM71" i="3"/>
  <c r="AL71" i="3"/>
  <c r="AK71" i="3"/>
  <c r="AJ71" i="3"/>
  <c r="AI71" i="3"/>
  <c r="AH71" i="3"/>
  <c r="AG71" i="3"/>
  <c r="AF71" i="3"/>
  <c r="AE71" i="3"/>
  <c r="AD71" i="3"/>
  <c r="AC71" i="3"/>
  <c r="AB71" i="3"/>
  <c r="AA71" i="3"/>
  <c r="W71" i="3"/>
  <c r="O71" i="3"/>
  <c r="P71" i="3" s="1"/>
  <c r="K71" i="3"/>
  <c r="J71" i="3"/>
  <c r="AU70" i="3"/>
  <c r="AT70" i="3"/>
  <c r="AS70" i="3"/>
  <c r="AR70" i="3"/>
  <c r="AQ70" i="3"/>
  <c r="AP70" i="3"/>
  <c r="AO70" i="3"/>
  <c r="AN70" i="3"/>
  <c r="AM70" i="3"/>
  <c r="AL70" i="3"/>
  <c r="AK70" i="3"/>
  <c r="AJ70" i="3"/>
  <c r="AI70" i="3"/>
  <c r="AH70" i="3"/>
  <c r="AG70" i="3"/>
  <c r="AF70" i="3"/>
  <c r="AE70" i="3"/>
  <c r="AD70" i="3"/>
  <c r="AC70" i="3"/>
  <c r="AA70" i="3"/>
  <c r="W70" i="3"/>
  <c r="O69" i="3" s="1"/>
  <c r="P69" i="3" s="1"/>
  <c r="AC69" i="3" s="1"/>
  <c r="AU69" i="3"/>
  <c r="AT69" i="3"/>
  <c r="AS69" i="3"/>
  <c r="AR69" i="3"/>
  <c r="AQ69" i="3"/>
  <c r="AP69" i="3"/>
  <c r="AO69" i="3"/>
  <c r="AN69" i="3"/>
  <c r="AM69" i="3"/>
  <c r="AL69" i="3"/>
  <c r="AK69" i="3"/>
  <c r="AJ69" i="3"/>
  <c r="AI69" i="3"/>
  <c r="AH69" i="3"/>
  <c r="AG69" i="3"/>
  <c r="AF69" i="3"/>
  <c r="AE69" i="3"/>
  <c r="AD69" i="3"/>
  <c r="AB69" i="3"/>
  <c r="AA69" i="3"/>
  <c r="W69" i="3"/>
  <c r="O70" i="3" s="1"/>
  <c r="A69" i="3"/>
  <c r="H69" i="3" s="1"/>
  <c r="AU68" i="3"/>
  <c r="AT68" i="3"/>
  <c r="AS68" i="3"/>
  <c r="AR68" i="3"/>
  <c r="AQ68" i="3"/>
  <c r="AP68" i="3"/>
  <c r="AO68" i="3"/>
  <c r="AN68" i="3"/>
  <c r="AM68" i="3"/>
  <c r="AL68" i="3"/>
  <c r="AK68" i="3"/>
  <c r="AJ68" i="3"/>
  <c r="AI68" i="3"/>
  <c r="AH68" i="3"/>
  <c r="AG68" i="3"/>
  <c r="AF68" i="3"/>
  <c r="AE68" i="3"/>
  <c r="AD68" i="3"/>
  <c r="AC68" i="3"/>
  <c r="AB68" i="3"/>
  <c r="AA68" i="3"/>
  <c r="W68" i="3"/>
  <c r="K68" i="3"/>
  <c r="J68" i="3"/>
  <c r="AU67" i="3"/>
  <c r="AT67" i="3"/>
  <c r="AS67" i="3"/>
  <c r="AR67" i="3"/>
  <c r="AQ67" i="3"/>
  <c r="AP67" i="3"/>
  <c r="AO67" i="3"/>
  <c r="AN67" i="3"/>
  <c r="AM67" i="3"/>
  <c r="AL67" i="3"/>
  <c r="AK67" i="3"/>
  <c r="AJ67" i="3"/>
  <c r="AI67" i="3"/>
  <c r="AH67" i="3"/>
  <c r="AG67" i="3"/>
  <c r="AE67" i="3"/>
  <c r="AD67" i="3"/>
  <c r="AC67" i="3"/>
  <c r="AB67" i="3"/>
  <c r="AA67" i="3"/>
  <c r="W67" i="3"/>
  <c r="AU66" i="3"/>
  <c r="AT66" i="3"/>
  <c r="AS66" i="3"/>
  <c r="AR66" i="3"/>
  <c r="AQ66" i="3"/>
  <c r="AP66" i="3"/>
  <c r="AO66" i="3"/>
  <c r="AN66" i="3"/>
  <c r="AM66" i="3"/>
  <c r="AL66" i="3"/>
  <c r="AK66" i="3"/>
  <c r="AJ66" i="3"/>
  <c r="AI66" i="3"/>
  <c r="AH66" i="3"/>
  <c r="AG66" i="3"/>
  <c r="AF66" i="3"/>
  <c r="AE66" i="3"/>
  <c r="AD66" i="3"/>
  <c r="AB66" i="3"/>
  <c r="AA66" i="3"/>
  <c r="W66" i="3"/>
  <c r="O68" i="3" s="1"/>
  <c r="P68" i="3" s="1"/>
  <c r="P66" i="3"/>
  <c r="AC66" i="3" s="1"/>
  <c r="O66" i="3"/>
  <c r="H66" i="3"/>
  <c r="A66" i="3"/>
  <c r="AU65" i="3"/>
  <c r="AT65" i="3"/>
  <c r="AS65" i="3"/>
  <c r="AR65" i="3"/>
  <c r="AQ65" i="3"/>
  <c r="AP65" i="3"/>
  <c r="AO65" i="3"/>
  <c r="AN65" i="3"/>
  <c r="AM65" i="3"/>
  <c r="AL65" i="3"/>
  <c r="AK65" i="3"/>
  <c r="AJ65" i="3"/>
  <c r="AI65" i="3"/>
  <c r="AH65" i="3"/>
  <c r="AG65" i="3"/>
  <c r="AF65" i="3"/>
  <c r="AE65" i="3"/>
  <c r="AD65" i="3"/>
  <c r="AC65" i="3"/>
  <c r="AB65" i="3"/>
  <c r="AA65" i="3"/>
  <c r="W65" i="3"/>
  <c r="O65" i="3"/>
  <c r="P65" i="3" s="1"/>
  <c r="K65" i="3"/>
  <c r="J65" i="3"/>
  <c r="AU64" i="3"/>
  <c r="AT64" i="3"/>
  <c r="AS64" i="3"/>
  <c r="AR64" i="3"/>
  <c r="AQ64" i="3"/>
  <c r="AP64" i="3"/>
  <c r="AO64" i="3"/>
  <c r="AN64" i="3"/>
  <c r="AM64" i="3"/>
  <c r="AL64" i="3"/>
  <c r="AK64" i="3"/>
  <c r="AJ64" i="3"/>
  <c r="AI64" i="3"/>
  <c r="AH64" i="3"/>
  <c r="AG64" i="3"/>
  <c r="AE64" i="3"/>
  <c r="AD64" i="3"/>
  <c r="AC64" i="3"/>
  <c r="AB64" i="3"/>
  <c r="AA64" i="3"/>
  <c r="W64" i="3"/>
  <c r="O63" i="3" s="1"/>
  <c r="P63" i="3" s="1"/>
  <c r="AC63" i="3" s="1"/>
  <c r="AU63" i="3"/>
  <c r="AT63" i="3"/>
  <c r="AS63" i="3"/>
  <c r="AR63" i="3"/>
  <c r="AQ63" i="3"/>
  <c r="AP63" i="3"/>
  <c r="AO63" i="3"/>
  <c r="AN63" i="3"/>
  <c r="AM63" i="3"/>
  <c r="AL63" i="3"/>
  <c r="AK63" i="3"/>
  <c r="AJ63" i="3"/>
  <c r="AI63" i="3"/>
  <c r="AH63" i="3"/>
  <c r="AG63" i="3"/>
  <c r="AF63" i="3"/>
  <c r="AE63" i="3"/>
  <c r="AD63" i="3"/>
  <c r="AB63" i="3"/>
  <c r="AA63" i="3"/>
  <c r="W63" i="3"/>
  <c r="O64" i="3" s="1"/>
  <c r="A63" i="3"/>
  <c r="H63" i="3" s="1"/>
  <c r="AU62" i="3"/>
  <c r="AT62" i="3"/>
  <c r="AS62" i="3"/>
  <c r="AR62" i="3"/>
  <c r="AQ62" i="3"/>
  <c r="AP62" i="3"/>
  <c r="AO62" i="3"/>
  <c r="AN62" i="3"/>
  <c r="AM62" i="3"/>
  <c r="AL62" i="3"/>
  <c r="AK62" i="3"/>
  <c r="AJ62" i="3"/>
  <c r="AI62" i="3"/>
  <c r="AH62" i="3"/>
  <c r="AG62" i="3"/>
  <c r="AF62" i="3"/>
  <c r="AE62" i="3"/>
  <c r="AD62" i="3"/>
  <c r="AC62" i="3"/>
  <c r="AB62" i="3"/>
  <c r="AA62" i="3"/>
  <c r="W62" i="3"/>
  <c r="K62" i="3"/>
  <c r="J62" i="3"/>
  <c r="AU61" i="3"/>
  <c r="AT61" i="3"/>
  <c r="AS61" i="3"/>
  <c r="AR61" i="3"/>
  <c r="AQ61" i="3"/>
  <c r="AP61" i="3"/>
  <c r="AO61" i="3"/>
  <c r="AN61" i="3"/>
  <c r="AM61" i="3"/>
  <c r="AL61" i="3"/>
  <c r="AK61" i="3"/>
  <c r="AJ61" i="3"/>
  <c r="AI61" i="3"/>
  <c r="AH61" i="3"/>
  <c r="AG61" i="3"/>
  <c r="AE61" i="3"/>
  <c r="AD61" i="3"/>
  <c r="AC61" i="3"/>
  <c r="AB61" i="3"/>
  <c r="AA61" i="3"/>
  <c r="W61" i="3"/>
  <c r="AU60" i="3"/>
  <c r="AT60" i="3"/>
  <c r="AS60" i="3"/>
  <c r="AR60" i="3"/>
  <c r="AQ60" i="3"/>
  <c r="AP60" i="3"/>
  <c r="AO60" i="3"/>
  <c r="AN60" i="3"/>
  <c r="AM60" i="3"/>
  <c r="AL60" i="3"/>
  <c r="AK60" i="3"/>
  <c r="AJ60" i="3"/>
  <c r="AI60" i="3"/>
  <c r="AH60" i="3"/>
  <c r="AG60" i="3"/>
  <c r="AF60" i="3"/>
  <c r="AE60" i="3"/>
  <c r="AD60" i="3"/>
  <c r="AB60" i="3"/>
  <c r="AA60" i="3"/>
  <c r="W60" i="3"/>
  <c r="O62" i="3" s="1"/>
  <c r="P62" i="3" s="1"/>
  <c r="P60" i="3"/>
  <c r="AC60" i="3" s="1"/>
  <c r="O60" i="3"/>
  <c r="H60" i="3"/>
  <c r="A60" i="3"/>
  <c r="AU59" i="3"/>
  <c r="AT59" i="3"/>
  <c r="AS59" i="3"/>
  <c r="AR59" i="3"/>
  <c r="AQ59" i="3"/>
  <c r="AP59" i="3"/>
  <c r="AO59" i="3"/>
  <c r="AN59" i="3"/>
  <c r="AM59" i="3"/>
  <c r="AL59" i="3"/>
  <c r="AK59" i="3"/>
  <c r="AJ59" i="3"/>
  <c r="AI59" i="3"/>
  <c r="AH59" i="3"/>
  <c r="AG59" i="3"/>
  <c r="AF59" i="3"/>
  <c r="AE59" i="3"/>
  <c r="AD59" i="3"/>
  <c r="AC59" i="3"/>
  <c r="AB59" i="3"/>
  <c r="AA59" i="3"/>
  <c r="W59" i="3"/>
  <c r="O59" i="3"/>
  <c r="P59" i="3" s="1"/>
  <c r="K59" i="3"/>
  <c r="J59" i="3"/>
  <c r="AU58" i="3"/>
  <c r="AT58" i="3"/>
  <c r="AS58" i="3"/>
  <c r="AR58" i="3"/>
  <c r="AQ58" i="3"/>
  <c r="AP58" i="3"/>
  <c r="AO58" i="3"/>
  <c r="AN58" i="3"/>
  <c r="AM58" i="3"/>
  <c r="AL58" i="3"/>
  <c r="AK58" i="3"/>
  <c r="AJ58" i="3"/>
  <c r="AI58" i="3"/>
  <c r="AH58" i="3"/>
  <c r="AG58" i="3"/>
  <c r="AF58" i="3"/>
  <c r="AE58" i="3"/>
  <c r="AD58" i="3"/>
  <c r="AB58" i="3"/>
  <c r="AA58" i="3"/>
  <c r="W58" i="3"/>
  <c r="O57" i="3" s="1"/>
  <c r="AU57" i="3"/>
  <c r="AT57" i="3"/>
  <c r="AS57" i="3"/>
  <c r="AR57" i="3"/>
  <c r="AQ57" i="3"/>
  <c r="AP57" i="3"/>
  <c r="AO57" i="3"/>
  <c r="AN57" i="3"/>
  <c r="AM57" i="3"/>
  <c r="AL57" i="3"/>
  <c r="AK57" i="3"/>
  <c r="AJ57" i="3"/>
  <c r="AI57" i="3"/>
  <c r="AH57" i="3"/>
  <c r="AG57" i="3"/>
  <c r="AE57" i="3"/>
  <c r="AD57" i="3"/>
  <c r="AC57" i="3"/>
  <c r="AB57" i="3"/>
  <c r="AA57" i="3"/>
  <c r="W57" i="3"/>
  <c r="O58" i="3" s="1"/>
  <c r="P58" i="3" s="1"/>
  <c r="AC58" i="3" s="1"/>
  <c r="A57" i="3"/>
  <c r="H57" i="3" s="1"/>
  <c r="AU56" i="3"/>
  <c r="AT56" i="3"/>
  <c r="AS56" i="3"/>
  <c r="AR56" i="3"/>
  <c r="AQ56" i="3"/>
  <c r="AP56" i="3"/>
  <c r="AO56" i="3"/>
  <c r="AN56" i="3"/>
  <c r="AM56" i="3"/>
  <c r="AL56" i="3"/>
  <c r="AK56" i="3"/>
  <c r="AJ56" i="3"/>
  <c r="AI56" i="3"/>
  <c r="AH56" i="3"/>
  <c r="AG56" i="3"/>
  <c r="AF56" i="3"/>
  <c r="AE56" i="3"/>
  <c r="AD56" i="3"/>
  <c r="AC56" i="3"/>
  <c r="AB56" i="3"/>
  <c r="W56" i="3"/>
  <c r="AU55" i="3"/>
  <c r="AT55" i="3"/>
  <c r="AS55" i="3"/>
  <c r="AR55" i="3"/>
  <c r="AQ55" i="3"/>
  <c r="AP55" i="3"/>
  <c r="AO55" i="3"/>
  <c r="AN55" i="3"/>
  <c r="AM55" i="3"/>
  <c r="AL55" i="3"/>
  <c r="AK55" i="3"/>
  <c r="AJ55" i="3"/>
  <c r="AI55" i="3"/>
  <c r="AH55" i="3"/>
  <c r="AG55" i="3"/>
  <c r="AF55" i="3"/>
  <c r="AE55" i="3"/>
  <c r="AD55" i="3"/>
  <c r="AB55" i="3"/>
  <c r="AA55" i="3"/>
  <c r="W55" i="3"/>
  <c r="AU54" i="3"/>
  <c r="AT54" i="3"/>
  <c r="AS54" i="3"/>
  <c r="AR54" i="3"/>
  <c r="AQ54" i="3"/>
  <c r="AP54" i="3"/>
  <c r="AO54" i="3"/>
  <c r="AN54" i="3"/>
  <c r="AM54" i="3"/>
  <c r="AL54" i="3"/>
  <c r="AK54" i="3"/>
  <c r="AJ54" i="3"/>
  <c r="AI54" i="3"/>
  <c r="AH54" i="3"/>
  <c r="AG54" i="3"/>
  <c r="AE54" i="3"/>
  <c r="AD54" i="3"/>
  <c r="AC54" i="3"/>
  <c r="AB54" i="3"/>
  <c r="AA54" i="3"/>
  <c r="W54" i="3"/>
  <c r="O56" i="3" s="1"/>
  <c r="P56" i="3" s="1"/>
  <c r="AA56" i="3" s="1"/>
  <c r="P54" i="3"/>
  <c r="O54" i="3"/>
  <c r="AF54" i="3" s="1"/>
  <c r="H54" i="3"/>
  <c r="A54" i="3"/>
  <c r="AU53" i="3"/>
  <c r="AT53" i="3"/>
  <c r="AS53" i="3"/>
  <c r="AR53" i="3"/>
  <c r="AQ53" i="3"/>
  <c r="AP53" i="3"/>
  <c r="AO53" i="3"/>
  <c r="AN53" i="3"/>
  <c r="AM53" i="3"/>
  <c r="AL53" i="3"/>
  <c r="AK53" i="3"/>
  <c r="AJ53" i="3"/>
  <c r="AI53" i="3"/>
  <c r="AH53" i="3"/>
  <c r="AG53" i="3"/>
  <c r="AF53" i="3"/>
  <c r="AE53" i="3"/>
  <c r="AD53" i="3"/>
  <c r="AC53" i="3"/>
  <c r="AB53" i="3"/>
  <c r="AA53" i="3"/>
  <c r="W53" i="3"/>
  <c r="K53" i="3"/>
  <c r="J53" i="3"/>
  <c r="AU52" i="3"/>
  <c r="AT52" i="3"/>
  <c r="AS52" i="3"/>
  <c r="AR52" i="3"/>
  <c r="AQ52" i="3"/>
  <c r="AP52" i="3"/>
  <c r="AO52" i="3"/>
  <c r="AN52" i="3"/>
  <c r="AM52" i="3"/>
  <c r="AL52" i="3"/>
  <c r="AK52" i="3"/>
  <c r="AJ52" i="3"/>
  <c r="AI52" i="3"/>
  <c r="AH52" i="3"/>
  <c r="AG52" i="3"/>
  <c r="AF52" i="3"/>
  <c r="AE52" i="3"/>
  <c r="AD52" i="3"/>
  <c r="AC52" i="3"/>
  <c r="AB52" i="3"/>
  <c r="W52" i="3"/>
  <c r="O53" i="3" s="1"/>
  <c r="P53" i="3" s="1"/>
  <c r="AU51" i="3"/>
  <c r="AT51" i="3"/>
  <c r="AS51" i="3"/>
  <c r="AR51" i="3"/>
  <c r="AQ51" i="3"/>
  <c r="AP51" i="3"/>
  <c r="AO51" i="3"/>
  <c r="AN51" i="3"/>
  <c r="AM51" i="3"/>
  <c r="AL51" i="3"/>
  <c r="AK51" i="3"/>
  <c r="AJ51" i="3"/>
  <c r="AI51" i="3"/>
  <c r="AH51" i="3"/>
  <c r="AG51" i="3"/>
  <c r="AE51" i="3"/>
  <c r="AD51" i="3"/>
  <c r="AC51" i="3"/>
  <c r="AB51" i="3"/>
  <c r="AA51" i="3"/>
  <c r="W51" i="3"/>
  <c r="O51" i="3"/>
  <c r="P51" i="3" s="1"/>
  <c r="AF51" i="3" s="1"/>
  <c r="B51" i="3"/>
  <c r="AV51" i="3" s="1"/>
  <c r="A51" i="3"/>
  <c r="AV50" i="3"/>
  <c r="AU50" i="3"/>
  <c r="AT50" i="3"/>
  <c r="AS50" i="3"/>
  <c r="AR50" i="3"/>
  <c r="AQ50" i="3"/>
  <c r="AP50" i="3"/>
  <c r="AO50" i="3"/>
  <c r="AN50" i="3"/>
  <c r="AM50" i="3"/>
  <c r="AL50" i="3"/>
  <c r="AK50" i="3"/>
  <c r="AJ50" i="3"/>
  <c r="AI50" i="3"/>
  <c r="AH50" i="3"/>
  <c r="AG50" i="3"/>
  <c r="AF50" i="3"/>
  <c r="AE50" i="3"/>
  <c r="AD50" i="3"/>
  <c r="AB50" i="3"/>
  <c r="AA50" i="3"/>
  <c r="W50" i="3"/>
  <c r="AV49" i="3"/>
  <c r="AU49" i="3"/>
  <c r="AT49" i="3"/>
  <c r="AS49" i="3"/>
  <c r="AR49" i="3"/>
  <c r="AQ49" i="3"/>
  <c r="AP49" i="3"/>
  <c r="AO49" i="3"/>
  <c r="AN49" i="3"/>
  <c r="AM49" i="3"/>
  <c r="AL49" i="3"/>
  <c r="AK49" i="3"/>
  <c r="AJ49" i="3"/>
  <c r="AI49" i="3"/>
  <c r="AH49" i="3"/>
  <c r="AG49" i="3"/>
  <c r="AF49" i="3"/>
  <c r="AE49" i="3"/>
  <c r="AD49" i="3"/>
  <c r="AB49" i="3"/>
  <c r="AA49" i="3"/>
  <c r="W49" i="3"/>
  <c r="AV48" i="3"/>
  <c r="AU48" i="3"/>
  <c r="AT48" i="3"/>
  <c r="AS48" i="3"/>
  <c r="AR48" i="3"/>
  <c r="AQ48" i="3"/>
  <c r="AP48" i="3"/>
  <c r="AO48" i="3"/>
  <c r="AN48" i="3"/>
  <c r="AM48" i="3"/>
  <c r="AL48" i="3"/>
  <c r="AK48" i="3"/>
  <c r="AJ48" i="3"/>
  <c r="AI48" i="3"/>
  <c r="AH48" i="3"/>
  <c r="AG48" i="3"/>
  <c r="AF48" i="3"/>
  <c r="AE48" i="3"/>
  <c r="AD48" i="3"/>
  <c r="AC48" i="3"/>
  <c r="AA48" i="3"/>
  <c r="W48" i="3"/>
  <c r="O49" i="3" s="1"/>
  <c r="O48" i="3"/>
  <c r="P48" i="3" s="1"/>
  <c r="AB48" i="3" s="1"/>
  <c r="A48" i="3"/>
  <c r="H48" i="3" s="1"/>
  <c r="AU47" i="3"/>
  <c r="AT47" i="3"/>
  <c r="AS47" i="3"/>
  <c r="AR47" i="3"/>
  <c r="AQ47" i="3"/>
  <c r="AP47" i="3"/>
  <c r="AO47" i="3"/>
  <c r="AN47" i="3"/>
  <c r="AM47" i="3"/>
  <c r="AL47" i="3"/>
  <c r="AK47" i="3"/>
  <c r="AJ47" i="3"/>
  <c r="AI47" i="3"/>
  <c r="AH47" i="3"/>
  <c r="AG47" i="3"/>
  <c r="AE47" i="3"/>
  <c r="AD47" i="3"/>
  <c r="AC47" i="3"/>
  <c r="AB47" i="3"/>
  <c r="AA47" i="3"/>
  <c r="W47" i="3"/>
  <c r="AU46" i="3"/>
  <c r="AT46" i="3"/>
  <c r="AS46" i="3"/>
  <c r="AR46" i="3"/>
  <c r="AQ46" i="3"/>
  <c r="AP46" i="3"/>
  <c r="AO46" i="3"/>
  <c r="AN46" i="3"/>
  <c r="AM46" i="3"/>
  <c r="AL46" i="3"/>
  <c r="AK46" i="3"/>
  <c r="AJ46" i="3"/>
  <c r="AI46" i="3"/>
  <c r="AH46" i="3"/>
  <c r="AG46" i="3"/>
  <c r="AF46" i="3"/>
  <c r="AE46" i="3"/>
  <c r="AD46" i="3"/>
  <c r="AB46" i="3"/>
  <c r="AA46" i="3"/>
  <c r="W46" i="3"/>
  <c r="AU45" i="3"/>
  <c r="AT45" i="3"/>
  <c r="AS45" i="3"/>
  <c r="AR45" i="3"/>
  <c r="AQ45" i="3"/>
  <c r="AP45" i="3"/>
  <c r="AO45" i="3"/>
  <c r="AN45" i="3"/>
  <c r="AM45" i="3"/>
  <c r="AL45" i="3"/>
  <c r="AK45" i="3"/>
  <c r="AJ45" i="3"/>
  <c r="AI45" i="3"/>
  <c r="AH45" i="3"/>
  <c r="AG45" i="3"/>
  <c r="AF45" i="3"/>
  <c r="AE45" i="3"/>
  <c r="AD45" i="3"/>
  <c r="AB45" i="3"/>
  <c r="AA45" i="3"/>
  <c r="W45" i="3"/>
  <c r="O46" i="3" s="1"/>
  <c r="P46" i="3" s="1"/>
  <c r="AC46" i="3" s="1"/>
  <c r="O45" i="3"/>
  <c r="P45" i="3" s="1"/>
  <c r="AC45" i="3" s="1"/>
  <c r="A45" i="3"/>
  <c r="AU44" i="3"/>
  <c r="AT44" i="3"/>
  <c r="AS44" i="3"/>
  <c r="AR44" i="3"/>
  <c r="AQ44" i="3"/>
  <c r="AP44" i="3"/>
  <c r="AO44" i="3"/>
  <c r="AN44" i="3"/>
  <c r="AM44" i="3"/>
  <c r="AL44" i="3"/>
  <c r="AK44" i="3"/>
  <c r="AJ44" i="3"/>
  <c r="AI44" i="3"/>
  <c r="AH44" i="3"/>
  <c r="AG44" i="3"/>
  <c r="AF44" i="3"/>
  <c r="AE44" i="3"/>
  <c r="AD44" i="3"/>
  <c r="AC44" i="3"/>
  <c r="AB44" i="3"/>
  <c r="AA44" i="3"/>
  <c r="W44" i="3"/>
  <c r="K44" i="3"/>
  <c r="J44" i="3"/>
  <c r="AU43" i="3"/>
  <c r="AT43" i="3"/>
  <c r="AS43" i="3"/>
  <c r="AR43" i="3"/>
  <c r="AQ43" i="3"/>
  <c r="AP43" i="3"/>
  <c r="AO43" i="3"/>
  <c r="AN43" i="3"/>
  <c r="AM43" i="3"/>
  <c r="AL43" i="3"/>
  <c r="AK43" i="3"/>
  <c r="AJ43" i="3"/>
  <c r="AI43" i="3"/>
  <c r="AH43" i="3"/>
  <c r="AG43" i="3"/>
  <c r="AE43" i="3"/>
  <c r="AD43" i="3"/>
  <c r="AC43" i="3"/>
  <c r="AB43" i="3"/>
  <c r="AA43" i="3"/>
  <c r="W43" i="3"/>
  <c r="AU42" i="3"/>
  <c r="AT42" i="3"/>
  <c r="AS42" i="3"/>
  <c r="AR42" i="3"/>
  <c r="AQ42" i="3"/>
  <c r="AP42" i="3"/>
  <c r="AO42" i="3"/>
  <c r="AN42" i="3"/>
  <c r="AM42" i="3"/>
  <c r="AL42" i="3"/>
  <c r="AK42" i="3"/>
  <c r="AJ42" i="3"/>
  <c r="AI42" i="3"/>
  <c r="AH42" i="3"/>
  <c r="AG42" i="3"/>
  <c r="AF42" i="3"/>
  <c r="AE42" i="3"/>
  <c r="AD42" i="3"/>
  <c r="AC42" i="3"/>
  <c r="AB42" i="3"/>
  <c r="W42" i="3"/>
  <c r="O43" i="3" s="1"/>
  <c r="P43" i="3" s="1"/>
  <c r="AF43" i="3" s="1"/>
  <c r="O42" i="3"/>
  <c r="AA42" i="3" s="1"/>
  <c r="A42" i="3"/>
  <c r="AU41" i="3"/>
  <c r="AT41" i="3"/>
  <c r="AS41" i="3"/>
  <c r="AR41" i="3"/>
  <c r="AQ41" i="3"/>
  <c r="AP41" i="3"/>
  <c r="AO41" i="3"/>
  <c r="AN41" i="3"/>
  <c r="AM41" i="3"/>
  <c r="AL41" i="3"/>
  <c r="AK41" i="3"/>
  <c r="AJ41" i="3"/>
  <c r="AI41" i="3"/>
  <c r="AH41" i="3"/>
  <c r="AG41" i="3"/>
  <c r="AF41" i="3"/>
  <c r="AE41" i="3"/>
  <c r="AD41" i="3"/>
  <c r="AC41" i="3"/>
  <c r="AB41" i="3"/>
  <c r="AA41" i="3"/>
  <c r="W41" i="3"/>
  <c r="K41" i="3"/>
  <c r="J41" i="3"/>
  <c r="AU40" i="3"/>
  <c r="AT40" i="3"/>
  <c r="AS40" i="3"/>
  <c r="AR40" i="3"/>
  <c r="AQ40" i="3"/>
  <c r="AP40" i="3"/>
  <c r="AO40" i="3"/>
  <c r="AN40" i="3"/>
  <c r="AM40" i="3"/>
  <c r="AL40" i="3"/>
  <c r="AK40" i="3"/>
  <c r="AJ40" i="3"/>
  <c r="AI40" i="3"/>
  <c r="AH40" i="3"/>
  <c r="AG40" i="3"/>
  <c r="AE40" i="3"/>
  <c r="AD40" i="3"/>
  <c r="AC40" i="3"/>
  <c r="AB40" i="3"/>
  <c r="AA40" i="3"/>
  <c r="W40" i="3"/>
  <c r="AU39" i="3"/>
  <c r="AT39" i="3"/>
  <c r="AS39" i="3"/>
  <c r="AR39" i="3"/>
  <c r="AQ39" i="3"/>
  <c r="AP39" i="3"/>
  <c r="AO39" i="3"/>
  <c r="AN39" i="3"/>
  <c r="AM39" i="3"/>
  <c r="AL39" i="3"/>
  <c r="AK39" i="3"/>
  <c r="AJ39" i="3"/>
  <c r="AI39" i="3"/>
  <c r="AH39" i="3"/>
  <c r="AG39" i="3"/>
  <c r="AF39" i="3"/>
  <c r="AE39" i="3"/>
  <c r="AD39" i="3"/>
  <c r="AC39" i="3"/>
  <c r="AB39" i="3"/>
  <c r="W39" i="3"/>
  <c r="O40" i="3" s="1"/>
  <c r="O39" i="3"/>
  <c r="P39" i="3" s="1"/>
  <c r="AA39" i="3" s="1"/>
  <c r="A39" i="3"/>
  <c r="AU38" i="3"/>
  <c r="AT38" i="3"/>
  <c r="AS38" i="3"/>
  <c r="AR38" i="3"/>
  <c r="AQ38" i="3"/>
  <c r="AP38" i="3"/>
  <c r="AO38" i="3"/>
  <c r="AN38" i="3"/>
  <c r="AM38" i="3"/>
  <c r="AL38" i="3"/>
  <c r="AK38" i="3"/>
  <c r="AJ38" i="3"/>
  <c r="AI38" i="3"/>
  <c r="AH38" i="3"/>
  <c r="AG38" i="3"/>
  <c r="AE38" i="3"/>
  <c r="AD38" i="3"/>
  <c r="AC38" i="3"/>
  <c r="AB38" i="3"/>
  <c r="AA38" i="3"/>
  <c r="W38" i="3"/>
  <c r="AU37" i="3"/>
  <c r="AT37" i="3"/>
  <c r="AS37" i="3"/>
  <c r="AR37" i="3"/>
  <c r="AQ37" i="3"/>
  <c r="AP37" i="3"/>
  <c r="AO37" i="3"/>
  <c r="AN37" i="3"/>
  <c r="AM37" i="3"/>
  <c r="AL37" i="3"/>
  <c r="AK37" i="3"/>
  <c r="AJ37" i="3"/>
  <c r="AI37" i="3"/>
  <c r="AH37" i="3"/>
  <c r="AG37" i="3"/>
  <c r="AF37" i="3"/>
  <c r="AE37" i="3"/>
  <c r="AD37" i="3"/>
  <c r="AB37" i="3"/>
  <c r="AA37" i="3"/>
  <c r="W37" i="3"/>
  <c r="AU36" i="3"/>
  <c r="AT36" i="3"/>
  <c r="AS36" i="3"/>
  <c r="AR36" i="3"/>
  <c r="AQ36" i="3"/>
  <c r="AP36" i="3"/>
  <c r="AO36" i="3"/>
  <c r="AN36" i="3"/>
  <c r="AM36" i="3"/>
  <c r="AL36" i="3"/>
  <c r="AK36" i="3"/>
  <c r="AJ36" i="3"/>
  <c r="AI36" i="3"/>
  <c r="AH36" i="3"/>
  <c r="AG36" i="3"/>
  <c r="AF36" i="3"/>
  <c r="AE36" i="3"/>
  <c r="AD36" i="3"/>
  <c r="AB36" i="3"/>
  <c r="AA36" i="3"/>
  <c r="W36" i="3"/>
  <c r="O37" i="3" s="1"/>
  <c r="O36" i="3"/>
  <c r="AC36" i="3" s="1"/>
  <c r="A36" i="3"/>
  <c r="AU35" i="3"/>
  <c r="AT35" i="3"/>
  <c r="AS35" i="3"/>
  <c r="AR35" i="3"/>
  <c r="AQ35" i="3"/>
  <c r="AP35" i="3"/>
  <c r="AO35" i="3"/>
  <c r="AN35" i="3"/>
  <c r="AM35" i="3"/>
  <c r="AL35" i="3"/>
  <c r="AK35" i="3"/>
  <c r="AJ35" i="3"/>
  <c r="AI35" i="3"/>
  <c r="AH35" i="3"/>
  <c r="AG35" i="3"/>
  <c r="AF35" i="3"/>
  <c r="AE35" i="3"/>
  <c r="AD35" i="3"/>
  <c r="AC35" i="3"/>
  <c r="AB35" i="3"/>
  <c r="AA35" i="3"/>
  <c r="W35" i="3"/>
  <c r="K35" i="3"/>
  <c r="J35" i="3"/>
  <c r="AU34" i="3"/>
  <c r="AT34" i="3"/>
  <c r="AS34" i="3"/>
  <c r="AR34" i="3"/>
  <c r="AQ34" i="3"/>
  <c r="AP34" i="3"/>
  <c r="AO34" i="3"/>
  <c r="AN34" i="3"/>
  <c r="AM34" i="3"/>
  <c r="AL34" i="3"/>
  <c r="AK34" i="3"/>
  <c r="AJ34" i="3"/>
  <c r="AI34" i="3"/>
  <c r="AH34" i="3"/>
  <c r="AG34" i="3"/>
  <c r="AF34" i="3"/>
  <c r="AE34" i="3"/>
  <c r="AD34" i="3"/>
  <c r="AB34" i="3"/>
  <c r="AA34" i="3"/>
  <c r="W34" i="3"/>
  <c r="AU33" i="3"/>
  <c r="AT33" i="3"/>
  <c r="AS33" i="3"/>
  <c r="AR33" i="3"/>
  <c r="AQ33" i="3"/>
  <c r="AP33" i="3"/>
  <c r="AO33" i="3"/>
  <c r="AN33" i="3"/>
  <c r="AM33" i="3"/>
  <c r="AL33" i="3"/>
  <c r="AK33" i="3"/>
  <c r="AJ33" i="3"/>
  <c r="AI33" i="3"/>
  <c r="AH33" i="3"/>
  <c r="AG33" i="3"/>
  <c r="AE33" i="3"/>
  <c r="AD33" i="3"/>
  <c r="AC33" i="3"/>
  <c r="AB33" i="3"/>
  <c r="AA33" i="3"/>
  <c r="W33" i="3"/>
  <c r="O34" i="3" s="1"/>
  <c r="O33" i="3"/>
  <c r="P33" i="3" s="1"/>
  <c r="AF33" i="3" s="1"/>
  <c r="A33" i="3"/>
  <c r="AU32" i="3"/>
  <c r="AT32" i="3"/>
  <c r="AS32" i="3"/>
  <c r="AR32" i="3"/>
  <c r="AQ32" i="3"/>
  <c r="AP32" i="3"/>
  <c r="AO32" i="3"/>
  <c r="AN32" i="3"/>
  <c r="AM32" i="3"/>
  <c r="AL32" i="3"/>
  <c r="AK32" i="3"/>
  <c r="AJ32" i="3"/>
  <c r="AI32" i="3"/>
  <c r="AH32" i="3"/>
  <c r="AG32" i="3"/>
  <c r="AF32" i="3"/>
  <c r="AE32" i="3"/>
  <c r="AD32" i="3"/>
  <c r="AC32" i="3"/>
  <c r="AB32" i="3"/>
  <c r="AA32" i="3"/>
  <c r="W32" i="3"/>
  <c r="K32" i="3"/>
  <c r="J32" i="3"/>
  <c r="AU31" i="3"/>
  <c r="AT31" i="3"/>
  <c r="AS31" i="3"/>
  <c r="AR31" i="3"/>
  <c r="AQ31" i="3"/>
  <c r="AP31" i="3"/>
  <c r="AO31" i="3"/>
  <c r="AN31" i="3"/>
  <c r="AM31" i="3"/>
  <c r="AL31" i="3"/>
  <c r="AK31" i="3"/>
  <c r="AJ31" i="3"/>
  <c r="AI31" i="3"/>
  <c r="AH31" i="3"/>
  <c r="AG31" i="3"/>
  <c r="AF31" i="3"/>
  <c r="AE31" i="3"/>
  <c r="AD31" i="3"/>
  <c r="AC31" i="3"/>
  <c r="AA31" i="3"/>
  <c r="W31" i="3"/>
  <c r="AU30" i="3"/>
  <c r="AT30" i="3"/>
  <c r="AS30" i="3"/>
  <c r="AR30" i="3"/>
  <c r="AQ30" i="3"/>
  <c r="AP30" i="3"/>
  <c r="AO30" i="3"/>
  <c r="AN30" i="3"/>
  <c r="AM30" i="3"/>
  <c r="AL30" i="3"/>
  <c r="AK30" i="3"/>
  <c r="AJ30" i="3"/>
  <c r="AI30" i="3"/>
  <c r="AH30" i="3"/>
  <c r="AG30" i="3"/>
  <c r="AF30" i="3"/>
  <c r="AE30" i="3"/>
  <c r="AD30" i="3"/>
  <c r="AC30" i="3"/>
  <c r="AB30" i="3"/>
  <c r="W30" i="3"/>
  <c r="O31" i="3" s="1"/>
  <c r="P31" i="3" s="1"/>
  <c r="AB31" i="3" s="1"/>
  <c r="O30" i="3"/>
  <c r="AA30" i="3" s="1"/>
  <c r="A30" i="3"/>
  <c r="AU29" i="3"/>
  <c r="AT29" i="3"/>
  <c r="AS29" i="3"/>
  <c r="AR29" i="3"/>
  <c r="AQ29" i="3"/>
  <c r="AP29" i="3"/>
  <c r="AO29" i="3"/>
  <c r="AN29" i="3"/>
  <c r="AM29" i="3"/>
  <c r="AL29" i="3"/>
  <c r="AK29" i="3"/>
  <c r="AJ29" i="3"/>
  <c r="AI29" i="3"/>
  <c r="AH29" i="3"/>
  <c r="AG29" i="3"/>
  <c r="AF29" i="3"/>
  <c r="AE29" i="3"/>
  <c r="AD29" i="3"/>
  <c r="AC29" i="3"/>
  <c r="AA29" i="3"/>
  <c r="W29" i="3"/>
  <c r="AU28" i="3"/>
  <c r="AT28" i="3"/>
  <c r="AS28" i="3"/>
  <c r="AR28" i="3"/>
  <c r="AQ28" i="3"/>
  <c r="AP28" i="3"/>
  <c r="AO28" i="3"/>
  <c r="AN28" i="3"/>
  <c r="AM28" i="3"/>
  <c r="AL28" i="3"/>
  <c r="AK28" i="3"/>
  <c r="AJ28" i="3"/>
  <c r="AI28" i="3"/>
  <c r="AH28" i="3"/>
  <c r="AG28" i="3"/>
  <c r="AF28" i="3"/>
  <c r="AE28" i="3"/>
  <c r="AD28" i="3"/>
  <c r="AB28" i="3"/>
  <c r="AA28" i="3"/>
  <c r="W28" i="3"/>
  <c r="AU27" i="3"/>
  <c r="AT27" i="3"/>
  <c r="AS27" i="3"/>
  <c r="AR27" i="3"/>
  <c r="AQ27" i="3"/>
  <c r="AP27" i="3"/>
  <c r="AO27" i="3"/>
  <c r="AN27" i="3"/>
  <c r="AM27" i="3"/>
  <c r="AL27" i="3"/>
  <c r="AK27" i="3"/>
  <c r="AJ27" i="3"/>
  <c r="AI27" i="3"/>
  <c r="AH27" i="3"/>
  <c r="AG27" i="3"/>
  <c r="AF27" i="3"/>
  <c r="AE27" i="3"/>
  <c r="AD27" i="3"/>
  <c r="AB27" i="3"/>
  <c r="AA27" i="3"/>
  <c r="W27" i="3"/>
  <c r="O28" i="3" s="1"/>
  <c r="O27" i="3"/>
  <c r="AC27" i="3" s="1"/>
  <c r="A27" i="3"/>
  <c r="AU26" i="3"/>
  <c r="AT26" i="3"/>
  <c r="AS26" i="3"/>
  <c r="AR26" i="3"/>
  <c r="AQ26" i="3"/>
  <c r="AP26" i="3"/>
  <c r="AO26" i="3"/>
  <c r="AN26" i="3"/>
  <c r="AM26" i="3"/>
  <c r="AL26" i="3"/>
  <c r="AK26" i="3"/>
  <c r="AJ26" i="3"/>
  <c r="AI26" i="3"/>
  <c r="AH26" i="3"/>
  <c r="AG26" i="3"/>
  <c r="AF26" i="3"/>
  <c r="AE26" i="3"/>
  <c r="AD26" i="3"/>
  <c r="AC26" i="3"/>
  <c r="AB26" i="3"/>
  <c r="AA26" i="3"/>
  <c r="W26" i="3"/>
  <c r="K26" i="3"/>
  <c r="J26" i="3"/>
  <c r="AU25" i="3"/>
  <c r="AT25" i="3"/>
  <c r="AS25" i="3"/>
  <c r="AR25" i="3"/>
  <c r="AQ25" i="3"/>
  <c r="AP25" i="3"/>
  <c r="AO25" i="3"/>
  <c r="AN25" i="3"/>
  <c r="AM25" i="3"/>
  <c r="AL25" i="3"/>
  <c r="AK25" i="3"/>
  <c r="AJ25" i="3"/>
  <c r="AI25" i="3"/>
  <c r="AH25" i="3"/>
  <c r="AG25" i="3"/>
  <c r="AF25" i="3"/>
  <c r="AE25" i="3"/>
  <c r="AD25" i="3"/>
  <c r="AB25" i="3"/>
  <c r="AA25" i="3"/>
  <c r="W25" i="3"/>
  <c r="AU24" i="3"/>
  <c r="AT24" i="3"/>
  <c r="AS24" i="3"/>
  <c r="AR24" i="3"/>
  <c r="AQ24" i="3"/>
  <c r="AP24" i="3"/>
  <c r="AO24" i="3"/>
  <c r="AN24" i="3"/>
  <c r="AM24" i="3"/>
  <c r="AL24" i="3"/>
  <c r="AK24" i="3"/>
  <c r="AJ24" i="3"/>
  <c r="AI24" i="3"/>
  <c r="AH24" i="3"/>
  <c r="AG24" i="3"/>
  <c r="AF24" i="3"/>
  <c r="AE24" i="3"/>
  <c r="AD24" i="3"/>
  <c r="AC24" i="3"/>
  <c r="AA24" i="3"/>
  <c r="W24" i="3"/>
  <c r="O25" i="3" s="1"/>
  <c r="O24" i="3"/>
  <c r="P24" i="3" s="1"/>
  <c r="AB24" i="3" s="1"/>
  <c r="A24" i="3"/>
  <c r="AU23" i="3"/>
  <c r="AT23" i="3"/>
  <c r="AS23" i="3"/>
  <c r="AR23" i="3"/>
  <c r="AQ23" i="3"/>
  <c r="AP23" i="3"/>
  <c r="AO23" i="3"/>
  <c r="AN23" i="3"/>
  <c r="AM23" i="3"/>
  <c r="AL23" i="3"/>
  <c r="AK23" i="3"/>
  <c r="AJ23" i="3"/>
  <c r="AI23" i="3"/>
  <c r="AH23" i="3"/>
  <c r="AG23" i="3"/>
  <c r="AF23" i="3"/>
  <c r="AE23" i="3"/>
  <c r="AD23" i="3"/>
  <c r="AC23" i="3"/>
  <c r="AA23" i="3"/>
  <c r="W23" i="3"/>
  <c r="AU22" i="3"/>
  <c r="AT22" i="3"/>
  <c r="AS22" i="3"/>
  <c r="AR22" i="3"/>
  <c r="AQ22" i="3"/>
  <c r="AP22" i="3"/>
  <c r="AO22" i="3"/>
  <c r="AN22" i="3"/>
  <c r="AM22" i="3"/>
  <c r="AL22" i="3"/>
  <c r="AK22" i="3"/>
  <c r="AJ22" i="3"/>
  <c r="AI22" i="3"/>
  <c r="AH22" i="3"/>
  <c r="AG22" i="3"/>
  <c r="AF22" i="3"/>
  <c r="AE22" i="3"/>
  <c r="AD22" i="3"/>
  <c r="AC22" i="3"/>
  <c r="AA22" i="3"/>
  <c r="W22" i="3"/>
  <c r="AU21" i="3"/>
  <c r="AT21" i="3"/>
  <c r="AS21" i="3"/>
  <c r="AR21" i="3"/>
  <c r="AQ21" i="3"/>
  <c r="AP21" i="3"/>
  <c r="AO21" i="3"/>
  <c r="AN21" i="3"/>
  <c r="AM21" i="3"/>
  <c r="AL21" i="3"/>
  <c r="AK21" i="3"/>
  <c r="AJ21" i="3"/>
  <c r="AI21" i="3"/>
  <c r="AH21" i="3"/>
  <c r="AG21" i="3"/>
  <c r="AF21" i="3"/>
  <c r="AE21" i="3"/>
  <c r="AD21" i="3"/>
  <c r="AC21" i="3"/>
  <c r="AB21" i="3"/>
  <c r="AA21" i="3"/>
  <c r="W21" i="3"/>
  <c r="O22" i="3" s="1"/>
  <c r="P22" i="3" s="1"/>
  <c r="AB22" i="3" s="1"/>
  <c r="P21" i="3"/>
  <c r="O21" i="3"/>
  <c r="H21" i="3"/>
  <c r="A21" i="3"/>
  <c r="AU20" i="3"/>
  <c r="AT20" i="3"/>
  <c r="AS20" i="3"/>
  <c r="AR20" i="3"/>
  <c r="AQ20" i="3"/>
  <c r="AP20" i="3"/>
  <c r="AO20" i="3"/>
  <c r="AN20" i="3"/>
  <c r="AM20" i="3"/>
  <c r="AL20" i="3"/>
  <c r="AK20" i="3"/>
  <c r="AJ20" i="3"/>
  <c r="AI20" i="3"/>
  <c r="AH20" i="3"/>
  <c r="AG20" i="3"/>
  <c r="AF20" i="3"/>
  <c r="AE20" i="3"/>
  <c r="AD20" i="3"/>
  <c r="AB20" i="3"/>
  <c r="AA20" i="3"/>
  <c r="W20" i="3"/>
  <c r="O20" i="3"/>
  <c r="AC20" i="3" s="1"/>
  <c r="AU19" i="3"/>
  <c r="AT19" i="3"/>
  <c r="AS19" i="3"/>
  <c r="AR19" i="3"/>
  <c r="AQ19" i="3"/>
  <c r="AP19" i="3"/>
  <c r="AO19" i="3"/>
  <c r="AN19" i="3"/>
  <c r="AM19" i="3"/>
  <c r="AL19" i="3"/>
  <c r="AK19" i="3"/>
  <c r="AJ19" i="3"/>
  <c r="AI19" i="3"/>
  <c r="AH19" i="3"/>
  <c r="AG19" i="3"/>
  <c r="AF19" i="3"/>
  <c r="AE19" i="3"/>
  <c r="AD19" i="3"/>
  <c r="AB19" i="3"/>
  <c r="AA19" i="3"/>
  <c r="W19" i="3"/>
  <c r="O18" i="3" s="1"/>
  <c r="P18" i="3" s="1"/>
  <c r="AF18" i="3" s="1"/>
  <c r="AU18" i="3"/>
  <c r="AT18" i="3"/>
  <c r="AS18" i="3"/>
  <c r="AR18" i="3"/>
  <c r="AQ18" i="3"/>
  <c r="AP18" i="3"/>
  <c r="AO18" i="3"/>
  <c r="AN18" i="3"/>
  <c r="AM18" i="3"/>
  <c r="AL18" i="3"/>
  <c r="AK18" i="3"/>
  <c r="AJ18" i="3"/>
  <c r="AI18" i="3"/>
  <c r="AH18" i="3"/>
  <c r="AG18" i="3"/>
  <c r="AE18" i="3"/>
  <c r="AD18" i="3"/>
  <c r="AC18" i="3"/>
  <c r="AB18" i="3"/>
  <c r="AA18" i="3"/>
  <c r="W18" i="3"/>
  <c r="O19" i="3" s="1"/>
  <c r="A18" i="3"/>
  <c r="AU17" i="3"/>
  <c r="AT17" i="3"/>
  <c r="AS17" i="3"/>
  <c r="AR17" i="3"/>
  <c r="AQ17" i="3"/>
  <c r="AP17" i="3"/>
  <c r="AO17" i="3"/>
  <c r="AN17" i="3"/>
  <c r="AM17" i="3"/>
  <c r="AL17" i="3"/>
  <c r="AK17" i="3"/>
  <c r="AJ17" i="3"/>
  <c r="AI17" i="3"/>
  <c r="AH17" i="3"/>
  <c r="AG17" i="3"/>
  <c r="AF17" i="3"/>
  <c r="AE17" i="3"/>
  <c r="AD17" i="3"/>
  <c r="AC17" i="3"/>
  <c r="AB17" i="3"/>
  <c r="AA17" i="3"/>
  <c r="W17" i="3"/>
  <c r="K17" i="3"/>
  <c r="J17" i="3"/>
  <c r="AU16" i="3"/>
  <c r="AT16" i="3"/>
  <c r="AS16" i="3"/>
  <c r="AR16" i="3"/>
  <c r="AQ16" i="3"/>
  <c r="AP16" i="3"/>
  <c r="AO16" i="3"/>
  <c r="AN16" i="3"/>
  <c r="AM16" i="3"/>
  <c r="AL16" i="3"/>
  <c r="AK16" i="3"/>
  <c r="AJ16" i="3"/>
  <c r="AI16" i="3"/>
  <c r="AH16" i="3"/>
  <c r="AG16" i="3"/>
  <c r="AF16" i="3"/>
  <c r="AE16" i="3"/>
  <c r="AD16" i="3"/>
  <c r="AB16" i="3"/>
  <c r="AA16" i="3"/>
  <c r="W16" i="3"/>
  <c r="AU15" i="3"/>
  <c r="AT15" i="3"/>
  <c r="AS15" i="3"/>
  <c r="AR15" i="3"/>
  <c r="AQ15" i="3"/>
  <c r="AP15" i="3"/>
  <c r="AO15" i="3"/>
  <c r="AN15" i="3"/>
  <c r="AM15" i="3"/>
  <c r="AL15" i="3"/>
  <c r="AK15" i="3"/>
  <c r="AJ15" i="3"/>
  <c r="AI15" i="3"/>
  <c r="AH15" i="3"/>
  <c r="AG15" i="3"/>
  <c r="AF15" i="3"/>
  <c r="AE15" i="3"/>
  <c r="AD15" i="3"/>
  <c r="AC15" i="3"/>
  <c r="AB15" i="3"/>
  <c r="W15" i="3"/>
  <c r="O16" i="3" s="1"/>
  <c r="P16" i="3" s="1"/>
  <c r="AC16" i="3" s="1"/>
  <c r="P15" i="3"/>
  <c r="O15" i="3"/>
  <c r="AA15" i="3" s="1"/>
  <c r="H15" i="3"/>
  <c r="A15" i="3"/>
  <c r="AU14" i="3"/>
  <c r="AT14" i="3"/>
  <c r="AS14" i="3"/>
  <c r="AR14" i="3"/>
  <c r="AQ14" i="3"/>
  <c r="AP14" i="3"/>
  <c r="AO14" i="3"/>
  <c r="AN14" i="3"/>
  <c r="AM14" i="3"/>
  <c r="AL14" i="3"/>
  <c r="AK14" i="3"/>
  <c r="AJ14" i="3"/>
  <c r="AI14" i="3"/>
  <c r="AH14" i="3"/>
  <c r="AG14" i="3"/>
  <c r="AF14" i="3"/>
  <c r="AE14" i="3"/>
  <c r="AD14" i="3"/>
  <c r="AC14" i="3"/>
  <c r="AB14" i="3"/>
  <c r="AA14" i="3"/>
  <c r="W14" i="3"/>
  <c r="O14" i="3"/>
  <c r="P14" i="3" s="1"/>
  <c r="K14" i="3"/>
  <c r="J14" i="3"/>
  <c r="AU13" i="3"/>
  <c r="AT13" i="3"/>
  <c r="AS13" i="3"/>
  <c r="AR13" i="3"/>
  <c r="AQ13" i="3"/>
  <c r="AP13" i="3"/>
  <c r="AO13" i="3"/>
  <c r="AN13" i="3"/>
  <c r="AM13" i="3"/>
  <c r="AL13" i="3"/>
  <c r="AK13" i="3"/>
  <c r="AJ13" i="3"/>
  <c r="AI13" i="3"/>
  <c r="AH13" i="3"/>
  <c r="AG13" i="3"/>
  <c r="AF13" i="3"/>
  <c r="AE13" i="3"/>
  <c r="AD13" i="3"/>
  <c r="AC13" i="3"/>
  <c r="AB13" i="3"/>
  <c r="AA13" i="3"/>
  <c r="W13" i="3"/>
  <c r="K13" i="3"/>
  <c r="K22" i="3" s="1"/>
  <c r="K23" i="3" s="1"/>
  <c r="K24" i="3" s="1"/>
  <c r="K29" i="3" s="1"/>
  <c r="K31" i="3" s="1"/>
  <c r="K48" i="3" s="1"/>
  <c r="K70" i="3" s="1"/>
  <c r="K79" i="3" s="1"/>
  <c r="K88" i="3" s="1"/>
  <c r="K91" i="3" s="1"/>
  <c r="K94" i="3" s="1"/>
  <c r="K96" i="3" s="1"/>
  <c r="K114" i="3" s="1"/>
  <c r="K118" i="3" s="1"/>
  <c r="K133" i="3" s="1"/>
  <c r="K156" i="3" s="1"/>
  <c r="K159" i="3" s="1"/>
  <c r="K162" i="3" s="1"/>
  <c r="K169" i="3" s="1"/>
  <c r="K172" i="3" s="1"/>
  <c r="K178" i="3" s="1"/>
  <c r="K189" i="3" s="1"/>
  <c r="K207" i="3" s="1"/>
  <c r="K208" i="3" s="1"/>
  <c r="K220" i="3" s="1"/>
  <c r="K229" i="3" s="1"/>
  <c r="K247" i="3" s="1"/>
  <c r="K280" i="3" s="1"/>
  <c r="K282" i="3" s="1"/>
  <c r="K291" i="3" s="1"/>
  <c r="K294" i="3" s="1"/>
  <c r="AU12" i="3"/>
  <c r="AT12" i="3"/>
  <c r="AS12" i="3"/>
  <c r="AR12" i="3"/>
  <c r="AQ12" i="3"/>
  <c r="AP12" i="3"/>
  <c r="AO12" i="3"/>
  <c r="AN12" i="3"/>
  <c r="AM12" i="3"/>
  <c r="AL12" i="3"/>
  <c r="AK12" i="3"/>
  <c r="AJ12" i="3"/>
  <c r="AI12" i="3"/>
  <c r="AH12" i="3"/>
  <c r="AG12" i="3"/>
  <c r="AF12" i="3"/>
  <c r="AE12" i="3"/>
  <c r="AD12" i="3"/>
  <c r="AC12" i="3"/>
  <c r="AB12" i="3"/>
  <c r="AA12" i="3"/>
  <c r="W12" i="3"/>
  <c r="O13" i="3" s="1"/>
  <c r="P13" i="3" s="1"/>
  <c r="O12" i="3"/>
  <c r="P12" i="3" s="1"/>
  <c r="K12" i="3"/>
  <c r="K16" i="3" s="1"/>
  <c r="K19" i="3" s="1"/>
  <c r="K20" i="3" s="1"/>
  <c r="K25" i="3" s="1"/>
  <c r="K27" i="3" s="1"/>
  <c r="K28" i="3" s="1"/>
  <c r="K34" i="3" s="1"/>
  <c r="K36" i="3" s="1"/>
  <c r="K37" i="3" s="1"/>
  <c r="K45" i="3" s="1"/>
  <c r="K46" i="3" s="1"/>
  <c r="K49" i="3" s="1"/>
  <c r="K50" i="3" s="1"/>
  <c r="K55" i="3" s="1"/>
  <c r="K58" i="3" s="1"/>
  <c r="K60" i="3" s="1"/>
  <c r="K63" i="3" s="1"/>
  <c r="K66" i="3" s="1"/>
  <c r="K69" i="3" s="1"/>
  <c r="K72" i="3" s="1"/>
  <c r="K76" i="3" s="1"/>
  <c r="K78" i="3" s="1"/>
  <c r="K84" i="3" s="1"/>
  <c r="K100" i="3" s="1"/>
  <c r="K102" i="3" s="1"/>
  <c r="K103" i="3" s="1"/>
  <c r="K105" i="3" s="1"/>
  <c r="K109" i="3" s="1"/>
  <c r="K112" i="3" s="1"/>
  <c r="K115" i="3" s="1"/>
  <c r="K116" i="3" s="1"/>
  <c r="K120" i="3" s="1"/>
  <c r="K124" i="3" s="1"/>
  <c r="K125" i="3" s="1"/>
  <c r="K129" i="3" s="1"/>
  <c r="K147" i="3" s="1"/>
  <c r="K151" i="3" s="1"/>
  <c r="K165" i="3" s="1"/>
  <c r="K171" i="3" s="1"/>
  <c r="K180" i="3" s="1"/>
  <c r="K199" i="3" s="1"/>
  <c r="K204" i="3" s="1"/>
  <c r="K205" i="3" s="1"/>
  <c r="K222" i="3" s="1"/>
  <c r="K232" i="3" s="1"/>
  <c r="K242" i="3" s="1"/>
  <c r="K244" i="3" s="1"/>
  <c r="K245" i="3" s="1"/>
  <c r="K249" i="3" s="1"/>
  <c r="K250" i="3" s="1"/>
  <c r="K251" i="3" s="1"/>
  <c r="K252" i="3" s="1"/>
  <c r="K255" i="3" s="1"/>
  <c r="K259" i="3" s="1"/>
  <c r="K262" i="3" s="1"/>
  <c r="K263" i="3" s="1"/>
  <c r="K264" i="3" s="1"/>
  <c r="K267" i="3" s="1"/>
  <c r="K271" i="3" s="1"/>
  <c r="K273" i="3" s="1"/>
  <c r="K277" i="3" s="1"/>
  <c r="K279" i="3" s="1"/>
  <c r="K283" i="3" s="1"/>
  <c r="K286" i="3" s="1"/>
  <c r="K287" i="3" s="1"/>
  <c r="K288" i="3" s="1"/>
  <c r="K297" i="3" s="1"/>
  <c r="K301" i="3" s="1"/>
  <c r="K302" i="3" s="1"/>
  <c r="K303" i="3" s="1"/>
  <c r="K304" i="3" s="1"/>
  <c r="K310" i="3" s="1"/>
  <c r="K311" i="3" s="1"/>
  <c r="A12" i="3"/>
  <c r="AU11" i="3"/>
  <c r="AT11" i="3"/>
  <c r="AS11" i="3"/>
  <c r="AR11" i="3"/>
  <c r="AQ11" i="3"/>
  <c r="AP11" i="3"/>
  <c r="AO11" i="3"/>
  <c r="AN11" i="3"/>
  <c r="AM11" i="3"/>
  <c r="AL11" i="3"/>
  <c r="AK11" i="3"/>
  <c r="AJ11" i="3"/>
  <c r="AI11" i="3"/>
  <c r="AH11" i="3"/>
  <c r="AG11" i="3"/>
  <c r="AF11" i="3"/>
  <c r="AE11" i="3"/>
  <c r="AD11" i="3"/>
  <c r="AC11" i="3"/>
  <c r="AB11" i="3"/>
  <c r="AA11" i="3"/>
  <c r="W11" i="3"/>
  <c r="K11" i="3"/>
  <c r="J11" i="3"/>
  <c r="AU10" i="3"/>
  <c r="AT10" i="3"/>
  <c r="AS10" i="3"/>
  <c r="AR10" i="3"/>
  <c r="AQ10" i="3"/>
  <c r="AP10" i="3"/>
  <c r="AO10" i="3"/>
  <c r="AN10" i="3"/>
  <c r="AM10" i="3"/>
  <c r="AL10" i="3"/>
  <c r="AK10" i="3"/>
  <c r="AJ10" i="3"/>
  <c r="AI10" i="3"/>
  <c r="AH10" i="3"/>
  <c r="AG10" i="3"/>
  <c r="AF10" i="3"/>
  <c r="AE10" i="3"/>
  <c r="AD10" i="3"/>
  <c r="AC10" i="3"/>
  <c r="AB10" i="3"/>
  <c r="AA10" i="3"/>
  <c r="W10" i="3"/>
  <c r="K10" i="3"/>
  <c r="AU9" i="3"/>
  <c r="AT9" i="3"/>
  <c r="AS9" i="3"/>
  <c r="AR9" i="3"/>
  <c r="AQ9" i="3"/>
  <c r="AP9" i="3"/>
  <c r="AO9" i="3"/>
  <c r="AN9" i="3"/>
  <c r="AM9" i="3"/>
  <c r="AL9" i="3"/>
  <c r="AK9" i="3"/>
  <c r="AJ9" i="3"/>
  <c r="AI9" i="3"/>
  <c r="AH9" i="3"/>
  <c r="AG9" i="3"/>
  <c r="AF9" i="3"/>
  <c r="AE9" i="3"/>
  <c r="AD9" i="3"/>
  <c r="AC9" i="3"/>
  <c r="AB9" i="3"/>
  <c r="W9" i="3"/>
  <c r="O10" i="3" s="1"/>
  <c r="P10" i="3" s="1"/>
  <c r="P9" i="3"/>
  <c r="AA9" i="3" s="1"/>
  <c r="O9" i="3"/>
  <c r="H9" i="3"/>
  <c r="A9" i="3"/>
  <c r="AU8" i="3"/>
  <c r="AT8" i="3"/>
  <c r="AS8" i="3"/>
  <c r="AR8" i="3"/>
  <c r="AQ8" i="3"/>
  <c r="AP8" i="3"/>
  <c r="AO8" i="3"/>
  <c r="AN8" i="3"/>
  <c r="AM8" i="3"/>
  <c r="AL8" i="3"/>
  <c r="AK8" i="3"/>
  <c r="AJ8" i="3"/>
  <c r="AI8" i="3"/>
  <c r="AH8" i="3"/>
  <c r="AG8" i="3"/>
  <c r="AF8" i="3"/>
  <c r="AE8" i="3"/>
  <c r="AD8" i="3"/>
  <c r="AC8" i="3"/>
  <c r="AB8" i="3"/>
  <c r="AA8" i="3"/>
  <c r="W8" i="3"/>
  <c r="O8" i="3"/>
  <c r="P8" i="3" s="1"/>
  <c r="K8" i="3"/>
  <c r="J8" i="3"/>
  <c r="AU7" i="3"/>
  <c r="AT7" i="3"/>
  <c r="AS7" i="3"/>
  <c r="AR7" i="3"/>
  <c r="AQ7" i="3"/>
  <c r="AP7" i="3"/>
  <c r="AO7" i="3"/>
  <c r="AN7" i="3"/>
  <c r="AM7" i="3"/>
  <c r="AL7" i="3"/>
  <c r="AK7" i="3"/>
  <c r="AJ7" i="3"/>
  <c r="AI7" i="3"/>
  <c r="AH7" i="3"/>
  <c r="AG7" i="3"/>
  <c r="AF7" i="3"/>
  <c r="AE7" i="3"/>
  <c r="AD7" i="3"/>
  <c r="AC7" i="3"/>
  <c r="AB7" i="3"/>
  <c r="W7" i="3"/>
  <c r="K7" i="3"/>
  <c r="K9" i="3" s="1"/>
  <c r="K15" i="3" s="1"/>
  <c r="K21" i="3" s="1"/>
  <c r="K30" i="3" s="1"/>
  <c r="K39" i="3" s="1"/>
  <c r="K42" i="3" s="1"/>
  <c r="K52" i="3" s="1"/>
  <c r="K56" i="3" s="1"/>
  <c r="K73" i="3" s="1"/>
  <c r="K82" i="3" s="1"/>
  <c r="K87" i="3" s="1"/>
  <c r="K90" i="3" s="1"/>
  <c r="K93" i="3" s="1"/>
  <c r="K97" i="3" s="1"/>
  <c r="K117" i="3" s="1"/>
  <c r="K127" i="3" s="1"/>
  <c r="K135" i="3" s="1"/>
  <c r="K138" i="3" s="1"/>
  <c r="K142" i="3" s="1"/>
  <c r="K145" i="3" s="1"/>
  <c r="K154" i="3" s="1"/>
  <c r="K157" i="3" s="1"/>
  <c r="K160" i="3" s="1"/>
  <c r="K163" i="3" s="1"/>
  <c r="K168" i="3" s="1"/>
  <c r="K174" i="3" s="1"/>
  <c r="K181" i="3" s="1"/>
  <c r="K183" i="3" s="1"/>
  <c r="K186" i="3" s="1"/>
  <c r="K190" i="3" s="1"/>
  <c r="K192" i="3" s="1"/>
  <c r="K196" i="3" s="1"/>
  <c r="K201" i="3" s="1"/>
  <c r="K209" i="3" s="1"/>
  <c r="K211" i="3" s="1"/>
  <c r="K214" i="3" s="1"/>
  <c r="K216" i="3" s="1"/>
  <c r="AU6" i="3"/>
  <c r="AT6" i="3"/>
  <c r="AS6" i="3"/>
  <c r="AR6" i="3"/>
  <c r="AQ6" i="3"/>
  <c r="AP6" i="3"/>
  <c r="AO6" i="3"/>
  <c r="AN6" i="3"/>
  <c r="AM6" i="3"/>
  <c r="AL6" i="3"/>
  <c r="AK6" i="3"/>
  <c r="AJ6" i="3"/>
  <c r="AI6" i="3"/>
  <c r="AH6" i="3"/>
  <c r="AG6" i="3"/>
  <c r="AE6" i="3"/>
  <c r="AD6" i="3"/>
  <c r="AC6" i="3"/>
  <c r="AB6" i="3"/>
  <c r="AA6" i="3"/>
  <c r="W6" i="3"/>
  <c r="O7" i="3" s="1"/>
  <c r="P7" i="3" s="1"/>
  <c r="AA7" i="3" s="1"/>
  <c r="O6" i="3"/>
  <c r="AF6" i="3" s="1"/>
  <c r="K6" i="3"/>
  <c r="K18" i="3" s="1"/>
  <c r="K33" i="3" s="1"/>
  <c r="K38" i="3" s="1"/>
  <c r="K40" i="3" s="1"/>
  <c r="K43" i="3" s="1"/>
  <c r="K47" i="3" s="1"/>
  <c r="K51" i="3" s="1"/>
  <c r="K54" i="3" s="1"/>
  <c r="K57" i="3" s="1"/>
  <c r="K61" i="3" s="1"/>
  <c r="K64" i="3" s="1"/>
  <c r="K67" i="3" s="1"/>
  <c r="K75" i="3" s="1"/>
  <c r="K81" i="3" s="1"/>
  <c r="K85" i="3" s="1"/>
  <c r="K99" i="3" s="1"/>
  <c r="K106" i="3" s="1"/>
  <c r="K108" i="3" s="1"/>
  <c r="K111" i="3" s="1"/>
  <c r="K121" i="3" s="1"/>
  <c r="K123" i="3" s="1"/>
  <c r="K126" i="3" s="1"/>
  <c r="K130" i="3" s="1"/>
  <c r="K132" i="3" s="1"/>
  <c r="K136" i="3" s="1"/>
  <c r="K139" i="3" s="1"/>
  <c r="K141" i="3" s="1"/>
  <c r="K144" i="3" s="1"/>
  <c r="K148" i="3" s="1"/>
  <c r="K150" i="3" s="1"/>
  <c r="K153" i="3" s="1"/>
  <c r="K166" i="3" s="1"/>
  <c r="K175" i="3" s="1"/>
  <c r="K177" i="3" s="1"/>
  <c r="K184" i="3" s="1"/>
  <c r="K187" i="3" s="1"/>
  <c r="K193" i="3" s="1"/>
  <c r="K195" i="3" s="1"/>
  <c r="K198" i="3" s="1"/>
  <c r="K202" i="3" s="1"/>
  <c r="K210" i="3" s="1"/>
  <c r="K213" i="3" s="1"/>
  <c r="K217" i="3" s="1"/>
  <c r="K225" i="3" s="1"/>
  <c r="K234" i="3" s="1"/>
  <c r="K237" i="3" s="1"/>
  <c r="K240" i="3" s="1"/>
  <c r="K241" i="3" s="1"/>
  <c r="K243" i="3" s="1"/>
  <c r="K256" i="3" s="1"/>
  <c r="K261" i="3" s="1"/>
  <c r="K265" i="3" s="1"/>
  <c r="K268" i="3" s="1"/>
  <c r="K274" i="3" s="1"/>
  <c r="K285" i="3" s="1"/>
  <c r="K292" i="3" s="1"/>
  <c r="K293" i="3" s="1"/>
  <c r="K295" i="3" s="1"/>
  <c r="K298" i="3" s="1"/>
  <c r="K300" i="3" s="1"/>
  <c r="K309" i="3" s="1"/>
  <c r="B6" i="3"/>
  <c r="A6" i="3"/>
  <c r="AV5" i="3"/>
  <c r="AU5" i="3"/>
  <c r="AT5" i="3"/>
  <c r="AS5" i="3"/>
  <c r="AR5" i="3"/>
  <c r="AQ5" i="3"/>
  <c r="AP5" i="3"/>
  <c r="AO5" i="3"/>
  <c r="AN5" i="3"/>
  <c r="AM5" i="3"/>
  <c r="AL5" i="3"/>
  <c r="AK5" i="3"/>
  <c r="AJ5" i="3"/>
  <c r="AI5" i="3"/>
  <c r="AH5" i="3"/>
  <c r="AG5" i="3"/>
  <c r="AF5" i="3"/>
  <c r="AE5" i="3"/>
  <c r="AD5" i="3"/>
  <c r="AC5" i="3"/>
  <c r="AB5" i="3"/>
  <c r="AA5" i="3"/>
  <c r="W5" i="3"/>
  <c r="K5" i="3"/>
  <c r="J5" i="3"/>
  <c r="AV4" i="3"/>
  <c r="AU4" i="3"/>
  <c r="AT4" i="3"/>
  <c r="AS4" i="3"/>
  <c r="AR4" i="3"/>
  <c r="AQ4" i="3"/>
  <c r="AP4" i="3"/>
  <c r="AO4" i="3"/>
  <c r="AN4" i="3"/>
  <c r="AM4" i="3"/>
  <c r="AL4" i="3"/>
  <c r="AK4" i="3"/>
  <c r="AJ4" i="3"/>
  <c r="AI4" i="3"/>
  <c r="AH4" i="3"/>
  <c r="AG4" i="3"/>
  <c r="AF4" i="3"/>
  <c r="AE4" i="3"/>
  <c r="AD4" i="3"/>
  <c r="AC4" i="3"/>
  <c r="AB4" i="3"/>
  <c r="W4" i="3"/>
  <c r="K4" i="3"/>
  <c r="J4" i="3"/>
  <c r="AV3" i="3"/>
  <c r="AU3" i="3"/>
  <c r="AT3" i="3"/>
  <c r="AS3" i="3"/>
  <c r="AR3" i="3"/>
  <c r="AQ3" i="3"/>
  <c r="AP3" i="3"/>
  <c r="AO3" i="3"/>
  <c r="AN3" i="3"/>
  <c r="AM3" i="3"/>
  <c r="AL3" i="3"/>
  <c r="AK3" i="3"/>
  <c r="AJ3" i="3"/>
  <c r="AI3" i="3"/>
  <c r="AH3" i="3"/>
  <c r="AG3" i="3"/>
  <c r="AE3" i="3"/>
  <c r="AD3" i="3"/>
  <c r="AC3" i="3"/>
  <c r="AB3" i="3"/>
  <c r="AA3" i="3"/>
  <c r="W3" i="3"/>
  <c r="O4" i="3" s="1"/>
  <c r="T3" i="3"/>
  <c r="P3" i="3"/>
  <c r="AF3" i="3" s="1"/>
  <c r="O3" i="3"/>
  <c r="K3" i="3"/>
  <c r="H3" i="3"/>
  <c r="C3" i="3"/>
  <c r="A3" i="3"/>
  <c r="Y3" i="3" s="1"/>
  <c r="BF514" i="2"/>
  <c r="BE514" i="2"/>
  <c r="BD514" i="2"/>
  <c r="AX513" i="2"/>
  <c r="AX510" i="2"/>
  <c r="BE508" i="2"/>
  <c r="AR503" i="2"/>
  <c r="AQ503" i="2"/>
  <c r="AP503" i="2"/>
  <c r="AO503" i="2"/>
  <c r="AN503" i="2"/>
  <c r="AM503" i="2"/>
  <c r="AL503" i="2"/>
  <c r="AK503" i="2"/>
  <c r="AJ503" i="2"/>
  <c r="AI503" i="2"/>
  <c r="AH503" i="2"/>
  <c r="AG503" i="2"/>
  <c r="AF503" i="2"/>
  <c r="AE503" i="2"/>
  <c r="AD503" i="2"/>
  <c r="AC503" i="2"/>
  <c r="AB503" i="2"/>
  <c r="AA503" i="2"/>
  <c r="Z503" i="2"/>
  <c r="Y503" i="2"/>
  <c r="X503" i="2"/>
  <c r="W503" i="2"/>
  <c r="O503" i="2"/>
  <c r="P503" i="2" s="1"/>
  <c r="K503" i="2"/>
  <c r="J503" i="2"/>
  <c r="AR502" i="2"/>
  <c r="AQ502" i="2"/>
  <c r="AP502" i="2"/>
  <c r="AO502" i="2"/>
  <c r="AN502" i="2"/>
  <c r="AM502" i="2"/>
  <c r="AL502" i="2"/>
  <c r="AK502" i="2"/>
  <c r="AJ502" i="2"/>
  <c r="AI502" i="2"/>
  <c r="AH502" i="2"/>
  <c r="AG502" i="2"/>
  <c r="AF502" i="2"/>
  <c r="AE502" i="2"/>
  <c r="AD502" i="2"/>
  <c r="AC502" i="2"/>
  <c r="AB502" i="2"/>
  <c r="AA502" i="2"/>
  <c r="Z502" i="2"/>
  <c r="Y502" i="2"/>
  <c r="W502" i="2"/>
  <c r="AR501" i="2"/>
  <c r="AQ501" i="2"/>
  <c r="AP501" i="2"/>
  <c r="AO501" i="2"/>
  <c r="AN501" i="2"/>
  <c r="AM501" i="2"/>
  <c r="AL501" i="2"/>
  <c r="AK501" i="2"/>
  <c r="AJ501" i="2"/>
  <c r="AI501" i="2"/>
  <c r="AH501" i="2"/>
  <c r="AG501" i="2"/>
  <c r="AF501" i="2"/>
  <c r="AE501" i="2"/>
  <c r="AD501" i="2"/>
  <c r="AC501" i="2"/>
  <c r="AB501" i="2"/>
  <c r="AA501" i="2"/>
  <c r="Z501" i="2"/>
  <c r="X501" i="2"/>
  <c r="W501" i="2"/>
  <c r="O502" i="2" s="1"/>
  <c r="P502" i="2" s="1"/>
  <c r="X502" i="2" s="1"/>
  <c r="O501" i="2"/>
  <c r="P501" i="2" s="1"/>
  <c r="A501" i="2"/>
  <c r="H501" i="2" s="1"/>
  <c r="AR500" i="2"/>
  <c r="AQ500" i="2"/>
  <c r="AP500" i="2"/>
  <c r="AO500" i="2"/>
  <c r="AN500" i="2"/>
  <c r="AM500" i="2"/>
  <c r="AL500" i="2"/>
  <c r="AK500" i="2"/>
  <c r="AJ500" i="2"/>
  <c r="AI500" i="2"/>
  <c r="AH500" i="2"/>
  <c r="AG500" i="2"/>
  <c r="AF500" i="2"/>
  <c r="AE500" i="2"/>
  <c r="AD500" i="2"/>
  <c r="AC500" i="2"/>
  <c r="AB500" i="2"/>
  <c r="AA500" i="2"/>
  <c r="Z500" i="2"/>
  <c r="Y500" i="2"/>
  <c r="W500" i="2"/>
  <c r="AR499" i="2"/>
  <c r="AQ499" i="2"/>
  <c r="AP499" i="2"/>
  <c r="AO499" i="2"/>
  <c r="AN499" i="2"/>
  <c r="AM499" i="2"/>
  <c r="AL499" i="2"/>
  <c r="AK499" i="2"/>
  <c r="AJ499" i="2"/>
  <c r="AI499" i="2"/>
  <c r="AH499" i="2"/>
  <c r="AG499" i="2"/>
  <c r="AF499" i="2"/>
  <c r="AE499" i="2"/>
  <c r="AD499" i="2"/>
  <c r="AC499" i="2"/>
  <c r="AB499" i="2"/>
  <c r="AA499" i="2"/>
  <c r="Z499" i="2"/>
  <c r="X499" i="2"/>
  <c r="W499" i="2"/>
  <c r="AR498" i="2"/>
  <c r="AQ498" i="2"/>
  <c r="AP498" i="2"/>
  <c r="AO498" i="2"/>
  <c r="AN498" i="2"/>
  <c r="AM498" i="2"/>
  <c r="AL498" i="2"/>
  <c r="AK498" i="2"/>
  <c r="AJ498" i="2"/>
  <c r="AI498" i="2"/>
  <c r="AH498" i="2"/>
  <c r="AG498" i="2"/>
  <c r="AF498" i="2"/>
  <c r="AE498" i="2"/>
  <c r="AD498" i="2"/>
  <c r="AC498" i="2"/>
  <c r="AB498" i="2"/>
  <c r="AA498" i="2"/>
  <c r="Z498" i="2"/>
  <c r="X498" i="2"/>
  <c r="W498" i="2"/>
  <c r="O500" i="2" s="1"/>
  <c r="P500" i="2" s="1"/>
  <c r="X500" i="2" s="1"/>
  <c r="H498" i="2"/>
  <c r="A498" i="2"/>
  <c r="AR497" i="2"/>
  <c r="AQ497" i="2"/>
  <c r="AP497" i="2"/>
  <c r="AO497" i="2"/>
  <c r="AN497" i="2"/>
  <c r="AM497" i="2"/>
  <c r="AL497" i="2"/>
  <c r="AK497" i="2"/>
  <c r="AJ497" i="2"/>
  <c r="AI497" i="2"/>
  <c r="AH497" i="2"/>
  <c r="AG497" i="2"/>
  <c r="AF497" i="2"/>
  <c r="AE497" i="2"/>
  <c r="AD497" i="2"/>
  <c r="AC497" i="2"/>
  <c r="AB497" i="2"/>
  <c r="AA497" i="2"/>
  <c r="Z497" i="2"/>
  <c r="Y497" i="2"/>
  <c r="X497" i="2"/>
  <c r="W497" i="2"/>
  <c r="K497" i="2"/>
  <c r="J497" i="2"/>
  <c r="AR496" i="2"/>
  <c r="AQ496" i="2"/>
  <c r="AP496" i="2"/>
  <c r="AO496" i="2"/>
  <c r="AN496" i="2"/>
  <c r="AM496" i="2"/>
  <c r="AL496" i="2"/>
  <c r="AK496" i="2"/>
  <c r="AJ496" i="2"/>
  <c r="AI496" i="2"/>
  <c r="AH496" i="2"/>
  <c r="AG496" i="2"/>
  <c r="AF496" i="2"/>
  <c r="AE496" i="2"/>
  <c r="AD496" i="2"/>
  <c r="AC496" i="2"/>
  <c r="AB496" i="2"/>
  <c r="AA496" i="2"/>
  <c r="Z496" i="2"/>
  <c r="Y496" i="2"/>
  <c r="W496" i="2"/>
  <c r="AR495" i="2"/>
  <c r="AQ495" i="2"/>
  <c r="AP495" i="2"/>
  <c r="AO495" i="2"/>
  <c r="AN495" i="2"/>
  <c r="AM495" i="2"/>
  <c r="AL495" i="2"/>
  <c r="AK495" i="2"/>
  <c r="AJ495" i="2"/>
  <c r="AI495" i="2"/>
  <c r="AH495" i="2"/>
  <c r="AG495" i="2"/>
  <c r="AF495" i="2"/>
  <c r="AE495" i="2"/>
  <c r="AD495" i="2"/>
  <c r="AC495" i="2"/>
  <c r="AB495" i="2"/>
  <c r="AA495" i="2"/>
  <c r="Z495" i="2"/>
  <c r="X495" i="2"/>
  <c r="W495" i="2"/>
  <c r="A495" i="2"/>
  <c r="H495" i="2" s="1"/>
  <c r="AR494" i="2"/>
  <c r="AQ494" i="2"/>
  <c r="AP494" i="2"/>
  <c r="AO494" i="2"/>
  <c r="AN494" i="2"/>
  <c r="AM494" i="2"/>
  <c r="AL494" i="2"/>
  <c r="AK494" i="2"/>
  <c r="AJ494" i="2"/>
  <c r="AI494" i="2"/>
  <c r="AH494" i="2"/>
  <c r="AG494" i="2"/>
  <c r="AF494" i="2"/>
  <c r="AE494" i="2"/>
  <c r="AD494" i="2"/>
  <c r="AC494" i="2"/>
  <c r="AB494" i="2"/>
  <c r="AA494" i="2"/>
  <c r="Z494" i="2"/>
  <c r="Y494" i="2"/>
  <c r="X494" i="2"/>
  <c r="W494" i="2"/>
  <c r="K494" i="2"/>
  <c r="J494" i="2"/>
  <c r="AR493" i="2"/>
  <c r="AQ493" i="2"/>
  <c r="AP493" i="2"/>
  <c r="AO493" i="2"/>
  <c r="AN493" i="2"/>
  <c r="AM493" i="2"/>
  <c r="AL493" i="2"/>
  <c r="AK493" i="2"/>
  <c r="AJ493" i="2"/>
  <c r="AI493" i="2"/>
  <c r="AH493" i="2"/>
  <c r="AG493" i="2"/>
  <c r="AF493" i="2"/>
  <c r="AE493" i="2"/>
  <c r="AD493" i="2"/>
  <c r="AB493" i="2"/>
  <c r="AA493" i="2"/>
  <c r="Z493" i="2"/>
  <c r="Y493" i="2"/>
  <c r="X493" i="2"/>
  <c r="W493" i="2"/>
  <c r="AR492" i="2"/>
  <c r="AQ492" i="2"/>
  <c r="AP492" i="2"/>
  <c r="AO492" i="2"/>
  <c r="AN492" i="2"/>
  <c r="AM492" i="2"/>
  <c r="AL492" i="2"/>
  <c r="AK492" i="2"/>
  <c r="AJ492" i="2"/>
  <c r="AI492" i="2"/>
  <c r="AH492" i="2"/>
  <c r="AG492" i="2"/>
  <c r="AF492" i="2"/>
  <c r="AE492" i="2"/>
  <c r="AD492" i="2"/>
  <c r="AC492" i="2"/>
  <c r="AB492" i="2"/>
  <c r="AA492" i="2"/>
  <c r="Z492" i="2"/>
  <c r="Y492" i="2"/>
  <c r="W492" i="2"/>
  <c r="O494" i="2" s="1"/>
  <c r="P494" i="2" s="1"/>
  <c r="O492" i="2"/>
  <c r="P492" i="2" s="1"/>
  <c r="X492" i="2" s="1"/>
  <c r="H492" i="2"/>
  <c r="A492" i="2"/>
  <c r="AR491" i="2"/>
  <c r="AQ491" i="2"/>
  <c r="AP491" i="2"/>
  <c r="AO491" i="2"/>
  <c r="AN491" i="2"/>
  <c r="AM491" i="2"/>
  <c r="AL491" i="2"/>
  <c r="AK491" i="2"/>
  <c r="AJ491" i="2"/>
  <c r="AI491" i="2"/>
  <c r="AH491" i="2"/>
  <c r="AG491" i="2"/>
  <c r="AF491" i="2"/>
  <c r="AE491" i="2"/>
  <c r="AD491" i="2"/>
  <c r="AC491" i="2"/>
  <c r="AB491" i="2"/>
  <c r="AA491" i="2"/>
  <c r="Z491" i="2"/>
  <c r="Y491" i="2"/>
  <c r="X491" i="2"/>
  <c r="W491" i="2"/>
  <c r="AR490" i="2"/>
  <c r="AQ490" i="2"/>
  <c r="AP490" i="2"/>
  <c r="AO490" i="2"/>
  <c r="AN490" i="2"/>
  <c r="AM490" i="2"/>
  <c r="AL490" i="2"/>
  <c r="AK490" i="2"/>
  <c r="AJ490" i="2"/>
  <c r="AI490" i="2"/>
  <c r="AH490" i="2"/>
  <c r="AG490" i="2"/>
  <c r="AF490" i="2"/>
  <c r="AE490" i="2"/>
  <c r="AD490" i="2"/>
  <c r="AC490" i="2"/>
  <c r="AB490" i="2"/>
  <c r="AA490" i="2"/>
  <c r="Z490" i="2"/>
  <c r="Y490" i="2"/>
  <c r="X490" i="2"/>
  <c r="W490" i="2"/>
  <c r="O489" i="2" s="1"/>
  <c r="AR489" i="2"/>
  <c r="AQ489" i="2"/>
  <c r="AP489" i="2"/>
  <c r="AO489" i="2"/>
  <c r="AN489" i="2"/>
  <c r="AM489" i="2"/>
  <c r="AL489" i="2"/>
  <c r="AK489" i="2"/>
  <c r="AJ489" i="2"/>
  <c r="AI489" i="2"/>
  <c r="AH489" i="2"/>
  <c r="AG489" i="2"/>
  <c r="AF489" i="2"/>
  <c r="AE489" i="2"/>
  <c r="AD489" i="2"/>
  <c r="AC489" i="2"/>
  <c r="AB489" i="2"/>
  <c r="AA489" i="2"/>
  <c r="Z489" i="2"/>
  <c r="Y489" i="2"/>
  <c r="X489" i="2"/>
  <c r="W489" i="2"/>
  <c r="O490" i="2" s="1"/>
  <c r="P490" i="2" s="1"/>
  <c r="P489" i="2"/>
  <c r="A489" i="2"/>
  <c r="AR488" i="2"/>
  <c r="AQ488" i="2"/>
  <c r="AP488" i="2"/>
  <c r="AO488" i="2"/>
  <c r="AN488" i="2"/>
  <c r="AM488" i="2"/>
  <c r="AL488" i="2"/>
  <c r="AK488" i="2"/>
  <c r="AJ488" i="2"/>
  <c r="AI488" i="2"/>
  <c r="AH488" i="2"/>
  <c r="AG488" i="2"/>
  <c r="AF488" i="2"/>
  <c r="AE488" i="2"/>
  <c r="AD488" i="2"/>
  <c r="AC488" i="2"/>
  <c r="AB488" i="2"/>
  <c r="AA488" i="2"/>
  <c r="Z488" i="2"/>
  <c r="Y488" i="2"/>
  <c r="X488" i="2"/>
  <c r="W488" i="2"/>
  <c r="P488" i="2"/>
  <c r="O488" i="2"/>
  <c r="K488" i="2"/>
  <c r="J488" i="2"/>
  <c r="AR487" i="2"/>
  <c r="AQ487" i="2"/>
  <c r="AP487" i="2"/>
  <c r="AO487" i="2"/>
  <c r="AN487" i="2"/>
  <c r="AM487" i="2"/>
  <c r="AL487" i="2"/>
  <c r="AK487" i="2"/>
  <c r="AJ487" i="2"/>
  <c r="AI487" i="2"/>
  <c r="AH487" i="2"/>
  <c r="AG487" i="2"/>
  <c r="AF487" i="2"/>
  <c r="AE487" i="2"/>
  <c r="AD487" i="2"/>
  <c r="AC487" i="2"/>
  <c r="AB487" i="2"/>
  <c r="AA487" i="2"/>
  <c r="Z487" i="2"/>
  <c r="Y487" i="2"/>
  <c r="X487" i="2"/>
  <c r="W487" i="2"/>
  <c r="O487" i="2"/>
  <c r="P487" i="2" s="1"/>
  <c r="AR486" i="2"/>
  <c r="AQ486" i="2"/>
  <c r="AP486" i="2"/>
  <c r="AO486" i="2"/>
  <c r="AN486" i="2"/>
  <c r="AM486" i="2"/>
  <c r="AL486" i="2"/>
  <c r="AK486" i="2"/>
  <c r="AJ486" i="2"/>
  <c r="AI486" i="2"/>
  <c r="AH486" i="2"/>
  <c r="AG486" i="2"/>
  <c r="AF486" i="2"/>
  <c r="AE486" i="2"/>
  <c r="AD486" i="2"/>
  <c r="AC486" i="2"/>
  <c r="AB486" i="2"/>
  <c r="AA486" i="2"/>
  <c r="Z486" i="2"/>
  <c r="Y486" i="2"/>
  <c r="X486" i="2"/>
  <c r="W486" i="2"/>
  <c r="O486" i="2"/>
  <c r="P486" i="2" s="1"/>
  <c r="H486" i="2"/>
  <c r="A486" i="2"/>
  <c r="Q486" i="2" s="1"/>
  <c r="R486" i="2" s="1"/>
  <c r="AR485" i="2"/>
  <c r="AQ485" i="2"/>
  <c r="AP485" i="2"/>
  <c r="AO485" i="2"/>
  <c r="AN485" i="2"/>
  <c r="AM485" i="2"/>
  <c r="AL485" i="2"/>
  <c r="AK485" i="2"/>
  <c r="AJ485" i="2"/>
  <c r="AI485" i="2"/>
  <c r="AH485" i="2"/>
  <c r="AG485" i="2"/>
  <c r="AF485" i="2"/>
  <c r="AE485" i="2"/>
  <c r="AD485" i="2"/>
  <c r="AB485" i="2"/>
  <c r="AA485" i="2"/>
  <c r="Z485" i="2"/>
  <c r="Y485" i="2"/>
  <c r="X485" i="2"/>
  <c r="W485" i="2"/>
  <c r="AR484" i="2"/>
  <c r="AQ484" i="2"/>
  <c r="AP484" i="2"/>
  <c r="AO484" i="2"/>
  <c r="AN484" i="2"/>
  <c r="AM484" i="2"/>
  <c r="AL484" i="2"/>
  <c r="AK484" i="2"/>
  <c r="AJ484" i="2"/>
  <c r="AI484" i="2"/>
  <c r="AH484" i="2"/>
  <c r="AG484" i="2"/>
  <c r="AF484" i="2"/>
  <c r="AE484" i="2"/>
  <c r="AD484" i="2"/>
  <c r="AB484" i="2"/>
  <c r="AA484" i="2"/>
  <c r="Z484" i="2"/>
  <c r="Y484" i="2"/>
  <c r="X484" i="2"/>
  <c r="W484" i="2"/>
  <c r="AR483" i="2"/>
  <c r="AQ483" i="2"/>
  <c r="AP483" i="2"/>
  <c r="AO483" i="2"/>
  <c r="AN483" i="2"/>
  <c r="AM483" i="2"/>
  <c r="AL483" i="2"/>
  <c r="AK483" i="2"/>
  <c r="AJ483" i="2"/>
  <c r="AI483" i="2"/>
  <c r="AH483" i="2"/>
  <c r="AG483" i="2"/>
  <c r="AF483" i="2"/>
  <c r="AE483" i="2"/>
  <c r="AD483" i="2"/>
  <c r="AC483" i="2"/>
  <c r="AB483" i="2"/>
  <c r="AA483" i="2"/>
  <c r="Y483" i="2"/>
  <c r="X483" i="2"/>
  <c r="W483" i="2"/>
  <c r="H483" i="2"/>
  <c r="A483" i="2"/>
  <c r="AR482" i="2"/>
  <c r="AQ482" i="2"/>
  <c r="AP482" i="2"/>
  <c r="AO482" i="2"/>
  <c r="AN482" i="2"/>
  <c r="AM482" i="2"/>
  <c r="AL482" i="2"/>
  <c r="AK482" i="2"/>
  <c r="AJ482" i="2"/>
  <c r="AI482" i="2"/>
  <c r="AH482" i="2"/>
  <c r="AG482" i="2"/>
  <c r="AF482" i="2"/>
  <c r="AE482" i="2"/>
  <c r="AD482" i="2"/>
  <c r="AC482" i="2"/>
  <c r="AB482" i="2"/>
  <c r="AA482" i="2"/>
  <c r="Z482" i="2"/>
  <c r="Y482" i="2"/>
  <c r="X482" i="2"/>
  <c r="W482" i="2"/>
  <c r="K482" i="2"/>
  <c r="J482" i="2"/>
  <c r="AR481" i="2"/>
  <c r="AQ481" i="2"/>
  <c r="AP481" i="2"/>
  <c r="AO481" i="2"/>
  <c r="AN481" i="2"/>
  <c r="AM481" i="2"/>
  <c r="AL481" i="2"/>
  <c r="AK481" i="2"/>
  <c r="AJ481" i="2"/>
  <c r="AI481" i="2"/>
  <c r="AH481" i="2"/>
  <c r="AG481" i="2"/>
  <c r="AF481" i="2"/>
  <c r="AE481" i="2"/>
  <c r="AD481" i="2"/>
  <c r="AB481" i="2"/>
  <c r="AA481" i="2"/>
  <c r="Z481" i="2"/>
  <c r="Y481" i="2"/>
  <c r="X481" i="2"/>
  <c r="W481" i="2"/>
  <c r="AR480" i="2"/>
  <c r="AQ480" i="2"/>
  <c r="AP480" i="2"/>
  <c r="AO480" i="2"/>
  <c r="AN480" i="2"/>
  <c r="AM480" i="2"/>
  <c r="AL480" i="2"/>
  <c r="AK480" i="2"/>
  <c r="AJ480" i="2"/>
  <c r="AI480" i="2"/>
  <c r="AH480" i="2"/>
  <c r="AG480" i="2"/>
  <c r="AF480" i="2"/>
  <c r="AE480" i="2"/>
  <c r="AD480" i="2"/>
  <c r="AC480" i="2"/>
  <c r="AB480" i="2"/>
  <c r="AA480" i="2"/>
  <c r="Y480" i="2"/>
  <c r="X480" i="2"/>
  <c r="W480" i="2"/>
  <c r="O481" i="2" s="1"/>
  <c r="A480" i="2"/>
  <c r="AR479" i="2"/>
  <c r="AQ479" i="2"/>
  <c r="AP479" i="2"/>
  <c r="AO479" i="2"/>
  <c r="AN479" i="2"/>
  <c r="AM479" i="2"/>
  <c r="AL479" i="2"/>
  <c r="AK479" i="2"/>
  <c r="AJ479" i="2"/>
  <c r="AI479" i="2"/>
  <c r="AH479" i="2"/>
  <c r="AG479" i="2"/>
  <c r="AF479" i="2"/>
  <c r="AE479" i="2"/>
  <c r="AD479" i="2"/>
  <c r="AC479" i="2"/>
  <c r="AB479" i="2"/>
  <c r="AA479" i="2"/>
  <c r="Z479" i="2"/>
  <c r="Y479" i="2"/>
  <c r="X479" i="2"/>
  <c r="W479" i="2"/>
  <c r="P479" i="2"/>
  <c r="K479" i="2"/>
  <c r="J479" i="2"/>
  <c r="AR478" i="2"/>
  <c r="AQ478" i="2"/>
  <c r="AP478" i="2"/>
  <c r="AO478" i="2"/>
  <c r="AN478" i="2"/>
  <c r="AM478" i="2"/>
  <c r="AL478" i="2"/>
  <c r="AK478" i="2"/>
  <c r="AJ478" i="2"/>
  <c r="AI478" i="2"/>
  <c r="AH478" i="2"/>
  <c r="AG478" i="2"/>
  <c r="AF478" i="2"/>
  <c r="AE478" i="2"/>
  <c r="AD478" i="2"/>
  <c r="AC478" i="2"/>
  <c r="AA478" i="2"/>
  <c r="Z478" i="2"/>
  <c r="Y478" i="2"/>
  <c r="X478" i="2"/>
  <c r="W478" i="2"/>
  <c r="O478" i="2"/>
  <c r="AR477" i="2"/>
  <c r="AQ477" i="2"/>
  <c r="AP477" i="2"/>
  <c r="AO477" i="2"/>
  <c r="AN477" i="2"/>
  <c r="AM477" i="2"/>
  <c r="AL477" i="2"/>
  <c r="AK477" i="2"/>
  <c r="AJ477" i="2"/>
  <c r="AI477" i="2"/>
  <c r="AH477" i="2"/>
  <c r="AG477" i="2"/>
  <c r="AF477" i="2"/>
  <c r="AE477" i="2"/>
  <c r="AD477" i="2"/>
  <c r="AC477" i="2"/>
  <c r="AB477" i="2"/>
  <c r="AA477" i="2"/>
  <c r="Z477" i="2"/>
  <c r="X477" i="2"/>
  <c r="W477" i="2"/>
  <c r="O479" i="2" s="1"/>
  <c r="O477" i="2"/>
  <c r="P477" i="2" s="1"/>
  <c r="Y477" i="2" s="1"/>
  <c r="H477" i="2"/>
  <c r="A477" i="2"/>
  <c r="Q477" i="2" s="1"/>
  <c r="R477" i="2" s="1"/>
  <c r="AR476" i="2"/>
  <c r="AQ476" i="2"/>
  <c r="AP476" i="2"/>
  <c r="AO476" i="2"/>
  <c r="AN476" i="2"/>
  <c r="AM476" i="2"/>
  <c r="AL476" i="2"/>
  <c r="AK476" i="2"/>
  <c r="AJ476" i="2"/>
  <c r="AI476" i="2"/>
  <c r="AH476" i="2"/>
  <c r="AG476" i="2"/>
  <c r="AF476" i="2"/>
  <c r="AE476" i="2"/>
  <c r="AD476" i="2"/>
  <c r="AC476" i="2"/>
  <c r="AB476" i="2"/>
  <c r="AA476" i="2"/>
  <c r="Z476" i="2"/>
  <c r="Y476" i="2"/>
  <c r="X476" i="2"/>
  <c r="W476" i="2"/>
  <c r="K476" i="2"/>
  <c r="J476" i="2"/>
  <c r="AR475" i="2"/>
  <c r="AQ475" i="2"/>
  <c r="AP475" i="2"/>
  <c r="AO475" i="2"/>
  <c r="AN475" i="2"/>
  <c r="AM475" i="2"/>
  <c r="AL475" i="2"/>
  <c r="AK475" i="2"/>
  <c r="AJ475" i="2"/>
  <c r="AI475" i="2"/>
  <c r="AH475" i="2"/>
  <c r="AG475" i="2"/>
  <c r="AF475" i="2"/>
  <c r="AE475" i="2"/>
  <c r="AD475" i="2"/>
  <c r="AC475" i="2"/>
  <c r="AB475" i="2"/>
  <c r="AA475" i="2"/>
  <c r="Z475" i="2"/>
  <c r="Y475" i="2"/>
  <c r="X475" i="2"/>
  <c r="W475" i="2"/>
  <c r="AR474" i="2"/>
  <c r="AQ474" i="2"/>
  <c r="AP474" i="2"/>
  <c r="AO474" i="2"/>
  <c r="AN474" i="2"/>
  <c r="AM474" i="2"/>
  <c r="AL474" i="2"/>
  <c r="AK474" i="2"/>
  <c r="AJ474" i="2"/>
  <c r="AI474" i="2"/>
  <c r="AH474" i="2"/>
  <c r="AG474" i="2"/>
  <c r="AF474" i="2"/>
  <c r="AE474" i="2"/>
  <c r="AD474" i="2"/>
  <c r="AC474" i="2"/>
  <c r="AB474" i="2"/>
  <c r="AA474" i="2"/>
  <c r="Z474" i="2"/>
  <c r="Y474" i="2"/>
  <c r="X474" i="2"/>
  <c r="W474" i="2"/>
  <c r="O475" i="2" s="1"/>
  <c r="P475" i="2" s="1"/>
  <c r="Q474" i="2"/>
  <c r="R474" i="2" s="1"/>
  <c r="A474" i="2"/>
  <c r="AR473" i="2"/>
  <c r="AQ473" i="2"/>
  <c r="AP473" i="2"/>
  <c r="AO473" i="2"/>
  <c r="AN473" i="2"/>
  <c r="AM473" i="2"/>
  <c r="AL473" i="2"/>
  <c r="AK473" i="2"/>
  <c r="AJ473" i="2"/>
  <c r="AI473" i="2"/>
  <c r="AH473" i="2"/>
  <c r="AG473" i="2"/>
  <c r="AF473" i="2"/>
  <c r="AE473" i="2"/>
  <c r="AD473" i="2"/>
  <c r="AC473" i="2"/>
  <c r="AB473" i="2"/>
  <c r="AA473" i="2"/>
  <c r="Z473" i="2"/>
  <c r="Y473" i="2"/>
  <c r="X473" i="2"/>
  <c r="W473" i="2"/>
  <c r="K473" i="2"/>
  <c r="J473" i="2"/>
  <c r="AR472" i="2"/>
  <c r="AQ472" i="2"/>
  <c r="AP472" i="2"/>
  <c r="AO472" i="2"/>
  <c r="AN472" i="2"/>
  <c r="AM472" i="2"/>
  <c r="AL472" i="2"/>
  <c r="AK472" i="2"/>
  <c r="AJ472" i="2"/>
  <c r="AI472" i="2"/>
  <c r="AH472" i="2"/>
  <c r="AG472" i="2"/>
  <c r="AF472" i="2"/>
  <c r="AE472" i="2"/>
  <c r="AD472" i="2"/>
  <c r="AC472" i="2"/>
  <c r="AB472" i="2"/>
  <c r="AA472" i="2"/>
  <c r="Y472" i="2"/>
  <c r="X472" i="2"/>
  <c r="W472" i="2"/>
  <c r="AR471" i="2"/>
  <c r="AQ471" i="2"/>
  <c r="AP471" i="2"/>
  <c r="AO471" i="2"/>
  <c r="AN471" i="2"/>
  <c r="AM471" i="2"/>
  <c r="AL471" i="2"/>
  <c r="AK471" i="2"/>
  <c r="AJ471" i="2"/>
  <c r="AI471" i="2"/>
  <c r="AH471" i="2"/>
  <c r="AG471" i="2"/>
  <c r="AF471" i="2"/>
  <c r="AE471" i="2"/>
  <c r="AD471" i="2"/>
  <c r="AC471" i="2"/>
  <c r="AB471" i="2"/>
  <c r="AA471" i="2"/>
  <c r="Y471" i="2"/>
  <c r="X471" i="2"/>
  <c r="W471" i="2"/>
  <c r="O473" i="2" s="1"/>
  <c r="P473" i="2" s="1"/>
  <c r="H471" i="2"/>
  <c r="A471" i="2"/>
  <c r="AR470" i="2"/>
  <c r="AQ470" i="2"/>
  <c r="AP470" i="2"/>
  <c r="AO470" i="2"/>
  <c r="AN470" i="2"/>
  <c r="AM470" i="2"/>
  <c r="AL470" i="2"/>
  <c r="AK470" i="2"/>
  <c r="AJ470" i="2"/>
  <c r="AI470" i="2"/>
  <c r="AH470" i="2"/>
  <c r="AG470" i="2"/>
  <c r="AF470" i="2"/>
  <c r="AE470" i="2"/>
  <c r="AD470" i="2"/>
  <c r="AC470" i="2"/>
  <c r="AB470" i="2"/>
  <c r="AA470" i="2"/>
  <c r="Z470" i="2"/>
  <c r="Y470" i="2"/>
  <c r="X470" i="2"/>
  <c r="W470" i="2"/>
  <c r="K470" i="2"/>
  <c r="J470" i="2"/>
  <c r="AR469" i="2"/>
  <c r="AQ469" i="2"/>
  <c r="AP469" i="2"/>
  <c r="AO469" i="2"/>
  <c r="AN469" i="2"/>
  <c r="AM469" i="2"/>
  <c r="AL469" i="2"/>
  <c r="AK469" i="2"/>
  <c r="AJ469" i="2"/>
  <c r="AI469" i="2"/>
  <c r="AH469" i="2"/>
  <c r="AG469" i="2"/>
  <c r="AF469" i="2"/>
  <c r="AE469" i="2"/>
  <c r="AD469" i="2"/>
  <c r="AB469" i="2"/>
  <c r="AA469" i="2"/>
  <c r="Z469" i="2"/>
  <c r="Y469" i="2"/>
  <c r="X469" i="2"/>
  <c r="W469" i="2"/>
  <c r="AR468" i="2"/>
  <c r="AQ468" i="2"/>
  <c r="AP468" i="2"/>
  <c r="AO468" i="2"/>
  <c r="AN468" i="2"/>
  <c r="AM468" i="2"/>
  <c r="AL468" i="2"/>
  <c r="AK468" i="2"/>
  <c r="AJ468" i="2"/>
  <c r="AI468" i="2"/>
  <c r="AH468" i="2"/>
  <c r="AG468" i="2"/>
  <c r="AF468" i="2"/>
  <c r="AE468" i="2"/>
  <c r="AD468" i="2"/>
  <c r="AC468" i="2"/>
  <c r="AB468" i="2"/>
  <c r="AA468" i="2"/>
  <c r="Y468" i="2"/>
  <c r="X468" i="2"/>
  <c r="W468" i="2"/>
  <c r="O469" i="2" s="1"/>
  <c r="A468" i="2"/>
  <c r="AR467" i="2"/>
  <c r="AQ467" i="2"/>
  <c r="AP467" i="2"/>
  <c r="AO467" i="2"/>
  <c r="AN467" i="2"/>
  <c r="AM467" i="2"/>
  <c r="AL467" i="2"/>
  <c r="AK467" i="2"/>
  <c r="AJ467" i="2"/>
  <c r="AI467" i="2"/>
  <c r="AH467" i="2"/>
  <c r="AG467" i="2"/>
  <c r="AF467" i="2"/>
  <c r="AE467" i="2"/>
  <c r="AD467" i="2"/>
  <c r="AC467" i="2"/>
  <c r="AB467" i="2"/>
  <c r="AA467" i="2"/>
  <c r="Z467" i="2"/>
  <c r="Y467" i="2"/>
  <c r="X467" i="2"/>
  <c r="W467" i="2"/>
  <c r="K467" i="2"/>
  <c r="J467" i="2"/>
  <c r="AR466" i="2"/>
  <c r="AQ466" i="2"/>
  <c r="AP466" i="2"/>
  <c r="AO466" i="2"/>
  <c r="AN466" i="2"/>
  <c r="AM466" i="2"/>
  <c r="AL466" i="2"/>
  <c r="AK466" i="2"/>
  <c r="AJ466" i="2"/>
  <c r="AI466" i="2"/>
  <c r="AH466" i="2"/>
  <c r="AG466" i="2"/>
  <c r="AF466" i="2"/>
  <c r="AE466" i="2"/>
  <c r="AD466" i="2"/>
  <c r="AC466" i="2"/>
  <c r="AB466" i="2"/>
  <c r="AA466" i="2"/>
  <c r="Z466" i="2"/>
  <c r="X466" i="2"/>
  <c r="W466" i="2"/>
  <c r="AR465" i="2"/>
  <c r="AQ465" i="2"/>
  <c r="AP465" i="2"/>
  <c r="AO465" i="2"/>
  <c r="AN465" i="2"/>
  <c r="AM465" i="2"/>
  <c r="AL465" i="2"/>
  <c r="AK465" i="2"/>
  <c r="AJ465" i="2"/>
  <c r="AI465" i="2"/>
  <c r="AH465" i="2"/>
  <c r="AG465" i="2"/>
  <c r="AF465" i="2"/>
  <c r="AE465" i="2"/>
  <c r="AD465" i="2"/>
  <c r="AC465" i="2"/>
  <c r="AB465" i="2"/>
  <c r="AA465" i="2"/>
  <c r="Y465" i="2"/>
  <c r="X465" i="2"/>
  <c r="W465" i="2"/>
  <c r="O467" i="2" s="1"/>
  <c r="P467" i="2" s="1"/>
  <c r="H465" i="2"/>
  <c r="A465" i="2"/>
  <c r="AR464" i="2"/>
  <c r="AQ464" i="2"/>
  <c r="AP464" i="2"/>
  <c r="AO464" i="2"/>
  <c r="AN464" i="2"/>
  <c r="AM464" i="2"/>
  <c r="AL464" i="2"/>
  <c r="AK464" i="2"/>
  <c r="AJ464" i="2"/>
  <c r="AI464" i="2"/>
  <c r="AH464" i="2"/>
  <c r="AG464" i="2"/>
  <c r="AF464" i="2"/>
  <c r="AE464" i="2"/>
  <c r="AD464" i="2"/>
  <c r="AC464" i="2"/>
  <c r="AB464" i="2"/>
  <c r="AA464" i="2"/>
  <c r="Z464" i="2"/>
  <c r="Y464" i="2"/>
  <c r="X464" i="2"/>
  <c r="W464" i="2"/>
  <c r="K464" i="2"/>
  <c r="J464" i="2"/>
  <c r="AR463" i="2"/>
  <c r="AQ463" i="2"/>
  <c r="AP463" i="2"/>
  <c r="AO463" i="2"/>
  <c r="AN463" i="2"/>
  <c r="AM463" i="2"/>
  <c r="AL463" i="2"/>
  <c r="AK463" i="2"/>
  <c r="AJ463" i="2"/>
  <c r="AI463" i="2"/>
  <c r="AH463" i="2"/>
  <c r="AG463" i="2"/>
  <c r="AF463" i="2"/>
  <c r="AE463" i="2"/>
  <c r="AD463" i="2"/>
  <c r="AC463" i="2"/>
  <c r="AB463" i="2"/>
  <c r="AA463" i="2"/>
  <c r="Y463" i="2"/>
  <c r="X463" i="2"/>
  <c r="W463" i="2"/>
  <c r="AR462" i="2"/>
  <c r="AQ462" i="2"/>
  <c r="AP462" i="2"/>
  <c r="AO462" i="2"/>
  <c r="AN462" i="2"/>
  <c r="AM462" i="2"/>
  <c r="AL462" i="2"/>
  <c r="AK462" i="2"/>
  <c r="AJ462" i="2"/>
  <c r="AI462" i="2"/>
  <c r="AH462" i="2"/>
  <c r="AG462" i="2"/>
  <c r="AF462" i="2"/>
  <c r="AE462" i="2"/>
  <c r="AD462" i="2"/>
  <c r="AB462" i="2"/>
  <c r="AA462" i="2"/>
  <c r="Z462" i="2"/>
  <c r="Y462" i="2"/>
  <c r="X462" i="2"/>
  <c r="W462" i="2"/>
  <c r="O463" i="2" s="1"/>
  <c r="A462" i="2"/>
  <c r="AR461" i="2"/>
  <c r="AQ461" i="2"/>
  <c r="AP461" i="2"/>
  <c r="AO461" i="2"/>
  <c r="AN461" i="2"/>
  <c r="AM461" i="2"/>
  <c r="AL461" i="2"/>
  <c r="AK461" i="2"/>
  <c r="AJ461" i="2"/>
  <c r="AI461" i="2"/>
  <c r="AH461" i="2"/>
  <c r="AG461" i="2"/>
  <c r="AF461" i="2"/>
  <c r="AE461" i="2"/>
  <c r="AD461" i="2"/>
  <c r="AC461" i="2"/>
  <c r="AB461" i="2"/>
  <c r="AA461" i="2"/>
  <c r="Z461" i="2"/>
  <c r="Y461" i="2"/>
  <c r="X461" i="2"/>
  <c r="W461" i="2"/>
  <c r="K461" i="2"/>
  <c r="J461" i="2"/>
  <c r="AR460" i="2"/>
  <c r="AQ460" i="2"/>
  <c r="AP460" i="2"/>
  <c r="AO460" i="2"/>
  <c r="AN460" i="2"/>
  <c r="AM460" i="2"/>
  <c r="AL460" i="2"/>
  <c r="AK460" i="2"/>
  <c r="AJ460" i="2"/>
  <c r="AI460" i="2"/>
  <c r="AH460" i="2"/>
  <c r="AG460" i="2"/>
  <c r="AF460" i="2"/>
  <c r="AE460" i="2"/>
  <c r="AD460" i="2"/>
  <c r="AB460" i="2"/>
  <c r="AA460" i="2"/>
  <c r="Z460" i="2"/>
  <c r="Y460" i="2"/>
  <c r="X460" i="2"/>
  <c r="W460" i="2"/>
  <c r="AR459" i="2"/>
  <c r="AQ459" i="2"/>
  <c r="AP459" i="2"/>
  <c r="AO459" i="2"/>
  <c r="AN459" i="2"/>
  <c r="AM459" i="2"/>
  <c r="AL459" i="2"/>
  <c r="AK459" i="2"/>
  <c r="AJ459" i="2"/>
  <c r="AI459" i="2"/>
  <c r="AH459" i="2"/>
  <c r="AG459" i="2"/>
  <c r="AF459" i="2"/>
  <c r="AE459" i="2"/>
  <c r="AD459" i="2"/>
  <c r="AC459" i="2"/>
  <c r="AB459" i="2"/>
  <c r="AA459" i="2"/>
  <c r="Z459" i="2"/>
  <c r="Y459" i="2"/>
  <c r="W459" i="2"/>
  <c r="O461" i="2" s="1"/>
  <c r="P461" i="2" s="1"/>
  <c r="H459" i="2"/>
  <c r="A459" i="2"/>
  <c r="AR458" i="2"/>
  <c r="AQ458" i="2"/>
  <c r="AP458" i="2"/>
  <c r="AO458" i="2"/>
  <c r="AN458" i="2"/>
  <c r="AM458" i="2"/>
  <c r="AL458" i="2"/>
  <c r="AK458" i="2"/>
  <c r="AJ458" i="2"/>
  <c r="AI458" i="2"/>
  <c r="AH458" i="2"/>
  <c r="AG458" i="2"/>
  <c r="AF458" i="2"/>
  <c r="AE458" i="2"/>
  <c r="AD458" i="2"/>
  <c r="AC458" i="2"/>
  <c r="AB458" i="2"/>
  <c r="AA458" i="2"/>
  <c r="Z458" i="2"/>
  <c r="Y458" i="2"/>
  <c r="X458" i="2"/>
  <c r="W458" i="2"/>
  <c r="K458" i="2"/>
  <c r="J458" i="2"/>
  <c r="AR457" i="2"/>
  <c r="AQ457" i="2"/>
  <c r="AP457" i="2"/>
  <c r="AO457" i="2"/>
  <c r="AN457" i="2"/>
  <c r="AM457" i="2"/>
  <c r="AL457" i="2"/>
  <c r="AK457" i="2"/>
  <c r="AJ457" i="2"/>
  <c r="AI457" i="2"/>
  <c r="AH457" i="2"/>
  <c r="AG457" i="2"/>
  <c r="AF457" i="2"/>
  <c r="AE457" i="2"/>
  <c r="AD457" i="2"/>
  <c r="AC457" i="2"/>
  <c r="AB457" i="2"/>
  <c r="AA457" i="2"/>
  <c r="Z457" i="2"/>
  <c r="X457" i="2"/>
  <c r="W457" i="2"/>
  <c r="AR456" i="2"/>
  <c r="AQ456" i="2"/>
  <c r="AP456" i="2"/>
  <c r="AO456" i="2"/>
  <c r="AN456" i="2"/>
  <c r="AM456" i="2"/>
  <c r="AL456" i="2"/>
  <c r="AK456" i="2"/>
  <c r="AJ456" i="2"/>
  <c r="AI456" i="2"/>
  <c r="AH456" i="2"/>
  <c r="AG456" i="2"/>
  <c r="AF456" i="2"/>
  <c r="AE456" i="2"/>
  <c r="AD456" i="2"/>
  <c r="AC456" i="2"/>
  <c r="AB456" i="2"/>
  <c r="AA456" i="2"/>
  <c r="Z456" i="2"/>
  <c r="Y456" i="2"/>
  <c r="W456" i="2"/>
  <c r="A456" i="2"/>
  <c r="AR455" i="2"/>
  <c r="AQ455" i="2"/>
  <c r="AP455" i="2"/>
  <c r="AO455" i="2"/>
  <c r="AN455" i="2"/>
  <c r="AM455" i="2"/>
  <c r="AL455" i="2"/>
  <c r="AK455" i="2"/>
  <c r="AJ455" i="2"/>
  <c r="AI455" i="2"/>
  <c r="AH455" i="2"/>
  <c r="AG455" i="2"/>
  <c r="AF455" i="2"/>
  <c r="AE455" i="2"/>
  <c r="AD455" i="2"/>
  <c r="AC455" i="2"/>
  <c r="AB455" i="2"/>
  <c r="AA455" i="2"/>
  <c r="Z455" i="2"/>
  <c r="Y455" i="2"/>
  <c r="X455" i="2"/>
  <c r="W455" i="2"/>
  <c r="P455" i="2"/>
  <c r="AR454" i="2"/>
  <c r="AQ454" i="2"/>
  <c r="AP454" i="2"/>
  <c r="AO454" i="2"/>
  <c r="AN454" i="2"/>
  <c r="AM454" i="2"/>
  <c r="AL454" i="2"/>
  <c r="AK454" i="2"/>
  <c r="AJ454" i="2"/>
  <c r="AI454" i="2"/>
  <c r="AH454" i="2"/>
  <c r="AG454" i="2"/>
  <c r="AF454" i="2"/>
  <c r="AE454" i="2"/>
  <c r="AD454" i="2"/>
  <c r="AC454" i="2"/>
  <c r="AB454" i="2"/>
  <c r="AA454" i="2"/>
  <c r="Y454" i="2"/>
  <c r="X454" i="2"/>
  <c r="W454" i="2"/>
  <c r="O454" i="2"/>
  <c r="AR453" i="2"/>
  <c r="AQ453" i="2"/>
  <c r="AP453" i="2"/>
  <c r="AO453" i="2"/>
  <c r="AN453" i="2"/>
  <c r="AM453" i="2"/>
  <c r="AL453" i="2"/>
  <c r="AK453" i="2"/>
  <c r="AJ453" i="2"/>
  <c r="AI453" i="2"/>
  <c r="AH453" i="2"/>
  <c r="AG453" i="2"/>
  <c r="AF453" i="2"/>
  <c r="AE453" i="2"/>
  <c r="AD453" i="2"/>
  <c r="AB453" i="2"/>
  <c r="AA453" i="2"/>
  <c r="Z453" i="2"/>
  <c r="Y453" i="2"/>
  <c r="X453" i="2"/>
  <c r="W453" i="2"/>
  <c r="O455" i="2" s="1"/>
  <c r="O453" i="2"/>
  <c r="P453" i="2" s="1"/>
  <c r="AC453" i="2" s="1"/>
  <c r="H453" i="2"/>
  <c r="A453" i="2"/>
  <c r="AR452" i="2"/>
  <c r="AQ452" i="2"/>
  <c r="AP452" i="2"/>
  <c r="AO452" i="2"/>
  <c r="AN452" i="2"/>
  <c r="AM452" i="2"/>
  <c r="AL452" i="2"/>
  <c r="AK452" i="2"/>
  <c r="AJ452" i="2"/>
  <c r="AI452" i="2"/>
  <c r="AH452" i="2"/>
  <c r="AG452" i="2"/>
  <c r="AF452" i="2"/>
  <c r="AE452" i="2"/>
  <c r="AD452" i="2"/>
  <c r="AC452" i="2"/>
  <c r="AB452" i="2"/>
  <c r="AA452" i="2"/>
  <c r="Z452" i="2"/>
  <c r="Y452" i="2"/>
  <c r="X452" i="2"/>
  <c r="W452" i="2"/>
  <c r="K452" i="2"/>
  <c r="J452" i="2"/>
  <c r="AR451" i="2"/>
  <c r="AQ451" i="2"/>
  <c r="AP451" i="2"/>
  <c r="AO451" i="2"/>
  <c r="AN451" i="2"/>
  <c r="AM451" i="2"/>
  <c r="AL451" i="2"/>
  <c r="AK451" i="2"/>
  <c r="AJ451" i="2"/>
  <c r="AI451" i="2"/>
  <c r="AH451" i="2"/>
  <c r="AG451" i="2"/>
  <c r="AF451" i="2"/>
  <c r="AE451" i="2"/>
  <c r="AD451" i="2"/>
  <c r="AB451" i="2"/>
  <c r="AA451" i="2"/>
  <c r="Z451" i="2"/>
  <c r="Y451" i="2"/>
  <c r="X451" i="2"/>
  <c r="W451" i="2"/>
  <c r="AR450" i="2"/>
  <c r="AQ450" i="2"/>
  <c r="AP450" i="2"/>
  <c r="AO450" i="2"/>
  <c r="AN450" i="2"/>
  <c r="AM450" i="2"/>
  <c r="AL450" i="2"/>
  <c r="AK450" i="2"/>
  <c r="AJ450" i="2"/>
  <c r="AI450" i="2"/>
  <c r="AH450" i="2"/>
  <c r="AG450" i="2"/>
  <c r="AF450" i="2"/>
  <c r="AE450" i="2"/>
  <c r="AD450" i="2"/>
  <c r="AC450" i="2"/>
  <c r="AB450" i="2"/>
  <c r="AA450" i="2"/>
  <c r="Y450" i="2"/>
  <c r="X450" i="2"/>
  <c r="W450" i="2"/>
  <c r="A450" i="2"/>
  <c r="AR449" i="2"/>
  <c r="AQ449" i="2"/>
  <c r="AP449" i="2"/>
  <c r="AO449" i="2"/>
  <c r="AN449" i="2"/>
  <c r="AM449" i="2"/>
  <c r="AL449" i="2"/>
  <c r="AK449" i="2"/>
  <c r="AJ449" i="2"/>
  <c r="AI449" i="2"/>
  <c r="AH449" i="2"/>
  <c r="AG449" i="2"/>
  <c r="AF449" i="2"/>
  <c r="AE449" i="2"/>
  <c r="AD449" i="2"/>
  <c r="AC449" i="2"/>
  <c r="AB449" i="2"/>
  <c r="AA449" i="2"/>
  <c r="Z449" i="2"/>
  <c r="Y449" i="2"/>
  <c r="X449" i="2"/>
  <c r="W449" i="2"/>
  <c r="K449" i="2"/>
  <c r="J449" i="2"/>
  <c r="AR448" i="2"/>
  <c r="AQ448" i="2"/>
  <c r="AP448" i="2"/>
  <c r="AO448" i="2"/>
  <c r="AN448" i="2"/>
  <c r="AM448" i="2"/>
  <c r="AL448" i="2"/>
  <c r="AK448" i="2"/>
  <c r="AJ448" i="2"/>
  <c r="AI448" i="2"/>
  <c r="AH448" i="2"/>
  <c r="AG448" i="2"/>
  <c r="AF448" i="2"/>
  <c r="AE448" i="2"/>
  <c r="AD448" i="2"/>
  <c r="AC448" i="2"/>
  <c r="AB448" i="2"/>
  <c r="AA448" i="2"/>
  <c r="Z448" i="2"/>
  <c r="Y448" i="2"/>
  <c r="X448" i="2"/>
  <c r="W448" i="2"/>
  <c r="O448" i="2"/>
  <c r="P448" i="2" s="1"/>
  <c r="AR447" i="2"/>
  <c r="AQ447" i="2"/>
  <c r="AP447" i="2"/>
  <c r="AO447" i="2"/>
  <c r="AN447" i="2"/>
  <c r="AM447" i="2"/>
  <c r="AL447" i="2"/>
  <c r="AK447" i="2"/>
  <c r="AJ447" i="2"/>
  <c r="AI447" i="2"/>
  <c r="AH447" i="2"/>
  <c r="AG447" i="2"/>
  <c r="AF447" i="2"/>
  <c r="AE447" i="2"/>
  <c r="AD447" i="2"/>
  <c r="AC447" i="2"/>
  <c r="AB447" i="2"/>
  <c r="AA447" i="2"/>
  <c r="Z447" i="2"/>
  <c r="Y447" i="2"/>
  <c r="X447" i="2"/>
  <c r="W447" i="2"/>
  <c r="O449" i="2" s="1"/>
  <c r="P449" i="2" s="1"/>
  <c r="O447" i="2"/>
  <c r="P447" i="2" s="1"/>
  <c r="H447" i="2"/>
  <c r="A447" i="2"/>
  <c r="Q447" i="2" s="1"/>
  <c r="R447" i="2" s="1"/>
  <c r="AR446" i="2"/>
  <c r="AQ446" i="2"/>
  <c r="AP446" i="2"/>
  <c r="AO446" i="2"/>
  <c r="AN446" i="2"/>
  <c r="AM446" i="2"/>
  <c r="AL446" i="2"/>
  <c r="AK446" i="2"/>
  <c r="AJ446" i="2"/>
  <c r="AI446" i="2"/>
  <c r="AH446" i="2"/>
  <c r="AG446" i="2"/>
  <c r="AF446" i="2"/>
  <c r="AE446" i="2"/>
  <c r="AD446" i="2"/>
  <c r="AC446" i="2"/>
  <c r="AB446" i="2"/>
  <c r="AA446" i="2"/>
  <c r="Z446" i="2"/>
  <c r="Y446" i="2"/>
  <c r="X446" i="2"/>
  <c r="W446" i="2"/>
  <c r="K446" i="2"/>
  <c r="J446" i="2"/>
  <c r="AR445" i="2"/>
  <c r="AQ445" i="2"/>
  <c r="AP445" i="2"/>
  <c r="AO445" i="2"/>
  <c r="AN445" i="2"/>
  <c r="AM445" i="2"/>
  <c r="AL445" i="2"/>
  <c r="AK445" i="2"/>
  <c r="AJ445" i="2"/>
  <c r="AI445" i="2"/>
  <c r="AH445" i="2"/>
  <c r="AG445" i="2"/>
  <c r="AF445" i="2"/>
  <c r="AE445" i="2"/>
  <c r="AD445" i="2"/>
  <c r="AB445" i="2"/>
  <c r="AA445" i="2"/>
  <c r="Z445" i="2"/>
  <c r="Y445" i="2"/>
  <c r="X445" i="2"/>
  <c r="W445" i="2"/>
  <c r="AR444" i="2"/>
  <c r="AQ444" i="2"/>
  <c r="AP444" i="2"/>
  <c r="AO444" i="2"/>
  <c r="AN444" i="2"/>
  <c r="AM444" i="2"/>
  <c r="AL444" i="2"/>
  <c r="AK444" i="2"/>
  <c r="AJ444" i="2"/>
  <c r="AI444" i="2"/>
  <c r="AH444" i="2"/>
  <c r="AG444" i="2"/>
  <c r="AF444" i="2"/>
  <c r="AE444" i="2"/>
  <c r="AD444" i="2"/>
  <c r="AC444" i="2"/>
  <c r="AB444" i="2"/>
  <c r="AA444" i="2"/>
  <c r="Y444" i="2"/>
  <c r="X444" i="2"/>
  <c r="W444" i="2"/>
  <c r="A444" i="2"/>
  <c r="AR443" i="2"/>
  <c r="AQ443" i="2"/>
  <c r="AP443" i="2"/>
  <c r="AO443" i="2"/>
  <c r="AN443" i="2"/>
  <c r="AM443" i="2"/>
  <c r="AL443" i="2"/>
  <c r="AK443" i="2"/>
  <c r="AJ443" i="2"/>
  <c r="AI443" i="2"/>
  <c r="AH443" i="2"/>
  <c r="AG443" i="2"/>
  <c r="AF443" i="2"/>
  <c r="AE443" i="2"/>
  <c r="AD443" i="2"/>
  <c r="AC443" i="2"/>
  <c r="AB443" i="2"/>
  <c r="AA443" i="2"/>
  <c r="Z443" i="2"/>
  <c r="Y443" i="2"/>
  <c r="X443" i="2"/>
  <c r="W443" i="2"/>
  <c r="K443" i="2"/>
  <c r="J443" i="2"/>
  <c r="AR442" i="2"/>
  <c r="AQ442" i="2"/>
  <c r="AP442" i="2"/>
  <c r="AO442" i="2"/>
  <c r="AN442" i="2"/>
  <c r="AM442" i="2"/>
  <c r="AL442" i="2"/>
  <c r="AK442" i="2"/>
  <c r="AJ442" i="2"/>
  <c r="AI442" i="2"/>
  <c r="AH442" i="2"/>
  <c r="AG442" i="2"/>
  <c r="AF442" i="2"/>
  <c r="AE442" i="2"/>
  <c r="AD442" i="2"/>
  <c r="AC442" i="2"/>
  <c r="AB442" i="2"/>
  <c r="AA442" i="2"/>
  <c r="Z442" i="2"/>
  <c r="X442" i="2"/>
  <c r="W442" i="2"/>
  <c r="O442" i="2"/>
  <c r="P442" i="2" s="1"/>
  <c r="AR441" i="2"/>
  <c r="AQ441" i="2"/>
  <c r="AP441" i="2"/>
  <c r="AO441" i="2"/>
  <c r="AN441" i="2"/>
  <c r="AM441" i="2"/>
  <c r="AL441" i="2"/>
  <c r="AK441" i="2"/>
  <c r="AJ441" i="2"/>
  <c r="AI441" i="2"/>
  <c r="AH441" i="2"/>
  <c r="AG441" i="2"/>
  <c r="AF441" i="2"/>
  <c r="AE441" i="2"/>
  <c r="AD441" i="2"/>
  <c r="AC441" i="2"/>
  <c r="AB441" i="2"/>
  <c r="AA441" i="2"/>
  <c r="Y441" i="2"/>
  <c r="X441" i="2"/>
  <c r="W441" i="2"/>
  <c r="O443" i="2" s="1"/>
  <c r="P443" i="2" s="1"/>
  <c r="O441" i="2"/>
  <c r="P441" i="2" s="1"/>
  <c r="Z441" i="2" s="1"/>
  <c r="H441" i="2"/>
  <c r="A441" i="2"/>
  <c r="AR440" i="2"/>
  <c r="AQ440" i="2"/>
  <c r="AP440" i="2"/>
  <c r="AO440" i="2"/>
  <c r="AN440" i="2"/>
  <c r="AM440" i="2"/>
  <c r="AL440" i="2"/>
  <c r="AK440" i="2"/>
  <c r="AJ440" i="2"/>
  <c r="AI440" i="2"/>
  <c r="AH440" i="2"/>
  <c r="AG440" i="2"/>
  <c r="AF440" i="2"/>
  <c r="AE440" i="2"/>
  <c r="AD440" i="2"/>
  <c r="AC440" i="2"/>
  <c r="AB440" i="2"/>
  <c r="AA440" i="2"/>
  <c r="Y440" i="2"/>
  <c r="X440" i="2"/>
  <c r="W440" i="2"/>
  <c r="AR439" i="2"/>
  <c r="AQ439" i="2"/>
  <c r="AP439" i="2"/>
  <c r="AO439" i="2"/>
  <c r="AN439" i="2"/>
  <c r="AM439" i="2"/>
  <c r="AL439" i="2"/>
  <c r="AK439" i="2"/>
  <c r="AJ439" i="2"/>
  <c r="AI439" i="2"/>
  <c r="AH439" i="2"/>
  <c r="AG439" i="2"/>
  <c r="AF439" i="2"/>
  <c r="AE439" i="2"/>
  <c r="AD439" i="2"/>
  <c r="AC439" i="2"/>
  <c r="AB439" i="2"/>
  <c r="AA439" i="2"/>
  <c r="Z439" i="2"/>
  <c r="X439" i="2"/>
  <c r="W439" i="2"/>
  <c r="AR438" i="2"/>
  <c r="AQ438" i="2"/>
  <c r="AP438" i="2"/>
  <c r="AO438" i="2"/>
  <c r="AN438" i="2"/>
  <c r="AM438" i="2"/>
  <c r="AL438" i="2"/>
  <c r="AK438" i="2"/>
  <c r="AJ438" i="2"/>
  <c r="AI438" i="2"/>
  <c r="AH438" i="2"/>
  <c r="AG438" i="2"/>
  <c r="AF438" i="2"/>
  <c r="AE438" i="2"/>
  <c r="AD438" i="2"/>
  <c r="AC438" i="2"/>
  <c r="AB438" i="2"/>
  <c r="AA438" i="2"/>
  <c r="Z438" i="2"/>
  <c r="X438" i="2"/>
  <c r="W438" i="2"/>
  <c r="O439" i="2" s="1"/>
  <c r="B438" i="2"/>
  <c r="B441" i="2" s="1"/>
  <c r="A438" i="2"/>
  <c r="AR437" i="2"/>
  <c r="AQ437" i="2"/>
  <c r="AP437" i="2"/>
  <c r="AO437" i="2"/>
  <c r="AN437" i="2"/>
  <c r="AM437" i="2"/>
  <c r="AL437" i="2"/>
  <c r="AK437" i="2"/>
  <c r="AJ437" i="2"/>
  <c r="AI437" i="2"/>
  <c r="AH437" i="2"/>
  <c r="AG437" i="2"/>
  <c r="AF437" i="2"/>
  <c r="AE437" i="2"/>
  <c r="AD437" i="2"/>
  <c r="AC437" i="2"/>
  <c r="AB437" i="2"/>
  <c r="AA437" i="2"/>
  <c r="Z437" i="2"/>
  <c r="Y437" i="2"/>
  <c r="X437" i="2"/>
  <c r="W437" i="2"/>
  <c r="K437" i="2"/>
  <c r="J437" i="2"/>
  <c r="AR436" i="2"/>
  <c r="AQ436" i="2"/>
  <c r="AP436" i="2"/>
  <c r="AO436" i="2"/>
  <c r="AN436" i="2"/>
  <c r="AM436" i="2"/>
  <c r="AL436" i="2"/>
  <c r="AK436" i="2"/>
  <c r="AJ436" i="2"/>
  <c r="AI436" i="2"/>
  <c r="AH436" i="2"/>
  <c r="AG436" i="2"/>
  <c r="AF436" i="2"/>
  <c r="AE436" i="2"/>
  <c r="AD436" i="2"/>
  <c r="AC436" i="2"/>
  <c r="AB436" i="2"/>
  <c r="AA436" i="2"/>
  <c r="Z436" i="2"/>
  <c r="Y436" i="2"/>
  <c r="X436" i="2"/>
  <c r="W436" i="2"/>
  <c r="AR435" i="2"/>
  <c r="AQ435" i="2"/>
  <c r="AP435" i="2"/>
  <c r="AO435" i="2"/>
  <c r="AN435" i="2"/>
  <c r="AM435" i="2"/>
  <c r="AL435" i="2"/>
  <c r="AK435" i="2"/>
  <c r="AJ435" i="2"/>
  <c r="AI435" i="2"/>
  <c r="AH435" i="2"/>
  <c r="AG435" i="2"/>
  <c r="AF435" i="2"/>
  <c r="AE435" i="2"/>
  <c r="AD435" i="2"/>
  <c r="AC435" i="2"/>
  <c r="AB435" i="2"/>
  <c r="AA435" i="2"/>
  <c r="Z435" i="2"/>
  <c r="Y435" i="2"/>
  <c r="X435" i="2"/>
  <c r="W435" i="2"/>
  <c r="O437" i="2" s="1"/>
  <c r="P437" i="2" s="1"/>
  <c r="H435" i="2"/>
  <c r="A435" i="2"/>
  <c r="Q435" i="2" s="1"/>
  <c r="R435" i="2" s="1"/>
  <c r="AR434" i="2"/>
  <c r="AQ434" i="2"/>
  <c r="AP434" i="2"/>
  <c r="AO434" i="2"/>
  <c r="AN434" i="2"/>
  <c r="AM434" i="2"/>
  <c r="AL434" i="2"/>
  <c r="AK434" i="2"/>
  <c r="AJ434" i="2"/>
  <c r="AI434" i="2"/>
  <c r="AH434" i="2"/>
  <c r="AG434" i="2"/>
  <c r="AF434" i="2"/>
  <c r="AE434" i="2"/>
  <c r="AD434" i="2"/>
  <c r="AC434" i="2"/>
  <c r="AB434" i="2"/>
  <c r="AA434" i="2"/>
  <c r="Z434" i="2"/>
  <c r="Y434" i="2"/>
  <c r="X434" i="2"/>
  <c r="W434" i="2"/>
  <c r="K434" i="2"/>
  <c r="J434" i="2"/>
  <c r="AR433" i="2"/>
  <c r="AQ433" i="2"/>
  <c r="AP433" i="2"/>
  <c r="AO433" i="2"/>
  <c r="AN433" i="2"/>
  <c r="AM433" i="2"/>
  <c r="AL433" i="2"/>
  <c r="AK433" i="2"/>
  <c r="AJ433" i="2"/>
  <c r="AI433" i="2"/>
  <c r="AH433" i="2"/>
  <c r="AG433" i="2"/>
  <c r="AF433" i="2"/>
  <c r="AE433" i="2"/>
  <c r="AD433" i="2"/>
  <c r="AC433" i="2"/>
  <c r="AB433" i="2"/>
  <c r="AA433" i="2"/>
  <c r="Z433" i="2"/>
  <c r="Y433" i="2"/>
  <c r="W433" i="2"/>
  <c r="O432" i="2" s="1"/>
  <c r="AC432" i="2" s="1"/>
  <c r="AR432" i="2"/>
  <c r="AQ432" i="2"/>
  <c r="AP432" i="2"/>
  <c r="AO432" i="2"/>
  <c r="AN432" i="2"/>
  <c r="AM432" i="2"/>
  <c r="AL432" i="2"/>
  <c r="AK432" i="2"/>
  <c r="AJ432" i="2"/>
  <c r="AI432" i="2"/>
  <c r="AH432" i="2"/>
  <c r="AG432" i="2"/>
  <c r="AF432" i="2"/>
  <c r="AE432" i="2"/>
  <c r="AD432" i="2"/>
  <c r="AB432" i="2"/>
  <c r="AA432" i="2"/>
  <c r="Z432" i="2"/>
  <c r="Y432" i="2"/>
  <c r="X432" i="2"/>
  <c r="W432" i="2"/>
  <c r="O433" i="2" s="1"/>
  <c r="P433" i="2" s="1"/>
  <c r="X433" i="2" s="1"/>
  <c r="H432" i="2"/>
  <c r="A432" i="2"/>
  <c r="AR431" i="2"/>
  <c r="AQ431" i="2"/>
  <c r="AP431" i="2"/>
  <c r="AO431" i="2"/>
  <c r="AN431" i="2"/>
  <c r="AM431" i="2"/>
  <c r="AL431" i="2"/>
  <c r="AK431" i="2"/>
  <c r="AJ431" i="2"/>
  <c r="AI431" i="2"/>
  <c r="AH431" i="2"/>
  <c r="AG431" i="2"/>
  <c r="AF431" i="2"/>
  <c r="AE431" i="2"/>
  <c r="AD431" i="2"/>
  <c r="AC431" i="2"/>
  <c r="AB431" i="2"/>
  <c r="AA431" i="2"/>
  <c r="Z431" i="2"/>
  <c r="Y431" i="2"/>
  <c r="X431" i="2"/>
  <c r="W431" i="2"/>
  <c r="O431" i="2"/>
  <c r="P431" i="2" s="1"/>
  <c r="K431" i="2"/>
  <c r="J431" i="2"/>
  <c r="AR430" i="2"/>
  <c r="AQ430" i="2"/>
  <c r="AP430" i="2"/>
  <c r="AO430" i="2"/>
  <c r="AN430" i="2"/>
  <c r="AM430" i="2"/>
  <c r="AL430" i="2"/>
  <c r="AK430" i="2"/>
  <c r="AJ430" i="2"/>
  <c r="AI430" i="2"/>
  <c r="AH430" i="2"/>
  <c r="AG430" i="2"/>
  <c r="AF430" i="2"/>
  <c r="AE430" i="2"/>
  <c r="AD430" i="2"/>
  <c r="AC430" i="2"/>
  <c r="AB430" i="2"/>
  <c r="AA430" i="2"/>
  <c r="Z430" i="2"/>
  <c r="X430" i="2"/>
  <c r="W430" i="2"/>
  <c r="AR429" i="2"/>
  <c r="AQ429" i="2"/>
  <c r="AP429" i="2"/>
  <c r="AO429" i="2"/>
  <c r="AN429" i="2"/>
  <c r="AM429" i="2"/>
  <c r="AL429" i="2"/>
  <c r="AK429" i="2"/>
  <c r="AJ429" i="2"/>
  <c r="AI429" i="2"/>
  <c r="AH429" i="2"/>
  <c r="AG429" i="2"/>
  <c r="AF429" i="2"/>
  <c r="AE429" i="2"/>
  <c r="AD429" i="2"/>
  <c r="AC429" i="2"/>
  <c r="AB429" i="2"/>
  <c r="AA429" i="2"/>
  <c r="Z429" i="2"/>
  <c r="Y429" i="2"/>
  <c r="X429" i="2"/>
  <c r="W429" i="2"/>
  <c r="O430" i="2" s="1"/>
  <c r="O429" i="2"/>
  <c r="P429" i="2" s="1"/>
  <c r="A429" i="2"/>
  <c r="AR428" i="2"/>
  <c r="AQ428" i="2"/>
  <c r="AP428" i="2"/>
  <c r="AO428" i="2"/>
  <c r="AN428" i="2"/>
  <c r="AM428" i="2"/>
  <c r="AL428" i="2"/>
  <c r="AK428" i="2"/>
  <c r="AJ428" i="2"/>
  <c r="AI428" i="2"/>
  <c r="AH428" i="2"/>
  <c r="AG428" i="2"/>
  <c r="AF428" i="2"/>
  <c r="AE428" i="2"/>
  <c r="AD428" i="2"/>
  <c r="AC428" i="2"/>
  <c r="AB428" i="2"/>
  <c r="AA428" i="2"/>
  <c r="Z428" i="2"/>
  <c r="Y428" i="2"/>
  <c r="X428" i="2"/>
  <c r="W428" i="2"/>
  <c r="K428" i="2"/>
  <c r="J428" i="2"/>
  <c r="AR427" i="2"/>
  <c r="AQ427" i="2"/>
  <c r="AP427" i="2"/>
  <c r="AO427" i="2"/>
  <c r="AN427" i="2"/>
  <c r="AM427" i="2"/>
  <c r="AL427" i="2"/>
  <c r="AK427" i="2"/>
  <c r="AJ427" i="2"/>
  <c r="AI427" i="2"/>
  <c r="AH427" i="2"/>
  <c r="AG427" i="2"/>
  <c r="AF427" i="2"/>
  <c r="AE427" i="2"/>
  <c r="AD427" i="2"/>
  <c r="AC427" i="2"/>
  <c r="AB427" i="2"/>
  <c r="AA427" i="2"/>
  <c r="Z427" i="2"/>
  <c r="Y427" i="2"/>
  <c r="X427" i="2"/>
  <c r="W427" i="2"/>
  <c r="O426" i="2" s="1"/>
  <c r="P426" i="2" s="1"/>
  <c r="AR426" i="2"/>
  <c r="AQ426" i="2"/>
  <c r="AP426" i="2"/>
  <c r="AO426" i="2"/>
  <c r="AN426" i="2"/>
  <c r="AM426" i="2"/>
  <c r="AL426" i="2"/>
  <c r="AK426" i="2"/>
  <c r="AJ426" i="2"/>
  <c r="AI426" i="2"/>
  <c r="AH426" i="2"/>
  <c r="AG426" i="2"/>
  <c r="AF426" i="2"/>
  <c r="AE426" i="2"/>
  <c r="AD426" i="2"/>
  <c r="AC426" i="2"/>
  <c r="AB426" i="2"/>
  <c r="AA426" i="2"/>
  <c r="Z426" i="2"/>
  <c r="Y426" i="2"/>
  <c r="X426" i="2"/>
  <c r="W426" i="2"/>
  <c r="O427" i="2" s="1"/>
  <c r="P427" i="2" s="1"/>
  <c r="A426" i="2"/>
  <c r="AR425" i="2"/>
  <c r="AQ425" i="2"/>
  <c r="AP425" i="2"/>
  <c r="AO425" i="2"/>
  <c r="AN425" i="2"/>
  <c r="AM425" i="2"/>
  <c r="AL425" i="2"/>
  <c r="AK425" i="2"/>
  <c r="AJ425" i="2"/>
  <c r="AI425" i="2"/>
  <c r="AH425" i="2"/>
  <c r="AG425" i="2"/>
  <c r="AF425" i="2"/>
  <c r="AE425" i="2"/>
  <c r="AD425" i="2"/>
  <c r="AC425" i="2"/>
  <c r="AB425" i="2"/>
  <c r="AA425" i="2"/>
  <c r="Z425" i="2"/>
  <c r="Y425" i="2"/>
  <c r="X425" i="2"/>
  <c r="W425" i="2"/>
  <c r="K425" i="2"/>
  <c r="J425" i="2"/>
  <c r="AR424" i="2"/>
  <c r="AQ424" i="2"/>
  <c r="AP424" i="2"/>
  <c r="AO424" i="2"/>
  <c r="AN424" i="2"/>
  <c r="AM424" i="2"/>
  <c r="AL424" i="2"/>
  <c r="AK424" i="2"/>
  <c r="AJ424" i="2"/>
  <c r="AI424" i="2"/>
  <c r="AH424" i="2"/>
  <c r="AG424" i="2"/>
  <c r="AF424" i="2"/>
  <c r="AE424" i="2"/>
  <c r="AD424" i="2"/>
  <c r="AC424" i="2"/>
  <c r="AB424" i="2"/>
  <c r="AA424" i="2"/>
  <c r="Z424" i="2"/>
  <c r="Y424" i="2"/>
  <c r="X424" i="2"/>
  <c r="W424" i="2"/>
  <c r="AR423" i="2"/>
  <c r="AQ423" i="2"/>
  <c r="AP423" i="2"/>
  <c r="AO423" i="2"/>
  <c r="AN423" i="2"/>
  <c r="AM423" i="2"/>
  <c r="AL423" i="2"/>
  <c r="AK423" i="2"/>
  <c r="AJ423" i="2"/>
  <c r="AI423" i="2"/>
  <c r="AH423" i="2"/>
  <c r="AG423" i="2"/>
  <c r="AF423" i="2"/>
  <c r="AE423" i="2"/>
  <c r="AD423" i="2"/>
  <c r="AC423" i="2"/>
  <c r="AB423" i="2"/>
  <c r="AA423" i="2"/>
  <c r="Z423" i="2"/>
  <c r="Y423" i="2"/>
  <c r="X423" i="2"/>
  <c r="W423" i="2"/>
  <c r="O425" i="2" s="1"/>
  <c r="P425" i="2" s="1"/>
  <c r="R423" i="2"/>
  <c r="Q423" i="2"/>
  <c r="A423" i="2"/>
  <c r="H423" i="2" s="1"/>
  <c r="AR422" i="2"/>
  <c r="AQ422" i="2"/>
  <c r="AP422" i="2"/>
  <c r="AO422" i="2"/>
  <c r="AN422" i="2"/>
  <c r="AM422" i="2"/>
  <c r="AL422" i="2"/>
  <c r="AK422" i="2"/>
  <c r="AJ422" i="2"/>
  <c r="AI422" i="2"/>
  <c r="AH422" i="2"/>
  <c r="AG422" i="2"/>
  <c r="AF422" i="2"/>
  <c r="AE422" i="2"/>
  <c r="AD422" i="2"/>
  <c r="AC422" i="2"/>
  <c r="AB422" i="2"/>
  <c r="AA422" i="2"/>
  <c r="Z422" i="2"/>
  <c r="Y422" i="2"/>
  <c r="X422" i="2"/>
  <c r="W422" i="2"/>
  <c r="AR421" i="2"/>
  <c r="AQ421" i="2"/>
  <c r="AP421" i="2"/>
  <c r="AO421" i="2"/>
  <c r="AN421" i="2"/>
  <c r="AM421" i="2"/>
  <c r="AL421" i="2"/>
  <c r="AK421" i="2"/>
  <c r="AJ421" i="2"/>
  <c r="AI421" i="2"/>
  <c r="AH421" i="2"/>
  <c r="AG421" i="2"/>
  <c r="AF421" i="2"/>
  <c r="AE421" i="2"/>
  <c r="AD421" i="2"/>
  <c r="AC421" i="2"/>
  <c r="AB421" i="2"/>
  <c r="AA421" i="2"/>
  <c r="Z421" i="2"/>
  <c r="Y421" i="2"/>
  <c r="X421" i="2"/>
  <c r="W421" i="2"/>
  <c r="P421" i="2"/>
  <c r="O421" i="2"/>
  <c r="AR420" i="2"/>
  <c r="AQ420" i="2"/>
  <c r="AP420" i="2"/>
  <c r="AO420" i="2"/>
  <c r="AN420" i="2"/>
  <c r="AM420" i="2"/>
  <c r="AL420" i="2"/>
  <c r="AK420" i="2"/>
  <c r="AJ420" i="2"/>
  <c r="AI420" i="2"/>
  <c r="AH420" i="2"/>
  <c r="AG420" i="2"/>
  <c r="AF420" i="2"/>
  <c r="AE420" i="2"/>
  <c r="AD420" i="2"/>
  <c r="AC420" i="2"/>
  <c r="AB420" i="2"/>
  <c r="AA420" i="2"/>
  <c r="Z420" i="2"/>
  <c r="Y420" i="2"/>
  <c r="X420" i="2"/>
  <c r="W420" i="2"/>
  <c r="O422" i="2" s="1"/>
  <c r="P422" i="2" s="1"/>
  <c r="P420" i="2"/>
  <c r="O420" i="2"/>
  <c r="A420" i="2"/>
  <c r="Q420" i="2" s="1"/>
  <c r="R420" i="2" s="1"/>
  <c r="AR419" i="2"/>
  <c r="AQ419" i="2"/>
  <c r="AP419" i="2"/>
  <c r="AO419" i="2"/>
  <c r="AN419" i="2"/>
  <c r="AM419" i="2"/>
  <c r="AL419" i="2"/>
  <c r="AK419" i="2"/>
  <c r="AJ419" i="2"/>
  <c r="AI419" i="2"/>
  <c r="AH419" i="2"/>
  <c r="AG419" i="2"/>
  <c r="AF419" i="2"/>
  <c r="AE419" i="2"/>
  <c r="AD419" i="2"/>
  <c r="AC419" i="2"/>
  <c r="AB419" i="2"/>
  <c r="AA419" i="2"/>
  <c r="Z419" i="2"/>
  <c r="Y419" i="2"/>
  <c r="X419" i="2"/>
  <c r="W419" i="2"/>
  <c r="K419" i="2"/>
  <c r="J419" i="2"/>
  <c r="AR418" i="2"/>
  <c r="AQ418" i="2"/>
  <c r="AP418" i="2"/>
  <c r="AO418" i="2"/>
  <c r="AN418" i="2"/>
  <c r="AM418" i="2"/>
  <c r="AL418" i="2"/>
  <c r="AK418" i="2"/>
  <c r="AJ418" i="2"/>
  <c r="AI418" i="2"/>
  <c r="AH418" i="2"/>
  <c r="AG418" i="2"/>
  <c r="AF418" i="2"/>
  <c r="AE418" i="2"/>
  <c r="AD418" i="2"/>
  <c r="AC418" i="2"/>
  <c r="AB418" i="2"/>
  <c r="AA418" i="2"/>
  <c r="Z418" i="2"/>
  <c r="Y418" i="2"/>
  <c r="X418" i="2"/>
  <c r="W418" i="2"/>
  <c r="O418" i="2"/>
  <c r="P418" i="2" s="1"/>
  <c r="AR417" i="2"/>
  <c r="AQ417" i="2"/>
  <c r="AP417" i="2"/>
  <c r="AO417" i="2"/>
  <c r="AN417" i="2"/>
  <c r="AM417" i="2"/>
  <c r="AL417" i="2"/>
  <c r="AK417" i="2"/>
  <c r="AJ417" i="2"/>
  <c r="AI417" i="2"/>
  <c r="AH417" i="2"/>
  <c r="AG417" i="2"/>
  <c r="AF417" i="2"/>
  <c r="AE417" i="2"/>
  <c r="AD417" i="2"/>
  <c r="AC417" i="2"/>
  <c r="AB417" i="2"/>
  <c r="AA417" i="2"/>
  <c r="Z417" i="2"/>
  <c r="Y417" i="2"/>
  <c r="X417" i="2"/>
  <c r="W417" i="2"/>
  <c r="O419" i="2" s="1"/>
  <c r="P419" i="2" s="1"/>
  <c r="Q417" i="2"/>
  <c r="R417" i="2" s="1"/>
  <c r="O417" i="2"/>
  <c r="P417" i="2" s="1"/>
  <c r="B417" i="2"/>
  <c r="A417" i="2"/>
  <c r="H417" i="2" s="1"/>
  <c r="AR416" i="2"/>
  <c r="AQ416" i="2"/>
  <c r="AP416" i="2"/>
  <c r="AO416" i="2"/>
  <c r="AN416" i="2"/>
  <c r="AM416" i="2"/>
  <c r="AL416" i="2"/>
  <c r="AK416" i="2"/>
  <c r="AJ416" i="2"/>
  <c r="AI416" i="2"/>
  <c r="AH416" i="2"/>
  <c r="AG416" i="2"/>
  <c r="AF416" i="2"/>
  <c r="AE416" i="2"/>
  <c r="AD416" i="2"/>
  <c r="AC416" i="2"/>
  <c r="AB416" i="2"/>
  <c r="AA416" i="2"/>
  <c r="Y416" i="2"/>
  <c r="X416" i="2"/>
  <c r="W416" i="2"/>
  <c r="AR415" i="2"/>
  <c r="AQ415" i="2"/>
  <c r="AP415" i="2"/>
  <c r="AO415" i="2"/>
  <c r="AN415" i="2"/>
  <c r="AM415" i="2"/>
  <c r="AL415" i="2"/>
  <c r="AK415" i="2"/>
  <c r="AJ415" i="2"/>
  <c r="AI415" i="2"/>
  <c r="AH415" i="2"/>
  <c r="AG415" i="2"/>
  <c r="AF415" i="2"/>
  <c r="AE415" i="2"/>
  <c r="AD415" i="2"/>
  <c r="AC415" i="2"/>
  <c r="AB415" i="2"/>
  <c r="AA415" i="2"/>
  <c r="Y415" i="2"/>
  <c r="X415" i="2"/>
  <c r="W415" i="2"/>
  <c r="O415" i="2"/>
  <c r="Z415" i="2" s="1"/>
  <c r="AR414" i="2"/>
  <c r="AQ414" i="2"/>
  <c r="AP414" i="2"/>
  <c r="AO414" i="2"/>
  <c r="AN414" i="2"/>
  <c r="AM414" i="2"/>
  <c r="AL414" i="2"/>
  <c r="AK414" i="2"/>
  <c r="AJ414" i="2"/>
  <c r="AI414" i="2"/>
  <c r="AH414" i="2"/>
  <c r="AG414" i="2"/>
  <c r="AF414" i="2"/>
  <c r="AE414" i="2"/>
  <c r="AD414" i="2"/>
  <c r="AC414" i="2"/>
  <c r="AB414" i="2"/>
  <c r="AA414" i="2"/>
  <c r="Y414" i="2"/>
  <c r="X414" i="2"/>
  <c r="W414" i="2"/>
  <c r="O416" i="2" s="1"/>
  <c r="P416" i="2" s="1"/>
  <c r="Z416" i="2" s="1"/>
  <c r="H414" i="2"/>
  <c r="A414" i="2"/>
  <c r="AR413" i="2"/>
  <c r="AQ413" i="2"/>
  <c r="AP413" i="2"/>
  <c r="AO413" i="2"/>
  <c r="AN413" i="2"/>
  <c r="AM413" i="2"/>
  <c r="AL413" i="2"/>
  <c r="AK413" i="2"/>
  <c r="AJ413" i="2"/>
  <c r="AI413" i="2"/>
  <c r="AH413" i="2"/>
  <c r="AG413" i="2"/>
  <c r="AF413" i="2"/>
  <c r="AE413" i="2"/>
  <c r="AD413" i="2"/>
  <c r="AC413" i="2"/>
  <c r="AB413" i="2"/>
  <c r="AA413" i="2"/>
  <c r="Z413" i="2"/>
  <c r="Y413" i="2"/>
  <c r="X413" i="2"/>
  <c r="W413" i="2"/>
  <c r="K413" i="2"/>
  <c r="J413" i="2"/>
  <c r="AR412" i="2"/>
  <c r="AQ412" i="2"/>
  <c r="AP412" i="2"/>
  <c r="AO412" i="2"/>
  <c r="AN412" i="2"/>
  <c r="AM412" i="2"/>
  <c r="AL412" i="2"/>
  <c r="AK412" i="2"/>
  <c r="AJ412" i="2"/>
  <c r="AI412" i="2"/>
  <c r="AH412" i="2"/>
  <c r="AG412" i="2"/>
  <c r="AF412" i="2"/>
  <c r="AE412" i="2"/>
  <c r="AD412" i="2"/>
  <c r="AC412" i="2"/>
  <c r="AB412" i="2"/>
  <c r="AA412" i="2"/>
  <c r="Z412" i="2"/>
  <c r="Y412" i="2"/>
  <c r="X412" i="2"/>
  <c r="W412" i="2"/>
  <c r="O411" i="2" s="1"/>
  <c r="P412" i="2"/>
  <c r="AR411" i="2"/>
  <c r="AQ411" i="2"/>
  <c r="AP411" i="2"/>
  <c r="AO411" i="2"/>
  <c r="AN411" i="2"/>
  <c r="AM411" i="2"/>
  <c r="AL411" i="2"/>
  <c r="AK411" i="2"/>
  <c r="AJ411" i="2"/>
  <c r="AI411" i="2"/>
  <c r="AH411" i="2"/>
  <c r="AG411" i="2"/>
  <c r="AF411" i="2"/>
  <c r="AE411" i="2"/>
  <c r="AD411" i="2"/>
  <c r="AC411" i="2"/>
  <c r="AB411" i="2"/>
  <c r="AA411" i="2"/>
  <c r="Z411" i="2"/>
  <c r="Y411" i="2"/>
  <c r="X411" i="2"/>
  <c r="W411" i="2"/>
  <c r="O412" i="2" s="1"/>
  <c r="Q411" i="2"/>
  <c r="R411" i="2" s="1"/>
  <c r="P411" i="2"/>
  <c r="H411" i="2"/>
  <c r="A411" i="2"/>
  <c r="AR410" i="2"/>
  <c r="AQ410" i="2"/>
  <c r="AP410" i="2"/>
  <c r="AO410" i="2"/>
  <c r="AN410" i="2"/>
  <c r="AM410" i="2"/>
  <c r="AL410" i="2"/>
  <c r="AK410" i="2"/>
  <c r="AJ410" i="2"/>
  <c r="AI410" i="2"/>
  <c r="AH410" i="2"/>
  <c r="AG410" i="2"/>
  <c r="AF410" i="2"/>
  <c r="AE410" i="2"/>
  <c r="AD410" i="2"/>
  <c r="AB410" i="2"/>
  <c r="AA410" i="2"/>
  <c r="Z410" i="2"/>
  <c r="Y410" i="2"/>
  <c r="X410" i="2"/>
  <c r="W410" i="2"/>
  <c r="AR409" i="2"/>
  <c r="AQ409" i="2"/>
  <c r="AP409" i="2"/>
  <c r="AO409" i="2"/>
  <c r="AN409" i="2"/>
  <c r="AM409" i="2"/>
  <c r="AL409" i="2"/>
  <c r="AK409" i="2"/>
  <c r="AJ409" i="2"/>
  <c r="AI409" i="2"/>
  <c r="AH409" i="2"/>
  <c r="AG409" i="2"/>
  <c r="AF409" i="2"/>
  <c r="AE409" i="2"/>
  <c r="AD409" i="2"/>
  <c r="AC409" i="2"/>
  <c r="AB409" i="2"/>
  <c r="AA409" i="2"/>
  <c r="Z409" i="2"/>
  <c r="Y409" i="2"/>
  <c r="X409" i="2"/>
  <c r="W409" i="2"/>
  <c r="P409" i="2"/>
  <c r="O409" i="2"/>
  <c r="AR408" i="2"/>
  <c r="AQ408" i="2"/>
  <c r="AP408" i="2"/>
  <c r="AO408" i="2"/>
  <c r="AN408" i="2"/>
  <c r="AM408" i="2"/>
  <c r="AL408" i="2"/>
  <c r="AK408" i="2"/>
  <c r="AJ408" i="2"/>
  <c r="AI408" i="2"/>
  <c r="AH408" i="2"/>
  <c r="AG408" i="2"/>
  <c r="AF408" i="2"/>
  <c r="AE408" i="2"/>
  <c r="AD408" i="2"/>
  <c r="AC408" i="2"/>
  <c r="AB408" i="2"/>
  <c r="AA408" i="2"/>
  <c r="Z408" i="2"/>
  <c r="Y408" i="2"/>
  <c r="X408" i="2"/>
  <c r="W408" i="2"/>
  <c r="O410" i="2" s="1"/>
  <c r="P410" i="2" s="1"/>
  <c r="AC410" i="2" s="1"/>
  <c r="P408" i="2"/>
  <c r="O408" i="2"/>
  <c r="H408" i="2"/>
  <c r="A408" i="2"/>
  <c r="AR407" i="2"/>
  <c r="AQ407" i="2"/>
  <c r="AP407" i="2"/>
  <c r="AO407" i="2"/>
  <c r="AN407" i="2"/>
  <c r="AM407" i="2"/>
  <c r="AL407" i="2"/>
  <c r="AK407" i="2"/>
  <c r="AJ407" i="2"/>
  <c r="AI407" i="2"/>
  <c r="AH407" i="2"/>
  <c r="AG407" i="2"/>
  <c r="AF407" i="2"/>
  <c r="AE407" i="2"/>
  <c r="AD407" i="2"/>
  <c r="AC407" i="2"/>
  <c r="AB407" i="2"/>
  <c r="AA407" i="2"/>
  <c r="Y407" i="2"/>
  <c r="X407" i="2"/>
  <c r="W407" i="2"/>
  <c r="AR406" i="2"/>
  <c r="AQ406" i="2"/>
  <c r="AP406" i="2"/>
  <c r="AO406" i="2"/>
  <c r="AN406" i="2"/>
  <c r="AM406" i="2"/>
  <c r="AL406" i="2"/>
  <c r="AK406" i="2"/>
  <c r="AJ406" i="2"/>
  <c r="AI406" i="2"/>
  <c r="AH406" i="2"/>
  <c r="AG406" i="2"/>
  <c r="AF406" i="2"/>
  <c r="AE406" i="2"/>
  <c r="AD406" i="2"/>
  <c r="AC406" i="2"/>
  <c r="AB406" i="2"/>
  <c r="AA406" i="2"/>
  <c r="Y406" i="2"/>
  <c r="X406" i="2"/>
  <c r="W406" i="2"/>
  <c r="O405" i="2" s="1"/>
  <c r="P405" i="2" s="1"/>
  <c r="Y405" i="2" s="1"/>
  <c r="AR405" i="2"/>
  <c r="AQ405" i="2"/>
  <c r="AP405" i="2"/>
  <c r="AO405" i="2"/>
  <c r="AN405" i="2"/>
  <c r="AM405" i="2"/>
  <c r="AL405" i="2"/>
  <c r="AK405" i="2"/>
  <c r="AJ405" i="2"/>
  <c r="AI405" i="2"/>
  <c r="AH405" i="2"/>
  <c r="AG405" i="2"/>
  <c r="AF405" i="2"/>
  <c r="AE405" i="2"/>
  <c r="AD405" i="2"/>
  <c r="AC405" i="2"/>
  <c r="AB405" i="2"/>
  <c r="AA405" i="2"/>
  <c r="Z405" i="2"/>
  <c r="X405" i="2"/>
  <c r="W405" i="2"/>
  <c r="O406" i="2" s="1"/>
  <c r="Z406" i="2" s="1"/>
  <c r="A405" i="2"/>
  <c r="AR404" i="2"/>
  <c r="AQ404" i="2"/>
  <c r="AP404" i="2"/>
  <c r="AO404" i="2"/>
  <c r="AN404" i="2"/>
  <c r="AM404" i="2"/>
  <c r="AL404" i="2"/>
  <c r="AK404" i="2"/>
  <c r="AJ404" i="2"/>
  <c r="AI404" i="2"/>
  <c r="AH404" i="2"/>
  <c r="AG404" i="2"/>
  <c r="AF404" i="2"/>
  <c r="AE404" i="2"/>
  <c r="AD404" i="2"/>
  <c r="AC404" i="2"/>
  <c r="AB404" i="2"/>
  <c r="AA404" i="2"/>
  <c r="Z404" i="2"/>
  <c r="Y404" i="2"/>
  <c r="X404" i="2"/>
  <c r="W404" i="2"/>
  <c r="K404" i="2"/>
  <c r="J404" i="2"/>
  <c r="AR403" i="2"/>
  <c r="AQ403" i="2"/>
  <c r="AP403" i="2"/>
  <c r="AO403" i="2"/>
  <c r="AN403" i="2"/>
  <c r="AM403" i="2"/>
  <c r="AL403" i="2"/>
  <c r="AK403" i="2"/>
  <c r="AJ403" i="2"/>
  <c r="AI403" i="2"/>
  <c r="AH403" i="2"/>
  <c r="AG403" i="2"/>
  <c r="AF403" i="2"/>
  <c r="AE403" i="2"/>
  <c r="AD403" i="2"/>
  <c r="AB403" i="2"/>
  <c r="AA403" i="2"/>
  <c r="Z403" i="2"/>
  <c r="Y403" i="2"/>
  <c r="X403" i="2"/>
  <c r="W403" i="2"/>
  <c r="AR402" i="2"/>
  <c r="AQ402" i="2"/>
  <c r="AP402" i="2"/>
  <c r="AO402" i="2"/>
  <c r="AN402" i="2"/>
  <c r="AM402" i="2"/>
  <c r="AL402" i="2"/>
  <c r="AK402" i="2"/>
  <c r="AJ402" i="2"/>
  <c r="AI402" i="2"/>
  <c r="AH402" i="2"/>
  <c r="AG402" i="2"/>
  <c r="AF402" i="2"/>
  <c r="AE402" i="2"/>
  <c r="AD402" i="2"/>
  <c r="AC402" i="2"/>
  <c r="AB402" i="2"/>
  <c r="AA402" i="2"/>
  <c r="Y402" i="2"/>
  <c r="X402" i="2"/>
  <c r="W402" i="2"/>
  <c r="O404" i="2" s="1"/>
  <c r="P404" i="2" s="1"/>
  <c r="O402" i="2"/>
  <c r="Z402" i="2" s="1"/>
  <c r="H402" i="2"/>
  <c r="A402" i="2"/>
  <c r="AR401" i="2"/>
  <c r="AQ401" i="2"/>
  <c r="AP401" i="2"/>
  <c r="AO401" i="2"/>
  <c r="AN401" i="2"/>
  <c r="AM401" i="2"/>
  <c r="AL401" i="2"/>
  <c r="AK401" i="2"/>
  <c r="AJ401" i="2"/>
  <c r="AI401" i="2"/>
  <c r="AH401" i="2"/>
  <c r="AG401" i="2"/>
  <c r="AF401" i="2"/>
  <c r="AE401" i="2"/>
  <c r="AD401" i="2"/>
  <c r="AC401" i="2"/>
  <c r="AB401" i="2"/>
  <c r="AA401" i="2"/>
  <c r="Y401" i="2"/>
  <c r="X401" i="2"/>
  <c r="W401" i="2"/>
  <c r="AR400" i="2"/>
  <c r="AQ400" i="2"/>
  <c r="AP400" i="2"/>
  <c r="AO400" i="2"/>
  <c r="AN400" i="2"/>
  <c r="AM400" i="2"/>
  <c r="AL400" i="2"/>
  <c r="AK400" i="2"/>
  <c r="AJ400" i="2"/>
  <c r="AI400" i="2"/>
  <c r="AH400" i="2"/>
  <c r="AG400" i="2"/>
  <c r="AF400" i="2"/>
  <c r="AE400" i="2"/>
  <c r="AD400" i="2"/>
  <c r="AC400" i="2"/>
  <c r="AB400" i="2"/>
  <c r="AA400" i="2"/>
  <c r="Y400" i="2"/>
  <c r="X400" i="2"/>
  <c r="W400" i="2"/>
  <c r="O399" i="2" s="1"/>
  <c r="P399" i="2" s="1"/>
  <c r="AC399" i="2" s="1"/>
  <c r="AR399" i="2"/>
  <c r="AQ399" i="2"/>
  <c r="AP399" i="2"/>
  <c r="AO399" i="2"/>
  <c r="AN399" i="2"/>
  <c r="AM399" i="2"/>
  <c r="AL399" i="2"/>
  <c r="AK399" i="2"/>
  <c r="AJ399" i="2"/>
  <c r="AI399" i="2"/>
  <c r="AH399" i="2"/>
  <c r="AG399" i="2"/>
  <c r="AF399" i="2"/>
  <c r="AE399" i="2"/>
  <c r="AD399" i="2"/>
  <c r="AB399" i="2"/>
  <c r="AA399" i="2"/>
  <c r="Z399" i="2"/>
  <c r="Y399" i="2"/>
  <c r="X399" i="2"/>
  <c r="W399" i="2"/>
  <c r="O400" i="2" s="1"/>
  <c r="A399" i="2"/>
  <c r="H399" i="2" s="1"/>
  <c r="AR398" i="2"/>
  <c r="AQ398" i="2"/>
  <c r="AP398" i="2"/>
  <c r="AO398" i="2"/>
  <c r="AN398" i="2"/>
  <c r="AM398" i="2"/>
  <c r="AL398" i="2"/>
  <c r="AK398" i="2"/>
  <c r="AJ398" i="2"/>
  <c r="AI398" i="2"/>
  <c r="AH398" i="2"/>
  <c r="AG398" i="2"/>
  <c r="AF398" i="2"/>
  <c r="AE398" i="2"/>
  <c r="AD398" i="2"/>
  <c r="AC398" i="2"/>
  <c r="AB398" i="2"/>
  <c r="AA398" i="2"/>
  <c r="Z398" i="2"/>
  <c r="Y398" i="2"/>
  <c r="X398" i="2"/>
  <c r="W398" i="2"/>
  <c r="K398" i="2"/>
  <c r="J398" i="2"/>
  <c r="AR397" i="2"/>
  <c r="AQ397" i="2"/>
  <c r="AP397" i="2"/>
  <c r="AO397" i="2"/>
  <c r="AN397" i="2"/>
  <c r="AM397" i="2"/>
  <c r="AL397" i="2"/>
  <c r="AK397" i="2"/>
  <c r="AJ397" i="2"/>
  <c r="AI397" i="2"/>
  <c r="AH397" i="2"/>
  <c r="AG397" i="2"/>
  <c r="AF397" i="2"/>
  <c r="AE397" i="2"/>
  <c r="AD397" i="2"/>
  <c r="AC397" i="2"/>
  <c r="AB397" i="2"/>
  <c r="AA397" i="2"/>
  <c r="Z397" i="2"/>
  <c r="Y397" i="2"/>
  <c r="W397" i="2"/>
  <c r="AR396" i="2"/>
  <c r="AQ396" i="2"/>
  <c r="AP396" i="2"/>
  <c r="AO396" i="2"/>
  <c r="AN396" i="2"/>
  <c r="AM396" i="2"/>
  <c r="AL396" i="2"/>
  <c r="AK396" i="2"/>
  <c r="AJ396" i="2"/>
  <c r="AI396" i="2"/>
  <c r="AH396" i="2"/>
  <c r="AG396" i="2"/>
  <c r="AF396" i="2"/>
  <c r="AE396" i="2"/>
  <c r="AD396" i="2"/>
  <c r="AC396" i="2"/>
  <c r="AB396" i="2"/>
  <c r="AA396" i="2"/>
  <c r="Y396" i="2"/>
  <c r="X396" i="2"/>
  <c r="W396" i="2"/>
  <c r="O398" i="2" s="1"/>
  <c r="P398" i="2" s="1"/>
  <c r="O396" i="2"/>
  <c r="P396" i="2" s="1"/>
  <c r="Z396" i="2" s="1"/>
  <c r="A396" i="2"/>
  <c r="AR395" i="2"/>
  <c r="AQ395" i="2"/>
  <c r="AP395" i="2"/>
  <c r="AO395" i="2"/>
  <c r="AN395" i="2"/>
  <c r="AM395" i="2"/>
  <c r="AL395" i="2"/>
  <c r="AK395" i="2"/>
  <c r="AJ395" i="2"/>
  <c r="AI395" i="2"/>
  <c r="AH395" i="2"/>
  <c r="AG395" i="2"/>
  <c r="AF395" i="2"/>
  <c r="AE395" i="2"/>
  <c r="AD395" i="2"/>
  <c r="AC395" i="2"/>
  <c r="AB395" i="2"/>
  <c r="AA395" i="2"/>
  <c r="Z395" i="2"/>
  <c r="Y395" i="2"/>
  <c r="X395" i="2"/>
  <c r="W395" i="2"/>
  <c r="K395" i="2"/>
  <c r="J395" i="2"/>
  <c r="AR394" i="2"/>
  <c r="AQ394" i="2"/>
  <c r="AP394" i="2"/>
  <c r="AO394" i="2"/>
  <c r="AN394" i="2"/>
  <c r="AM394" i="2"/>
  <c r="AL394" i="2"/>
  <c r="AK394" i="2"/>
  <c r="AJ394" i="2"/>
  <c r="AI394" i="2"/>
  <c r="AH394" i="2"/>
  <c r="AG394" i="2"/>
  <c r="AF394" i="2"/>
  <c r="AE394" i="2"/>
  <c r="AD394" i="2"/>
  <c r="AC394" i="2"/>
  <c r="AB394" i="2"/>
  <c r="AA394" i="2"/>
  <c r="Y394" i="2"/>
  <c r="X394" i="2"/>
  <c r="W394" i="2"/>
  <c r="O393" i="2" s="1"/>
  <c r="P393" i="2" s="1"/>
  <c r="Y393" i="2" s="1"/>
  <c r="AR393" i="2"/>
  <c r="AQ393" i="2"/>
  <c r="AP393" i="2"/>
  <c r="AO393" i="2"/>
  <c r="AN393" i="2"/>
  <c r="AM393" i="2"/>
  <c r="AL393" i="2"/>
  <c r="AK393" i="2"/>
  <c r="AJ393" i="2"/>
  <c r="AI393" i="2"/>
  <c r="AH393" i="2"/>
  <c r="AG393" i="2"/>
  <c r="AF393" i="2"/>
  <c r="AE393" i="2"/>
  <c r="AD393" i="2"/>
  <c r="AC393" i="2"/>
  <c r="AB393" i="2"/>
  <c r="AA393" i="2"/>
  <c r="Z393" i="2"/>
  <c r="X393" i="2"/>
  <c r="W393" i="2"/>
  <c r="O394" i="2" s="1"/>
  <c r="A393" i="2"/>
  <c r="H393" i="2" s="1"/>
  <c r="AR392" i="2"/>
  <c r="AQ392" i="2"/>
  <c r="AP392" i="2"/>
  <c r="AO392" i="2"/>
  <c r="AN392" i="2"/>
  <c r="AM392" i="2"/>
  <c r="AL392" i="2"/>
  <c r="AK392" i="2"/>
  <c r="AJ392" i="2"/>
  <c r="AI392" i="2"/>
  <c r="AH392" i="2"/>
  <c r="AG392" i="2"/>
  <c r="AF392" i="2"/>
  <c r="AE392" i="2"/>
  <c r="AD392" i="2"/>
  <c r="AC392" i="2"/>
  <c r="AB392" i="2"/>
  <c r="AA392" i="2"/>
  <c r="Z392" i="2"/>
  <c r="X392" i="2"/>
  <c r="W392" i="2"/>
  <c r="AR391" i="2"/>
  <c r="AQ391" i="2"/>
  <c r="AP391" i="2"/>
  <c r="AO391" i="2"/>
  <c r="AN391" i="2"/>
  <c r="AM391" i="2"/>
  <c r="AL391" i="2"/>
  <c r="AK391" i="2"/>
  <c r="AJ391" i="2"/>
  <c r="AI391" i="2"/>
  <c r="AH391" i="2"/>
  <c r="AG391" i="2"/>
  <c r="AF391" i="2"/>
  <c r="AE391" i="2"/>
  <c r="AD391" i="2"/>
  <c r="AC391" i="2"/>
  <c r="AB391" i="2"/>
  <c r="AA391" i="2"/>
  <c r="Y391" i="2"/>
  <c r="X391" i="2"/>
  <c r="W391" i="2"/>
  <c r="AR390" i="2"/>
  <c r="AQ390" i="2"/>
  <c r="AP390" i="2"/>
  <c r="AO390" i="2"/>
  <c r="AN390" i="2"/>
  <c r="AM390" i="2"/>
  <c r="AL390" i="2"/>
  <c r="AK390" i="2"/>
  <c r="AJ390" i="2"/>
  <c r="AI390" i="2"/>
  <c r="AH390" i="2"/>
  <c r="AG390" i="2"/>
  <c r="AF390" i="2"/>
  <c r="AE390" i="2"/>
  <c r="AD390" i="2"/>
  <c r="AC390" i="2"/>
  <c r="AB390" i="2"/>
  <c r="AA390" i="2"/>
  <c r="Y390" i="2"/>
  <c r="X390" i="2"/>
  <c r="W390" i="2"/>
  <c r="O392" i="2" s="1"/>
  <c r="O390" i="2"/>
  <c r="P390" i="2" s="1"/>
  <c r="Z390" i="2" s="1"/>
  <c r="H390" i="2"/>
  <c r="A390" i="2"/>
  <c r="AR389" i="2"/>
  <c r="AQ389" i="2"/>
  <c r="AP389" i="2"/>
  <c r="AO389" i="2"/>
  <c r="AN389" i="2"/>
  <c r="AM389" i="2"/>
  <c r="AL389" i="2"/>
  <c r="AK389" i="2"/>
  <c r="AJ389" i="2"/>
  <c r="AI389" i="2"/>
  <c r="AH389" i="2"/>
  <c r="AG389" i="2"/>
  <c r="AF389" i="2"/>
  <c r="AE389" i="2"/>
  <c r="AD389" i="2"/>
  <c r="AC389" i="2"/>
  <c r="AB389" i="2"/>
  <c r="AA389" i="2"/>
  <c r="Z389" i="2"/>
  <c r="Y389" i="2"/>
  <c r="X389" i="2"/>
  <c r="W389" i="2"/>
  <c r="K389" i="2"/>
  <c r="J389" i="2"/>
  <c r="AR388" i="2"/>
  <c r="AQ388" i="2"/>
  <c r="AP388" i="2"/>
  <c r="AO388" i="2"/>
  <c r="AN388" i="2"/>
  <c r="AM388" i="2"/>
  <c r="AL388" i="2"/>
  <c r="AK388" i="2"/>
  <c r="AJ388" i="2"/>
  <c r="AI388" i="2"/>
  <c r="AH388" i="2"/>
  <c r="AG388" i="2"/>
  <c r="AF388" i="2"/>
  <c r="AE388" i="2"/>
  <c r="AD388" i="2"/>
  <c r="AB388" i="2"/>
  <c r="AA388" i="2"/>
  <c r="Z388" i="2"/>
  <c r="Y388" i="2"/>
  <c r="X388" i="2"/>
  <c r="W388" i="2"/>
  <c r="O387" i="2" s="1"/>
  <c r="P387" i="2" s="1"/>
  <c r="Z387" i="2" s="1"/>
  <c r="AR387" i="2"/>
  <c r="AQ387" i="2"/>
  <c r="AP387" i="2"/>
  <c r="AO387" i="2"/>
  <c r="AN387" i="2"/>
  <c r="AM387" i="2"/>
  <c r="AL387" i="2"/>
  <c r="AK387" i="2"/>
  <c r="AJ387" i="2"/>
  <c r="AI387" i="2"/>
  <c r="AH387" i="2"/>
  <c r="AG387" i="2"/>
  <c r="AF387" i="2"/>
  <c r="AE387" i="2"/>
  <c r="AD387" i="2"/>
  <c r="AC387" i="2"/>
  <c r="AB387" i="2"/>
  <c r="AA387" i="2"/>
  <c r="Y387" i="2"/>
  <c r="X387" i="2"/>
  <c r="W387" i="2"/>
  <c r="O388" i="2" s="1"/>
  <c r="A387" i="2"/>
  <c r="H387" i="2" s="1"/>
  <c r="AR386" i="2"/>
  <c r="AQ386" i="2"/>
  <c r="AP386" i="2"/>
  <c r="AO386" i="2"/>
  <c r="AN386" i="2"/>
  <c r="AM386" i="2"/>
  <c r="AL386" i="2"/>
  <c r="AK386" i="2"/>
  <c r="AJ386" i="2"/>
  <c r="AI386" i="2"/>
  <c r="AH386" i="2"/>
  <c r="AG386" i="2"/>
  <c r="AF386" i="2"/>
  <c r="AE386" i="2"/>
  <c r="AD386" i="2"/>
  <c r="AC386" i="2"/>
  <c r="AB386" i="2"/>
  <c r="AA386" i="2"/>
  <c r="Z386" i="2"/>
  <c r="Y386" i="2"/>
  <c r="X386" i="2"/>
  <c r="W386" i="2"/>
  <c r="K386" i="2"/>
  <c r="J386" i="2"/>
  <c r="AR385" i="2"/>
  <c r="AQ385" i="2"/>
  <c r="AP385" i="2"/>
  <c r="AO385" i="2"/>
  <c r="AN385" i="2"/>
  <c r="AM385" i="2"/>
  <c r="AL385" i="2"/>
  <c r="AK385" i="2"/>
  <c r="AJ385" i="2"/>
  <c r="AI385" i="2"/>
  <c r="AH385" i="2"/>
  <c r="AG385" i="2"/>
  <c r="AF385" i="2"/>
  <c r="AE385" i="2"/>
  <c r="AD385" i="2"/>
  <c r="AB385" i="2"/>
  <c r="AA385" i="2"/>
  <c r="Z385" i="2"/>
  <c r="Y385" i="2"/>
  <c r="X385" i="2"/>
  <c r="W385" i="2"/>
  <c r="AR384" i="2"/>
  <c r="AQ384" i="2"/>
  <c r="AP384" i="2"/>
  <c r="AO384" i="2"/>
  <c r="AN384" i="2"/>
  <c r="AM384" i="2"/>
  <c r="AL384" i="2"/>
  <c r="AK384" i="2"/>
  <c r="AJ384" i="2"/>
  <c r="AI384" i="2"/>
  <c r="AH384" i="2"/>
  <c r="AG384" i="2"/>
  <c r="AF384" i="2"/>
  <c r="AE384" i="2"/>
  <c r="AD384" i="2"/>
  <c r="AC384" i="2"/>
  <c r="AB384" i="2"/>
  <c r="AA384" i="2"/>
  <c r="Z384" i="2"/>
  <c r="Y384" i="2"/>
  <c r="W384" i="2"/>
  <c r="O386" i="2" s="1"/>
  <c r="P386" i="2" s="1"/>
  <c r="O384" i="2"/>
  <c r="P384" i="2" s="1"/>
  <c r="X384" i="2" s="1"/>
  <c r="H384" i="2"/>
  <c r="A384" i="2"/>
  <c r="AR383" i="2"/>
  <c r="AQ383" i="2"/>
  <c r="AP383" i="2"/>
  <c r="AO383" i="2"/>
  <c r="AN383" i="2"/>
  <c r="AM383" i="2"/>
  <c r="AL383" i="2"/>
  <c r="AK383" i="2"/>
  <c r="AJ383" i="2"/>
  <c r="AI383" i="2"/>
  <c r="AH383" i="2"/>
  <c r="AG383" i="2"/>
  <c r="AF383" i="2"/>
  <c r="AE383" i="2"/>
  <c r="AD383" i="2"/>
  <c r="AC383" i="2"/>
  <c r="AB383" i="2"/>
  <c r="AA383" i="2"/>
  <c r="Z383" i="2"/>
  <c r="Y383" i="2"/>
  <c r="X383" i="2"/>
  <c r="W383" i="2"/>
  <c r="K383" i="2"/>
  <c r="J383" i="2"/>
  <c r="AR382" i="2"/>
  <c r="AQ382" i="2"/>
  <c r="AP382" i="2"/>
  <c r="AO382" i="2"/>
  <c r="AN382" i="2"/>
  <c r="AM382" i="2"/>
  <c r="AL382" i="2"/>
  <c r="AK382" i="2"/>
  <c r="AJ382" i="2"/>
  <c r="AI382" i="2"/>
  <c r="AH382" i="2"/>
  <c r="AG382" i="2"/>
  <c r="AF382" i="2"/>
  <c r="AE382" i="2"/>
  <c r="AD382" i="2"/>
  <c r="AB382" i="2"/>
  <c r="AA382" i="2"/>
  <c r="Z382" i="2"/>
  <c r="Y382" i="2"/>
  <c r="X382" i="2"/>
  <c r="W382" i="2"/>
  <c r="O381" i="2" s="1"/>
  <c r="P381" i="2" s="1"/>
  <c r="Z381" i="2" s="1"/>
  <c r="AR381" i="2"/>
  <c r="AQ381" i="2"/>
  <c r="AP381" i="2"/>
  <c r="AO381" i="2"/>
  <c r="AN381" i="2"/>
  <c r="AM381" i="2"/>
  <c r="AL381" i="2"/>
  <c r="AK381" i="2"/>
  <c r="AJ381" i="2"/>
  <c r="AI381" i="2"/>
  <c r="AH381" i="2"/>
  <c r="AG381" i="2"/>
  <c r="AF381" i="2"/>
  <c r="AE381" i="2"/>
  <c r="AD381" i="2"/>
  <c r="AC381" i="2"/>
  <c r="AB381" i="2"/>
  <c r="AA381" i="2"/>
  <c r="Y381" i="2"/>
  <c r="X381" i="2"/>
  <c r="W381" i="2"/>
  <c r="O382" i="2" s="1"/>
  <c r="A381" i="2"/>
  <c r="H381" i="2" s="1"/>
  <c r="AR380" i="2"/>
  <c r="AQ380" i="2"/>
  <c r="AP380" i="2"/>
  <c r="AO380" i="2"/>
  <c r="AN380" i="2"/>
  <c r="AM380" i="2"/>
  <c r="AL380" i="2"/>
  <c r="AK380" i="2"/>
  <c r="AJ380" i="2"/>
  <c r="AI380" i="2"/>
  <c r="AH380" i="2"/>
  <c r="AG380" i="2"/>
  <c r="AF380" i="2"/>
  <c r="AE380" i="2"/>
  <c r="AD380" i="2"/>
  <c r="AC380" i="2"/>
  <c r="AB380" i="2"/>
  <c r="AA380" i="2"/>
  <c r="Z380" i="2"/>
  <c r="Y380" i="2"/>
  <c r="X380" i="2"/>
  <c r="W380" i="2"/>
  <c r="K380" i="2"/>
  <c r="J380" i="2"/>
  <c r="AR379" i="2"/>
  <c r="AQ379" i="2"/>
  <c r="AP379" i="2"/>
  <c r="AO379" i="2"/>
  <c r="AN379" i="2"/>
  <c r="AM379" i="2"/>
  <c r="AL379" i="2"/>
  <c r="AK379" i="2"/>
  <c r="AJ379" i="2"/>
  <c r="AI379" i="2"/>
  <c r="AH379" i="2"/>
  <c r="AG379" i="2"/>
  <c r="AF379" i="2"/>
  <c r="AE379" i="2"/>
  <c r="AD379" i="2"/>
  <c r="AB379" i="2"/>
  <c r="AA379" i="2"/>
  <c r="Z379" i="2"/>
  <c r="Y379" i="2"/>
  <c r="X379" i="2"/>
  <c r="W379" i="2"/>
  <c r="AR378" i="2"/>
  <c r="AQ378" i="2"/>
  <c r="AP378" i="2"/>
  <c r="AO378" i="2"/>
  <c r="AN378" i="2"/>
  <c r="AM378" i="2"/>
  <c r="AL378" i="2"/>
  <c r="AK378" i="2"/>
  <c r="AJ378" i="2"/>
  <c r="AI378" i="2"/>
  <c r="AH378" i="2"/>
  <c r="AG378" i="2"/>
  <c r="AF378" i="2"/>
  <c r="AE378" i="2"/>
  <c r="AD378" i="2"/>
  <c r="AC378" i="2"/>
  <c r="AB378" i="2"/>
  <c r="AA378" i="2"/>
  <c r="Z378" i="2"/>
  <c r="Y378" i="2"/>
  <c r="W378" i="2"/>
  <c r="O380" i="2" s="1"/>
  <c r="P380" i="2" s="1"/>
  <c r="O378" i="2"/>
  <c r="X378" i="2" s="1"/>
  <c r="H378" i="2"/>
  <c r="A378" i="2"/>
  <c r="AR377" i="2"/>
  <c r="AQ377" i="2"/>
  <c r="AP377" i="2"/>
  <c r="AO377" i="2"/>
  <c r="AN377" i="2"/>
  <c r="AM377" i="2"/>
  <c r="AL377" i="2"/>
  <c r="AK377" i="2"/>
  <c r="AJ377" i="2"/>
  <c r="AI377" i="2"/>
  <c r="AH377" i="2"/>
  <c r="AG377" i="2"/>
  <c r="AF377" i="2"/>
  <c r="AE377" i="2"/>
  <c r="AD377" i="2"/>
  <c r="AC377" i="2"/>
  <c r="AB377" i="2"/>
  <c r="AA377" i="2"/>
  <c r="Z377" i="2"/>
  <c r="Y377" i="2"/>
  <c r="X377" i="2"/>
  <c r="W377" i="2"/>
  <c r="K377" i="2"/>
  <c r="J377" i="2"/>
  <c r="AR376" i="2"/>
  <c r="AQ376" i="2"/>
  <c r="AP376" i="2"/>
  <c r="AO376" i="2"/>
  <c r="AN376" i="2"/>
  <c r="AM376" i="2"/>
  <c r="AL376" i="2"/>
  <c r="AK376" i="2"/>
  <c r="AJ376" i="2"/>
  <c r="AI376" i="2"/>
  <c r="AH376" i="2"/>
  <c r="AG376" i="2"/>
  <c r="AF376" i="2"/>
  <c r="AE376" i="2"/>
  <c r="AD376" i="2"/>
  <c r="AB376" i="2"/>
  <c r="AA376" i="2"/>
  <c r="Z376" i="2"/>
  <c r="Y376" i="2"/>
  <c r="X376" i="2"/>
  <c r="W376" i="2"/>
  <c r="O375" i="2" s="1"/>
  <c r="P375" i="2" s="1"/>
  <c r="Z375" i="2" s="1"/>
  <c r="AR375" i="2"/>
  <c r="AQ375" i="2"/>
  <c r="AP375" i="2"/>
  <c r="AO375" i="2"/>
  <c r="AN375" i="2"/>
  <c r="AM375" i="2"/>
  <c r="AL375" i="2"/>
  <c r="AK375" i="2"/>
  <c r="AJ375" i="2"/>
  <c r="AI375" i="2"/>
  <c r="AH375" i="2"/>
  <c r="AG375" i="2"/>
  <c r="AF375" i="2"/>
  <c r="AE375" i="2"/>
  <c r="AD375" i="2"/>
  <c r="AC375" i="2"/>
  <c r="AB375" i="2"/>
  <c r="AA375" i="2"/>
  <c r="Y375" i="2"/>
  <c r="X375" i="2"/>
  <c r="W375" i="2"/>
  <c r="O376" i="2" s="1"/>
  <c r="A375" i="2"/>
  <c r="H375" i="2" s="1"/>
  <c r="AR374" i="2"/>
  <c r="AQ374" i="2"/>
  <c r="AP374" i="2"/>
  <c r="AO374" i="2"/>
  <c r="AN374" i="2"/>
  <c r="AM374" i="2"/>
  <c r="AL374" i="2"/>
  <c r="AK374" i="2"/>
  <c r="AJ374" i="2"/>
  <c r="AI374" i="2"/>
  <c r="AH374" i="2"/>
  <c r="AG374" i="2"/>
  <c r="AF374" i="2"/>
  <c r="AE374" i="2"/>
  <c r="AD374" i="2"/>
  <c r="AC374" i="2"/>
  <c r="AB374" i="2"/>
  <c r="AA374" i="2"/>
  <c r="Z374" i="2"/>
  <c r="Y374" i="2"/>
  <c r="X374" i="2"/>
  <c r="W374" i="2"/>
  <c r="K374" i="2"/>
  <c r="J374" i="2"/>
  <c r="AR373" i="2"/>
  <c r="AQ373" i="2"/>
  <c r="AP373" i="2"/>
  <c r="AO373" i="2"/>
  <c r="AN373" i="2"/>
  <c r="AM373" i="2"/>
  <c r="AL373" i="2"/>
  <c r="AK373" i="2"/>
  <c r="AJ373" i="2"/>
  <c r="AI373" i="2"/>
  <c r="AH373" i="2"/>
  <c r="AG373" i="2"/>
  <c r="AF373" i="2"/>
  <c r="AE373" i="2"/>
  <c r="AD373" i="2"/>
  <c r="AB373" i="2"/>
  <c r="AA373" i="2"/>
  <c r="Z373" i="2"/>
  <c r="Y373" i="2"/>
  <c r="X373" i="2"/>
  <c r="W373" i="2"/>
  <c r="AR372" i="2"/>
  <c r="AQ372" i="2"/>
  <c r="AP372" i="2"/>
  <c r="AO372" i="2"/>
  <c r="AN372" i="2"/>
  <c r="AM372" i="2"/>
  <c r="AL372" i="2"/>
  <c r="AK372" i="2"/>
  <c r="AJ372" i="2"/>
  <c r="AI372" i="2"/>
  <c r="AH372" i="2"/>
  <c r="AG372" i="2"/>
  <c r="AF372" i="2"/>
  <c r="AE372" i="2"/>
  <c r="AD372" i="2"/>
  <c r="AC372" i="2"/>
  <c r="AB372" i="2"/>
  <c r="AA372" i="2"/>
  <c r="Y372" i="2"/>
  <c r="X372" i="2"/>
  <c r="W372" i="2"/>
  <c r="O374" i="2" s="1"/>
  <c r="P374" i="2" s="1"/>
  <c r="O372" i="2"/>
  <c r="P372" i="2" s="1"/>
  <c r="Z372" i="2" s="1"/>
  <c r="H372" i="2"/>
  <c r="A372" i="2"/>
  <c r="AR371" i="2"/>
  <c r="AQ371" i="2"/>
  <c r="AP371" i="2"/>
  <c r="AO371" i="2"/>
  <c r="AN371" i="2"/>
  <c r="AM371" i="2"/>
  <c r="AL371" i="2"/>
  <c r="AK371" i="2"/>
  <c r="AJ371" i="2"/>
  <c r="AI371" i="2"/>
  <c r="AH371" i="2"/>
  <c r="AG371" i="2"/>
  <c r="AF371" i="2"/>
  <c r="AE371" i="2"/>
  <c r="AD371" i="2"/>
  <c r="AC371" i="2"/>
  <c r="AB371" i="2"/>
  <c r="AA371" i="2"/>
  <c r="Z371" i="2"/>
  <c r="Y371" i="2"/>
  <c r="X371" i="2"/>
  <c r="W371" i="2"/>
  <c r="K371" i="2"/>
  <c r="J371" i="2"/>
  <c r="AR370" i="2"/>
  <c r="AQ370" i="2"/>
  <c r="AP370" i="2"/>
  <c r="AO370" i="2"/>
  <c r="AN370" i="2"/>
  <c r="AM370" i="2"/>
  <c r="AL370" i="2"/>
  <c r="AK370" i="2"/>
  <c r="AJ370" i="2"/>
  <c r="AI370" i="2"/>
  <c r="AH370" i="2"/>
  <c r="AG370" i="2"/>
  <c r="AF370" i="2"/>
  <c r="AE370" i="2"/>
  <c r="AD370" i="2"/>
  <c r="AB370" i="2"/>
  <c r="AA370" i="2"/>
  <c r="Z370" i="2"/>
  <c r="Y370" i="2"/>
  <c r="X370" i="2"/>
  <c r="W370" i="2"/>
  <c r="O369" i="2" s="1"/>
  <c r="P369" i="2" s="1"/>
  <c r="X369" i="2" s="1"/>
  <c r="AR369" i="2"/>
  <c r="AQ369" i="2"/>
  <c r="AP369" i="2"/>
  <c r="AO369" i="2"/>
  <c r="AN369" i="2"/>
  <c r="AM369" i="2"/>
  <c r="AL369" i="2"/>
  <c r="AK369" i="2"/>
  <c r="AJ369" i="2"/>
  <c r="AI369" i="2"/>
  <c r="AH369" i="2"/>
  <c r="AG369" i="2"/>
  <c r="AF369" i="2"/>
  <c r="AE369" i="2"/>
  <c r="AD369" i="2"/>
  <c r="AC369" i="2"/>
  <c r="AB369" i="2"/>
  <c r="AA369" i="2"/>
  <c r="Z369" i="2"/>
  <c r="Y369" i="2"/>
  <c r="W369" i="2"/>
  <c r="O370" i="2" s="1"/>
  <c r="A369" i="2"/>
  <c r="H369" i="2" s="1"/>
  <c r="AR368" i="2"/>
  <c r="AQ368" i="2"/>
  <c r="AP368" i="2"/>
  <c r="AO368" i="2"/>
  <c r="AN368" i="2"/>
  <c r="AM368" i="2"/>
  <c r="AL368" i="2"/>
  <c r="AK368" i="2"/>
  <c r="AJ368" i="2"/>
  <c r="AI368" i="2"/>
  <c r="AH368" i="2"/>
  <c r="AG368" i="2"/>
  <c r="AF368" i="2"/>
  <c r="AE368" i="2"/>
  <c r="AD368" i="2"/>
  <c r="AC368" i="2"/>
  <c r="AB368" i="2"/>
  <c r="AA368" i="2"/>
  <c r="Z368" i="2"/>
  <c r="Y368" i="2"/>
  <c r="X368" i="2"/>
  <c r="W368" i="2"/>
  <c r="K368" i="2"/>
  <c r="J368" i="2"/>
  <c r="AR367" i="2"/>
  <c r="AQ367" i="2"/>
  <c r="AP367" i="2"/>
  <c r="AO367" i="2"/>
  <c r="AN367" i="2"/>
  <c r="AM367" i="2"/>
  <c r="AL367" i="2"/>
  <c r="AK367" i="2"/>
  <c r="AJ367" i="2"/>
  <c r="AI367" i="2"/>
  <c r="AH367" i="2"/>
  <c r="AG367" i="2"/>
  <c r="AF367" i="2"/>
  <c r="AE367" i="2"/>
  <c r="AD367" i="2"/>
  <c r="AB367" i="2"/>
  <c r="AA367" i="2"/>
  <c r="Z367" i="2"/>
  <c r="Y367" i="2"/>
  <c r="X367" i="2"/>
  <c r="W367" i="2"/>
  <c r="AR366" i="2"/>
  <c r="AQ366" i="2"/>
  <c r="AP366" i="2"/>
  <c r="AO366" i="2"/>
  <c r="AN366" i="2"/>
  <c r="AM366" i="2"/>
  <c r="AL366" i="2"/>
  <c r="AK366" i="2"/>
  <c r="AJ366" i="2"/>
  <c r="AI366" i="2"/>
  <c r="AH366" i="2"/>
  <c r="AG366" i="2"/>
  <c r="AF366" i="2"/>
  <c r="AE366" i="2"/>
  <c r="AD366" i="2"/>
  <c r="AC366" i="2"/>
  <c r="AB366" i="2"/>
  <c r="AA366" i="2"/>
  <c r="Y366" i="2"/>
  <c r="X366" i="2"/>
  <c r="W366" i="2"/>
  <c r="O368" i="2" s="1"/>
  <c r="P368" i="2" s="1"/>
  <c r="O366" i="2"/>
  <c r="Z366" i="2" s="1"/>
  <c r="H366" i="2"/>
  <c r="B366" i="2"/>
  <c r="A366" i="2"/>
  <c r="AR365" i="2"/>
  <c r="AQ365" i="2"/>
  <c r="AP365" i="2"/>
  <c r="AO365" i="2"/>
  <c r="AN365" i="2"/>
  <c r="AM365" i="2"/>
  <c r="AL365" i="2"/>
  <c r="AK365" i="2"/>
  <c r="AJ365" i="2"/>
  <c r="AI365" i="2"/>
  <c r="AH365" i="2"/>
  <c r="AG365" i="2"/>
  <c r="AF365" i="2"/>
  <c r="AE365" i="2"/>
  <c r="AD365" i="2"/>
  <c r="AC365" i="2"/>
  <c r="AB365" i="2"/>
  <c r="AA365" i="2"/>
  <c r="Z365" i="2"/>
  <c r="X365" i="2"/>
  <c r="W365" i="2"/>
  <c r="AR364" i="2"/>
  <c r="AQ364" i="2"/>
  <c r="AP364" i="2"/>
  <c r="AO364" i="2"/>
  <c r="AN364" i="2"/>
  <c r="AM364" i="2"/>
  <c r="AL364" i="2"/>
  <c r="AK364" i="2"/>
  <c r="AJ364" i="2"/>
  <c r="AI364" i="2"/>
  <c r="AH364" i="2"/>
  <c r="AG364" i="2"/>
  <c r="AF364" i="2"/>
  <c r="AE364" i="2"/>
  <c r="AD364" i="2"/>
  <c r="AB364" i="2"/>
  <c r="AA364" i="2"/>
  <c r="Z364" i="2"/>
  <c r="Y364" i="2"/>
  <c r="X364" i="2"/>
  <c r="W364" i="2"/>
  <c r="O363" i="2" s="1"/>
  <c r="AR363" i="2"/>
  <c r="AQ363" i="2"/>
  <c r="AP363" i="2"/>
  <c r="AO363" i="2"/>
  <c r="AN363" i="2"/>
  <c r="AM363" i="2"/>
  <c r="AL363" i="2"/>
  <c r="AK363" i="2"/>
  <c r="AJ363" i="2"/>
  <c r="AI363" i="2"/>
  <c r="AH363" i="2"/>
  <c r="AG363" i="2"/>
  <c r="AF363" i="2"/>
  <c r="AE363" i="2"/>
  <c r="AD363" i="2"/>
  <c r="AC363" i="2"/>
  <c r="AB363" i="2"/>
  <c r="AA363" i="2"/>
  <c r="Y363" i="2"/>
  <c r="X363" i="2"/>
  <c r="W363" i="2"/>
  <c r="O364" i="2" s="1"/>
  <c r="H363" i="2"/>
  <c r="A363" i="2"/>
  <c r="AR362" i="2"/>
  <c r="AQ362" i="2"/>
  <c r="AP362" i="2"/>
  <c r="AO362" i="2"/>
  <c r="AN362" i="2"/>
  <c r="AM362" i="2"/>
  <c r="AL362" i="2"/>
  <c r="AK362" i="2"/>
  <c r="AJ362" i="2"/>
  <c r="AI362" i="2"/>
  <c r="AH362" i="2"/>
  <c r="AG362" i="2"/>
  <c r="AF362" i="2"/>
  <c r="AE362" i="2"/>
  <c r="AD362" i="2"/>
  <c r="AC362" i="2"/>
  <c r="AB362" i="2"/>
  <c r="AA362" i="2"/>
  <c r="Z362" i="2"/>
  <c r="Y362" i="2"/>
  <c r="X362" i="2"/>
  <c r="W362" i="2"/>
  <c r="O362" i="2"/>
  <c r="P362" i="2" s="1"/>
  <c r="K362" i="2"/>
  <c r="J362" i="2"/>
  <c r="AR361" i="2"/>
  <c r="AQ361" i="2"/>
  <c r="AP361" i="2"/>
  <c r="AO361" i="2"/>
  <c r="AN361" i="2"/>
  <c r="AM361" i="2"/>
  <c r="AL361" i="2"/>
  <c r="AK361" i="2"/>
  <c r="AJ361" i="2"/>
  <c r="AI361" i="2"/>
  <c r="AH361" i="2"/>
  <c r="AG361" i="2"/>
  <c r="AF361" i="2"/>
  <c r="AE361" i="2"/>
  <c r="AD361" i="2"/>
  <c r="AC361" i="2"/>
  <c r="AB361" i="2"/>
  <c r="AA361" i="2"/>
  <c r="Z361" i="2"/>
  <c r="Y361" i="2"/>
  <c r="X361" i="2"/>
  <c r="W361" i="2"/>
  <c r="O360" i="2" s="1"/>
  <c r="P360" i="2" s="1"/>
  <c r="AR360" i="2"/>
  <c r="AQ360" i="2"/>
  <c r="AP360" i="2"/>
  <c r="AO360" i="2"/>
  <c r="AN360" i="2"/>
  <c r="AM360" i="2"/>
  <c r="AL360" i="2"/>
  <c r="AK360" i="2"/>
  <c r="AJ360" i="2"/>
  <c r="AI360" i="2"/>
  <c r="AH360" i="2"/>
  <c r="AG360" i="2"/>
  <c r="AF360" i="2"/>
  <c r="AE360" i="2"/>
  <c r="AD360" i="2"/>
  <c r="AC360" i="2"/>
  <c r="AB360" i="2"/>
  <c r="AA360" i="2"/>
  <c r="Z360" i="2"/>
  <c r="Y360" i="2"/>
  <c r="X360" i="2"/>
  <c r="W360" i="2"/>
  <c r="O361" i="2" s="1"/>
  <c r="P361" i="2" s="1"/>
  <c r="A360" i="2"/>
  <c r="Q360" i="2" s="1"/>
  <c r="R360" i="2" s="1"/>
  <c r="AR359" i="2"/>
  <c r="AQ359" i="2"/>
  <c r="AP359" i="2"/>
  <c r="AO359" i="2"/>
  <c r="AN359" i="2"/>
  <c r="AM359" i="2"/>
  <c r="AL359" i="2"/>
  <c r="AK359" i="2"/>
  <c r="AJ359" i="2"/>
  <c r="AI359" i="2"/>
  <c r="AH359" i="2"/>
  <c r="AG359" i="2"/>
  <c r="AF359" i="2"/>
  <c r="AE359" i="2"/>
  <c r="AD359" i="2"/>
  <c r="AC359" i="2"/>
  <c r="AB359" i="2"/>
  <c r="AA359" i="2"/>
  <c r="Z359" i="2"/>
  <c r="Y359" i="2"/>
  <c r="X359" i="2"/>
  <c r="W359" i="2"/>
  <c r="K359" i="2"/>
  <c r="J359" i="2"/>
  <c r="AR358" i="2"/>
  <c r="AQ358" i="2"/>
  <c r="AP358" i="2"/>
  <c r="AO358" i="2"/>
  <c r="AN358" i="2"/>
  <c r="AM358" i="2"/>
  <c r="AL358" i="2"/>
  <c r="AK358" i="2"/>
  <c r="AJ358" i="2"/>
  <c r="AI358" i="2"/>
  <c r="AH358" i="2"/>
  <c r="AG358" i="2"/>
  <c r="AF358" i="2"/>
  <c r="AE358" i="2"/>
  <c r="AD358" i="2"/>
  <c r="AB358" i="2"/>
  <c r="AA358" i="2"/>
  <c r="Z358" i="2"/>
  <c r="Y358" i="2"/>
  <c r="X358" i="2"/>
  <c r="W358" i="2"/>
  <c r="AR357" i="2"/>
  <c r="AQ357" i="2"/>
  <c r="AP357" i="2"/>
  <c r="AO357" i="2"/>
  <c r="AN357" i="2"/>
  <c r="AM357" i="2"/>
  <c r="AL357" i="2"/>
  <c r="AK357" i="2"/>
  <c r="AJ357" i="2"/>
  <c r="AI357" i="2"/>
  <c r="AH357" i="2"/>
  <c r="AG357" i="2"/>
  <c r="AF357" i="2"/>
  <c r="AE357" i="2"/>
  <c r="AD357" i="2"/>
  <c r="AC357" i="2"/>
  <c r="AB357" i="2"/>
  <c r="AA357" i="2"/>
  <c r="Z357" i="2"/>
  <c r="Y357" i="2"/>
  <c r="W357" i="2"/>
  <c r="O358" i="2" s="1"/>
  <c r="P357" i="2"/>
  <c r="X357" i="2" s="1"/>
  <c r="O357" i="2"/>
  <c r="H357" i="2"/>
  <c r="A357" i="2"/>
  <c r="Q357" i="2" s="1"/>
  <c r="AR356" i="2"/>
  <c r="AQ356" i="2"/>
  <c r="AP356" i="2"/>
  <c r="AO356" i="2"/>
  <c r="AN356" i="2"/>
  <c r="AM356" i="2"/>
  <c r="AL356" i="2"/>
  <c r="AK356" i="2"/>
  <c r="AJ356" i="2"/>
  <c r="AI356" i="2"/>
  <c r="AH356" i="2"/>
  <c r="AG356" i="2"/>
  <c r="AF356" i="2"/>
  <c r="AE356" i="2"/>
  <c r="AD356" i="2"/>
  <c r="AC356" i="2"/>
  <c r="AB356" i="2"/>
  <c r="AA356" i="2"/>
  <c r="Z356" i="2"/>
  <c r="Y356" i="2"/>
  <c r="X356" i="2"/>
  <c r="W356" i="2"/>
  <c r="O356" i="2"/>
  <c r="P356" i="2" s="1"/>
  <c r="K356" i="2"/>
  <c r="J356" i="2"/>
  <c r="AR355" i="2"/>
  <c r="AQ355" i="2"/>
  <c r="AP355" i="2"/>
  <c r="AO355" i="2"/>
  <c r="AN355" i="2"/>
  <c r="AM355" i="2"/>
  <c r="AL355" i="2"/>
  <c r="AK355" i="2"/>
  <c r="AJ355" i="2"/>
  <c r="AI355" i="2"/>
  <c r="AH355" i="2"/>
  <c r="AG355" i="2"/>
  <c r="AF355" i="2"/>
  <c r="AE355" i="2"/>
  <c r="AD355" i="2"/>
  <c r="AB355" i="2"/>
  <c r="AA355" i="2"/>
  <c r="Z355" i="2"/>
  <c r="Y355" i="2"/>
  <c r="X355" i="2"/>
  <c r="W355" i="2"/>
  <c r="O354" i="2" s="1"/>
  <c r="AR354" i="2"/>
  <c r="AQ354" i="2"/>
  <c r="AP354" i="2"/>
  <c r="AO354" i="2"/>
  <c r="AN354" i="2"/>
  <c r="AM354" i="2"/>
  <c r="AL354" i="2"/>
  <c r="AK354" i="2"/>
  <c r="AJ354" i="2"/>
  <c r="AI354" i="2"/>
  <c r="AH354" i="2"/>
  <c r="AG354" i="2"/>
  <c r="AF354" i="2"/>
  <c r="AE354" i="2"/>
  <c r="AD354" i="2"/>
  <c r="AC354" i="2"/>
  <c r="AB354" i="2"/>
  <c r="AA354" i="2"/>
  <c r="Y354" i="2"/>
  <c r="X354" i="2"/>
  <c r="W354" i="2"/>
  <c r="O355" i="2" s="1"/>
  <c r="P355" i="2" s="1"/>
  <c r="AC355" i="2" s="1"/>
  <c r="A354" i="2"/>
  <c r="Q354" i="2" s="1"/>
  <c r="R354" i="2" s="1"/>
  <c r="AR353" i="2"/>
  <c r="AQ353" i="2"/>
  <c r="AP353" i="2"/>
  <c r="AO353" i="2"/>
  <c r="AN353" i="2"/>
  <c r="AM353" i="2"/>
  <c r="AL353" i="2"/>
  <c r="AK353" i="2"/>
  <c r="AJ353" i="2"/>
  <c r="AI353" i="2"/>
  <c r="AH353" i="2"/>
  <c r="AG353" i="2"/>
  <c r="AF353" i="2"/>
  <c r="AE353" i="2"/>
  <c r="AD353" i="2"/>
  <c r="AC353" i="2"/>
  <c r="AB353" i="2"/>
  <c r="AA353" i="2"/>
  <c r="Z353" i="2"/>
  <c r="Y353" i="2"/>
  <c r="X353" i="2"/>
  <c r="W353" i="2"/>
  <c r="K353" i="2"/>
  <c r="J353" i="2"/>
  <c r="AR352" i="2"/>
  <c r="AQ352" i="2"/>
  <c r="AP352" i="2"/>
  <c r="AO352" i="2"/>
  <c r="AN352" i="2"/>
  <c r="AM352" i="2"/>
  <c r="AL352" i="2"/>
  <c r="AK352" i="2"/>
  <c r="AJ352" i="2"/>
  <c r="AI352" i="2"/>
  <c r="AH352" i="2"/>
  <c r="AG352" i="2"/>
  <c r="AF352" i="2"/>
  <c r="AE352" i="2"/>
  <c r="AD352" i="2"/>
  <c r="AC352" i="2"/>
  <c r="AB352" i="2"/>
  <c r="AA352" i="2"/>
  <c r="Y352" i="2"/>
  <c r="X352" i="2"/>
  <c r="W352" i="2"/>
  <c r="AR351" i="2"/>
  <c r="AQ351" i="2"/>
  <c r="AP351" i="2"/>
  <c r="AO351" i="2"/>
  <c r="AN351" i="2"/>
  <c r="AM351" i="2"/>
  <c r="AL351" i="2"/>
  <c r="AK351" i="2"/>
  <c r="AJ351" i="2"/>
  <c r="AI351" i="2"/>
  <c r="AH351" i="2"/>
  <c r="AG351" i="2"/>
  <c r="AF351" i="2"/>
  <c r="AE351" i="2"/>
  <c r="AD351" i="2"/>
  <c r="AC351" i="2"/>
  <c r="AB351" i="2"/>
  <c r="AA351" i="2"/>
  <c r="Z351" i="2"/>
  <c r="X351" i="2"/>
  <c r="W351" i="2"/>
  <c r="O352" i="2" s="1"/>
  <c r="P352" i="2" s="1"/>
  <c r="Z352" i="2" s="1"/>
  <c r="P351" i="2"/>
  <c r="O351" i="2"/>
  <c r="Y351" i="2" s="1"/>
  <c r="H351" i="2"/>
  <c r="A351" i="2"/>
  <c r="AR350" i="2"/>
  <c r="AQ350" i="2"/>
  <c r="AP350" i="2"/>
  <c r="AO350" i="2"/>
  <c r="AN350" i="2"/>
  <c r="AM350" i="2"/>
  <c r="AL350" i="2"/>
  <c r="AK350" i="2"/>
  <c r="AJ350" i="2"/>
  <c r="AI350" i="2"/>
  <c r="AH350" i="2"/>
  <c r="AG350" i="2"/>
  <c r="AF350" i="2"/>
  <c r="AE350" i="2"/>
  <c r="AD350" i="2"/>
  <c r="AC350" i="2"/>
  <c r="AB350" i="2"/>
  <c r="AA350" i="2"/>
  <c r="Z350" i="2"/>
  <c r="Y350" i="2"/>
  <c r="X350" i="2"/>
  <c r="W350" i="2"/>
  <c r="O350" i="2"/>
  <c r="P350" i="2" s="1"/>
  <c r="K350" i="2"/>
  <c r="J350" i="2"/>
  <c r="AR349" i="2"/>
  <c r="AQ349" i="2"/>
  <c r="AP349" i="2"/>
  <c r="AO349" i="2"/>
  <c r="AN349" i="2"/>
  <c r="AM349" i="2"/>
  <c r="AL349" i="2"/>
  <c r="AK349" i="2"/>
  <c r="AJ349" i="2"/>
  <c r="AI349" i="2"/>
  <c r="AH349" i="2"/>
  <c r="AG349" i="2"/>
  <c r="AF349" i="2"/>
  <c r="AE349" i="2"/>
  <c r="AD349" i="2"/>
  <c r="AB349" i="2"/>
  <c r="AA349" i="2"/>
  <c r="Z349" i="2"/>
  <c r="Y349" i="2"/>
  <c r="X349" i="2"/>
  <c r="W349" i="2"/>
  <c r="AR348" i="2"/>
  <c r="AQ348" i="2"/>
  <c r="AP348" i="2"/>
  <c r="AO348" i="2"/>
  <c r="AN348" i="2"/>
  <c r="AM348" i="2"/>
  <c r="AL348" i="2"/>
  <c r="AK348" i="2"/>
  <c r="AJ348" i="2"/>
  <c r="AI348" i="2"/>
  <c r="AH348" i="2"/>
  <c r="AG348" i="2"/>
  <c r="AF348" i="2"/>
  <c r="AE348" i="2"/>
  <c r="AD348" i="2"/>
  <c r="AC348" i="2"/>
  <c r="AB348" i="2"/>
  <c r="AA348" i="2"/>
  <c r="Y348" i="2"/>
  <c r="X348" i="2"/>
  <c r="W348" i="2"/>
  <c r="O349" i="2" s="1"/>
  <c r="O348" i="2"/>
  <c r="P348" i="2" s="1"/>
  <c r="Z348" i="2" s="1"/>
  <c r="A348" i="2"/>
  <c r="AR347" i="2"/>
  <c r="AQ347" i="2"/>
  <c r="AP347" i="2"/>
  <c r="AO347" i="2"/>
  <c r="AN347" i="2"/>
  <c r="AM347" i="2"/>
  <c r="AL347" i="2"/>
  <c r="AK347" i="2"/>
  <c r="AJ347" i="2"/>
  <c r="AI347" i="2"/>
  <c r="AH347" i="2"/>
  <c r="AG347" i="2"/>
  <c r="AF347" i="2"/>
  <c r="AE347" i="2"/>
  <c r="AD347" i="2"/>
  <c r="AC347" i="2"/>
  <c r="AB347" i="2"/>
  <c r="AA347" i="2"/>
  <c r="Z347" i="2"/>
  <c r="Y347" i="2"/>
  <c r="X347" i="2"/>
  <c r="W347" i="2"/>
  <c r="K347" i="2"/>
  <c r="J347" i="2"/>
  <c r="AR346" i="2"/>
  <c r="AQ346" i="2"/>
  <c r="AP346" i="2"/>
  <c r="AO346" i="2"/>
  <c r="AN346" i="2"/>
  <c r="AM346" i="2"/>
  <c r="AL346" i="2"/>
  <c r="AK346" i="2"/>
  <c r="AJ346" i="2"/>
  <c r="AI346" i="2"/>
  <c r="AH346" i="2"/>
  <c r="AG346" i="2"/>
  <c r="AF346" i="2"/>
  <c r="AE346" i="2"/>
  <c r="AD346" i="2"/>
  <c r="AC346" i="2"/>
  <c r="AB346" i="2"/>
  <c r="AA346" i="2"/>
  <c r="Y346" i="2"/>
  <c r="X346" i="2"/>
  <c r="W346" i="2"/>
  <c r="O345" i="2" s="1"/>
  <c r="P345" i="2" s="1"/>
  <c r="AC345" i="2" s="1"/>
  <c r="AR345" i="2"/>
  <c r="AQ345" i="2"/>
  <c r="AP345" i="2"/>
  <c r="AO345" i="2"/>
  <c r="AN345" i="2"/>
  <c r="AM345" i="2"/>
  <c r="AL345" i="2"/>
  <c r="AK345" i="2"/>
  <c r="AJ345" i="2"/>
  <c r="AI345" i="2"/>
  <c r="AH345" i="2"/>
  <c r="AG345" i="2"/>
  <c r="AF345" i="2"/>
  <c r="AE345" i="2"/>
  <c r="AD345" i="2"/>
  <c r="AB345" i="2"/>
  <c r="AA345" i="2"/>
  <c r="Z345" i="2"/>
  <c r="Y345" i="2"/>
  <c r="X345" i="2"/>
  <c r="W345" i="2"/>
  <c r="O346" i="2" s="1"/>
  <c r="H345" i="2"/>
  <c r="A345" i="2"/>
  <c r="AR344" i="2"/>
  <c r="AQ344" i="2"/>
  <c r="AP344" i="2"/>
  <c r="AO344" i="2"/>
  <c r="AN344" i="2"/>
  <c r="AM344" i="2"/>
  <c r="AL344" i="2"/>
  <c r="AK344" i="2"/>
  <c r="AJ344" i="2"/>
  <c r="AI344" i="2"/>
  <c r="AH344" i="2"/>
  <c r="AG344" i="2"/>
  <c r="AF344" i="2"/>
  <c r="AE344" i="2"/>
  <c r="AD344" i="2"/>
  <c r="AC344" i="2"/>
  <c r="AB344" i="2"/>
  <c r="AA344" i="2"/>
  <c r="Z344" i="2"/>
  <c r="Y344" i="2"/>
  <c r="X344" i="2"/>
  <c r="W344" i="2"/>
  <c r="O344" i="2"/>
  <c r="P344" i="2" s="1"/>
  <c r="K344" i="2"/>
  <c r="J344" i="2"/>
  <c r="AR343" i="2"/>
  <c r="AQ343" i="2"/>
  <c r="AP343" i="2"/>
  <c r="AO343" i="2"/>
  <c r="AN343" i="2"/>
  <c r="AM343" i="2"/>
  <c r="AL343" i="2"/>
  <c r="AK343" i="2"/>
  <c r="AJ343" i="2"/>
  <c r="AI343" i="2"/>
  <c r="AH343" i="2"/>
  <c r="AG343" i="2"/>
  <c r="AF343" i="2"/>
  <c r="AE343" i="2"/>
  <c r="AD343" i="2"/>
  <c r="AB343" i="2"/>
  <c r="AA343" i="2"/>
  <c r="Z343" i="2"/>
  <c r="Y343" i="2"/>
  <c r="X343" i="2"/>
  <c r="W343" i="2"/>
  <c r="AR342" i="2"/>
  <c r="AQ342" i="2"/>
  <c r="AP342" i="2"/>
  <c r="AO342" i="2"/>
  <c r="AN342" i="2"/>
  <c r="AM342" i="2"/>
  <c r="AL342" i="2"/>
  <c r="AK342" i="2"/>
  <c r="AJ342" i="2"/>
  <c r="AI342" i="2"/>
  <c r="AH342" i="2"/>
  <c r="AG342" i="2"/>
  <c r="AF342" i="2"/>
  <c r="AE342" i="2"/>
  <c r="AD342" i="2"/>
  <c r="AC342" i="2"/>
  <c r="AB342" i="2"/>
  <c r="AA342" i="2"/>
  <c r="Y342" i="2"/>
  <c r="X342" i="2"/>
  <c r="W342" i="2"/>
  <c r="O343" i="2" s="1"/>
  <c r="O342" i="2"/>
  <c r="P342" i="2" s="1"/>
  <c r="Z342" i="2" s="1"/>
  <c r="A342" i="2"/>
  <c r="Q342" i="2" s="1"/>
  <c r="R342" i="2" s="1"/>
  <c r="AR341" i="2"/>
  <c r="AQ341" i="2"/>
  <c r="AP341" i="2"/>
  <c r="AO341" i="2"/>
  <c r="AN341" i="2"/>
  <c r="AM341" i="2"/>
  <c r="AL341" i="2"/>
  <c r="AK341" i="2"/>
  <c r="AJ341" i="2"/>
  <c r="AI341" i="2"/>
  <c r="AH341" i="2"/>
  <c r="AG341" i="2"/>
  <c r="AF341" i="2"/>
  <c r="AE341" i="2"/>
  <c r="AD341" i="2"/>
  <c r="AC341" i="2"/>
  <c r="AB341" i="2"/>
  <c r="AA341" i="2"/>
  <c r="Z341" i="2"/>
  <c r="Y341" i="2"/>
  <c r="X341" i="2"/>
  <c r="W341" i="2"/>
  <c r="K341" i="2"/>
  <c r="J341" i="2"/>
  <c r="AR340" i="2"/>
  <c r="AQ340" i="2"/>
  <c r="AP340" i="2"/>
  <c r="AO340" i="2"/>
  <c r="AN340" i="2"/>
  <c r="AM340" i="2"/>
  <c r="AL340" i="2"/>
  <c r="AK340" i="2"/>
  <c r="AJ340" i="2"/>
  <c r="AI340" i="2"/>
  <c r="AH340" i="2"/>
  <c r="AG340" i="2"/>
  <c r="AF340" i="2"/>
  <c r="AE340" i="2"/>
  <c r="AD340" i="2"/>
  <c r="AB340" i="2"/>
  <c r="AA340" i="2"/>
  <c r="Z340" i="2"/>
  <c r="Y340" i="2"/>
  <c r="X340" i="2"/>
  <c r="W340" i="2"/>
  <c r="O339" i="2" s="1"/>
  <c r="AR339" i="2"/>
  <c r="AQ339" i="2"/>
  <c r="AP339" i="2"/>
  <c r="AO339" i="2"/>
  <c r="AN339" i="2"/>
  <c r="AM339" i="2"/>
  <c r="AL339" i="2"/>
  <c r="AK339" i="2"/>
  <c r="AJ339" i="2"/>
  <c r="AI339" i="2"/>
  <c r="AH339" i="2"/>
  <c r="AG339" i="2"/>
  <c r="AF339" i="2"/>
  <c r="AE339" i="2"/>
  <c r="AD339" i="2"/>
  <c r="AC339" i="2"/>
  <c r="AB339" i="2"/>
  <c r="AA339" i="2"/>
  <c r="Y339" i="2"/>
  <c r="X339" i="2"/>
  <c r="W339" i="2"/>
  <c r="O340" i="2" s="1"/>
  <c r="P340" i="2" s="1"/>
  <c r="AC340" i="2" s="1"/>
  <c r="H339" i="2"/>
  <c r="A339" i="2"/>
  <c r="AR338" i="2"/>
  <c r="AQ338" i="2"/>
  <c r="AP338" i="2"/>
  <c r="AO338" i="2"/>
  <c r="AN338" i="2"/>
  <c r="AM338" i="2"/>
  <c r="AL338" i="2"/>
  <c r="AK338" i="2"/>
  <c r="AJ338" i="2"/>
  <c r="AI338" i="2"/>
  <c r="AH338" i="2"/>
  <c r="AG338" i="2"/>
  <c r="AF338" i="2"/>
  <c r="AE338" i="2"/>
  <c r="AD338" i="2"/>
  <c r="AC338" i="2"/>
  <c r="AB338" i="2"/>
  <c r="AA338" i="2"/>
  <c r="Z338" i="2"/>
  <c r="Y338" i="2"/>
  <c r="X338" i="2"/>
  <c r="W338" i="2"/>
  <c r="O338" i="2"/>
  <c r="P338" i="2" s="1"/>
  <c r="K338" i="2"/>
  <c r="J338" i="2"/>
  <c r="AR337" i="2"/>
  <c r="AQ337" i="2"/>
  <c r="AP337" i="2"/>
  <c r="AO337" i="2"/>
  <c r="AN337" i="2"/>
  <c r="AM337" i="2"/>
  <c r="AL337" i="2"/>
  <c r="AK337" i="2"/>
  <c r="AJ337" i="2"/>
  <c r="AI337" i="2"/>
  <c r="AH337" i="2"/>
  <c r="AG337" i="2"/>
  <c r="AF337" i="2"/>
  <c r="AE337" i="2"/>
  <c r="AD337" i="2"/>
  <c r="AC337" i="2"/>
  <c r="AB337" i="2"/>
  <c r="AA337" i="2"/>
  <c r="Y337" i="2"/>
  <c r="X337" i="2"/>
  <c r="W337" i="2"/>
  <c r="AR336" i="2"/>
  <c r="AQ336" i="2"/>
  <c r="AP336" i="2"/>
  <c r="AO336" i="2"/>
  <c r="AN336" i="2"/>
  <c r="AM336" i="2"/>
  <c r="AL336" i="2"/>
  <c r="AK336" i="2"/>
  <c r="AJ336" i="2"/>
  <c r="AI336" i="2"/>
  <c r="AH336" i="2"/>
  <c r="AG336" i="2"/>
  <c r="AF336" i="2"/>
  <c r="AE336" i="2"/>
  <c r="AD336" i="2"/>
  <c r="AB336" i="2"/>
  <c r="AA336" i="2"/>
  <c r="Z336" i="2"/>
  <c r="Y336" i="2"/>
  <c r="X336" i="2"/>
  <c r="W336" i="2"/>
  <c r="O337" i="2" s="1"/>
  <c r="P337" i="2" s="1"/>
  <c r="Z337" i="2" s="1"/>
  <c r="O336" i="2"/>
  <c r="AC336" i="2" s="1"/>
  <c r="A336" i="2"/>
  <c r="AR335" i="2"/>
  <c r="AQ335" i="2"/>
  <c r="AP335" i="2"/>
  <c r="AO335" i="2"/>
  <c r="AN335" i="2"/>
  <c r="AM335" i="2"/>
  <c r="AL335" i="2"/>
  <c r="AK335" i="2"/>
  <c r="AJ335" i="2"/>
  <c r="AI335" i="2"/>
  <c r="AH335" i="2"/>
  <c r="AG335" i="2"/>
  <c r="AF335" i="2"/>
  <c r="AE335" i="2"/>
  <c r="AD335" i="2"/>
  <c r="AC335" i="2"/>
  <c r="AB335" i="2"/>
  <c r="AA335" i="2"/>
  <c r="Y335" i="2"/>
  <c r="X335" i="2"/>
  <c r="W335" i="2"/>
  <c r="AR334" i="2"/>
  <c r="AQ334" i="2"/>
  <c r="AP334" i="2"/>
  <c r="AO334" i="2"/>
  <c r="AN334" i="2"/>
  <c r="AM334" i="2"/>
  <c r="AL334" i="2"/>
  <c r="AK334" i="2"/>
  <c r="AJ334" i="2"/>
  <c r="AI334" i="2"/>
  <c r="AH334" i="2"/>
  <c r="AG334" i="2"/>
  <c r="AF334" i="2"/>
  <c r="AE334" i="2"/>
  <c r="AD334" i="2"/>
  <c r="AC334" i="2"/>
  <c r="AB334" i="2"/>
  <c r="AA334" i="2"/>
  <c r="Y334" i="2"/>
  <c r="X334" i="2"/>
  <c r="W334" i="2"/>
  <c r="O333" i="2" s="1"/>
  <c r="P333" i="2" s="1"/>
  <c r="AC333" i="2" s="1"/>
  <c r="AR333" i="2"/>
  <c r="AQ333" i="2"/>
  <c r="AP333" i="2"/>
  <c r="AO333" i="2"/>
  <c r="AN333" i="2"/>
  <c r="AM333" i="2"/>
  <c r="AL333" i="2"/>
  <c r="AK333" i="2"/>
  <c r="AJ333" i="2"/>
  <c r="AI333" i="2"/>
  <c r="AH333" i="2"/>
  <c r="AG333" i="2"/>
  <c r="AF333" i="2"/>
  <c r="AE333" i="2"/>
  <c r="AD333" i="2"/>
  <c r="AB333" i="2"/>
  <c r="AA333" i="2"/>
  <c r="Z333" i="2"/>
  <c r="Y333" i="2"/>
  <c r="X333" i="2"/>
  <c r="W333" i="2"/>
  <c r="O334" i="2" s="1"/>
  <c r="H333" i="2"/>
  <c r="A333" i="2"/>
  <c r="AR332" i="2"/>
  <c r="AQ332" i="2"/>
  <c r="AP332" i="2"/>
  <c r="AO332" i="2"/>
  <c r="AN332" i="2"/>
  <c r="AM332" i="2"/>
  <c r="AL332" i="2"/>
  <c r="AK332" i="2"/>
  <c r="AJ332" i="2"/>
  <c r="AI332" i="2"/>
  <c r="AH332" i="2"/>
  <c r="AG332" i="2"/>
  <c r="AF332" i="2"/>
  <c r="AE332" i="2"/>
  <c r="AD332" i="2"/>
  <c r="AC332" i="2"/>
  <c r="AB332" i="2"/>
  <c r="AA332" i="2"/>
  <c r="Y332" i="2"/>
  <c r="X332" i="2"/>
  <c r="W332" i="2"/>
  <c r="O332" i="2"/>
  <c r="Z332" i="2" s="1"/>
  <c r="AR331" i="2"/>
  <c r="AQ331" i="2"/>
  <c r="AP331" i="2"/>
  <c r="AO331" i="2"/>
  <c r="AN331" i="2"/>
  <c r="AM331" i="2"/>
  <c r="AL331" i="2"/>
  <c r="AK331" i="2"/>
  <c r="AJ331" i="2"/>
  <c r="AI331" i="2"/>
  <c r="AH331" i="2"/>
  <c r="AG331" i="2"/>
  <c r="AF331" i="2"/>
  <c r="AE331" i="2"/>
  <c r="AD331" i="2"/>
  <c r="AC331" i="2"/>
  <c r="AB331" i="2"/>
  <c r="AA331" i="2"/>
  <c r="Y331" i="2"/>
  <c r="X331" i="2"/>
  <c r="W331" i="2"/>
  <c r="AR330" i="2"/>
  <c r="AQ330" i="2"/>
  <c r="AP330" i="2"/>
  <c r="AO330" i="2"/>
  <c r="AN330" i="2"/>
  <c r="AM330" i="2"/>
  <c r="AL330" i="2"/>
  <c r="AK330" i="2"/>
  <c r="AJ330" i="2"/>
  <c r="AI330" i="2"/>
  <c r="AH330" i="2"/>
  <c r="AG330" i="2"/>
  <c r="AF330" i="2"/>
  <c r="AE330" i="2"/>
  <c r="AD330" i="2"/>
  <c r="AB330" i="2"/>
  <c r="AA330" i="2"/>
  <c r="Z330" i="2"/>
  <c r="Y330" i="2"/>
  <c r="X330" i="2"/>
  <c r="W330" i="2"/>
  <c r="O331" i="2" s="1"/>
  <c r="O330" i="2"/>
  <c r="P330" i="2" s="1"/>
  <c r="AC330" i="2" s="1"/>
  <c r="A330" i="2"/>
  <c r="Q330" i="2" s="1"/>
  <c r="R330" i="2" s="1"/>
  <c r="AR329" i="2"/>
  <c r="AQ329" i="2"/>
  <c r="AP329" i="2"/>
  <c r="AO329" i="2"/>
  <c r="AN329" i="2"/>
  <c r="AM329" i="2"/>
  <c r="AL329" i="2"/>
  <c r="AK329" i="2"/>
  <c r="AJ329" i="2"/>
  <c r="AI329" i="2"/>
  <c r="AH329" i="2"/>
  <c r="AG329" i="2"/>
  <c r="AF329" i="2"/>
  <c r="AE329" i="2"/>
  <c r="AD329" i="2"/>
  <c r="AC329" i="2"/>
  <c r="AB329" i="2"/>
  <c r="AA329" i="2"/>
  <c r="Z329" i="2"/>
  <c r="Y329" i="2"/>
  <c r="X329" i="2"/>
  <c r="W329" i="2"/>
  <c r="K329" i="2"/>
  <c r="J329" i="2"/>
  <c r="AR328" i="2"/>
  <c r="AQ328" i="2"/>
  <c r="AP328" i="2"/>
  <c r="AO328" i="2"/>
  <c r="AN328" i="2"/>
  <c r="AM328" i="2"/>
  <c r="AL328" i="2"/>
  <c r="AK328" i="2"/>
  <c r="AJ328" i="2"/>
  <c r="AI328" i="2"/>
  <c r="AH328" i="2"/>
  <c r="AG328" i="2"/>
  <c r="AF328" i="2"/>
  <c r="AE328" i="2"/>
  <c r="AD328" i="2"/>
  <c r="AC328" i="2"/>
  <c r="AB328" i="2"/>
  <c r="AA328" i="2"/>
  <c r="Z328" i="2"/>
  <c r="Y328" i="2"/>
  <c r="W328" i="2"/>
  <c r="O327" i="2" s="1"/>
  <c r="AR327" i="2"/>
  <c r="AQ327" i="2"/>
  <c r="AP327" i="2"/>
  <c r="AO327" i="2"/>
  <c r="AN327" i="2"/>
  <c r="AM327" i="2"/>
  <c r="AL327" i="2"/>
  <c r="AK327" i="2"/>
  <c r="AJ327" i="2"/>
  <c r="AI327" i="2"/>
  <c r="AH327" i="2"/>
  <c r="AG327" i="2"/>
  <c r="AF327" i="2"/>
  <c r="AE327" i="2"/>
  <c r="AD327" i="2"/>
  <c r="AC327" i="2"/>
  <c r="AB327" i="2"/>
  <c r="AA327" i="2"/>
  <c r="Y327" i="2"/>
  <c r="X327" i="2"/>
  <c r="W327" i="2"/>
  <c r="O328" i="2" s="1"/>
  <c r="P328" i="2" s="1"/>
  <c r="X328" i="2" s="1"/>
  <c r="H327" i="2"/>
  <c r="A327" i="2"/>
  <c r="AR326" i="2"/>
  <c r="AQ326" i="2"/>
  <c r="AP326" i="2"/>
  <c r="AO326" i="2"/>
  <c r="AN326" i="2"/>
  <c r="AM326" i="2"/>
  <c r="AL326" i="2"/>
  <c r="AK326" i="2"/>
  <c r="AJ326" i="2"/>
  <c r="AI326" i="2"/>
  <c r="AH326" i="2"/>
  <c r="AG326" i="2"/>
  <c r="AF326" i="2"/>
  <c r="AE326" i="2"/>
  <c r="AD326" i="2"/>
  <c r="AC326" i="2"/>
  <c r="AB326" i="2"/>
  <c r="AA326" i="2"/>
  <c r="Z326" i="2"/>
  <c r="Y326" i="2"/>
  <c r="X326" i="2"/>
  <c r="W326" i="2"/>
  <c r="O326" i="2"/>
  <c r="P326" i="2" s="1"/>
  <c r="K326" i="2"/>
  <c r="J326" i="2"/>
  <c r="AR325" i="2"/>
  <c r="AQ325" i="2"/>
  <c r="AP325" i="2"/>
  <c r="AO325" i="2"/>
  <c r="AN325" i="2"/>
  <c r="AM325" i="2"/>
  <c r="AL325" i="2"/>
  <c r="AK325" i="2"/>
  <c r="AJ325" i="2"/>
  <c r="AI325" i="2"/>
  <c r="AH325" i="2"/>
  <c r="AG325" i="2"/>
  <c r="AF325" i="2"/>
  <c r="AE325" i="2"/>
  <c r="AD325" i="2"/>
  <c r="AB325" i="2"/>
  <c r="AA325" i="2"/>
  <c r="Z325" i="2"/>
  <c r="Y325" i="2"/>
  <c r="X325" i="2"/>
  <c r="W325" i="2"/>
  <c r="AR324" i="2"/>
  <c r="AQ324" i="2"/>
  <c r="AP324" i="2"/>
  <c r="AO324" i="2"/>
  <c r="AN324" i="2"/>
  <c r="AM324" i="2"/>
  <c r="AL324" i="2"/>
  <c r="AK324" i="2"/>
  <c r="AJ324" i="2"/>
  <c r="AI324" i="2"/>
  <c r="AH324" i="2"/>
  <c r="AG324" i="2"/>
  <c r="AF324" i="2"/>
  <c r="AE324" i="2"/>
  <c r="AD324" i="2"/>
  <c r="AC324" i="2"/>
  <c r="AB324" i="2"/>
  <c r="AA324" i="2"/>
  <c r="Z324" i="2"/>
  <c r="Y324" i="2"/>
  <c r="W324" i="2"/>
  <c r="O325" i="2" s="1"/>
  <c r="P325" i="2" s="1"/>
  <c r="AC325" i="2" s="1"/>
  <c r="O324" i="2"/>
  <c r="X324" i="2" s="1"/>
  <c r="A324" i="2"/>
  <c r="Q324" i="2" s="1"/>
  <c r="R324" i="2" s="1"/>
  <c r="AR323" i="2"/>
  <c r="AQ323" i="2"/>
  <c r="AP323" i="2"/>
  <c r="AO323" i="2"/>
  <c r="AN323" i="2"/>
  <c r="AM323" i="2"/>
  <c r="AL323" i="2"/>
  <c r="AK323" i="2"/>
  <c r="AJ323" i="2"/>
  <c r="AI323" i="2"/>
  <c r="AH323" i="2"/>
  <c r="AG323" i="2"/>
  <c r="AF323" i="2"/>
  <c r="AE323" i="2"/>
  <c r="AD323" i="2"/>
  <c r="AC323" i="2"/>
  <c r="AB323" i="2"/>
  <c r="AA323" i="2"/>
  <c r="Z323" i="2"/>
  <c r="Y323" i="2"/>
  <c r="X323" i="2"/>
  <c r="W323" i="2"/>
  <c r="K323" i="2"/>
  <c r="J323" i="2"/>
  <c r="AR322" i="2"/>
  <c r="AQ322" i="2"/>
  <c r="AP322" i="2"/>
  <c r="AO322" i="2"/>
  <c r="AN322" i="2"/>
  <c r="AM322" i="2"/>
  <c r="AL322" i="2"/>
  <c r="AK322" i="2"/>
  <c r="AJ322" i="2"/>
  <c r="AI322" i="2"/>
  <c r="AH322" i="2"/>
  <c r="AG322" i="2"/>
  <c r="AF322" i="2"/>
  <c r="AE322" i="2"/>
  <c r="AD322" i="2"/>
  <c r="AC322" i="2"/>
  <c r="AB322" i="2"/>
  <c r="AA322" i="2"/>
  <c r="Z322" i="2"/>
  <c r="Y322" i="2"/>
  <c r="X322" i="2"/>
  <c r="W322" i="2"/>
  <c r="O321" i="2" s="1"/>
  <c r="AR321" i="2"/>
  <c r="AQ321" i="2"/>
  <c r="AP321" i="2"/>
  <c r="AO321" i="2"/>
  <c r="AN321" i="2"/>
  <c r="AM321" i="2"/>
  <c r="AL321" i="2"/>
  <c r="AK321" i="2"/>
  <c r="AJ321" i="2"/>
  <c r="AI321" i="2"/>
  <c r="AH321" i="2"/>
  <c r="AG321" i="2"/>
  <c r="AF321" i="2"/>
  <c r="AE321" i="2"/>
  <c r="AD321" i="2"/>
  <c r="AC321" i="2"/>
  <c r="AB321" i="2"/>
  <c r="AA321" i="2"/>
  <c r="Z321" i="2"/>
  <c r="Y321" i="2"/>
  <c r="X321" i="2"/>
  <c r="W321" i="2"/>
  <c r="O322" i="2" s="1"/>
  <c r="P322" i="2" s="1"/>
  <c r="P321" i="2"/>
  <c r="H321" i="2"/>
  <c r="A321" i="2"/>
  <c r="AR320" i="2"/>
  <c r="AQ320" i="2"/>
  <c r="AP320" i="2"/>
  <c r="AO320" i="2"/>
  <c r="AN320" i="2"/>
  <c r="AM320" i="2"/>
  <c r="AL320" i="2"/>
  <c r="AK320" i="2"/>
  <c r="AJ320" i="2"/>
  <c r="AI320" i="2"/>
  <c r="AH320" i="2"/>
  <c r="AG320" i="2"/>
  <c r="AF320" i="2"/>
  <c r="AE320" i="2"/>
  <c r="AD320" i="2"/>
  <c r="AC320" i="2"/>
  <c r="AB320" i="2"/>
  <c r="AA320" i="2"/>
  <c r="Z320" i="2"/>
  <c r="Y320" i="2"/>
  <c r="X320" i="2"/>
  <c r="W320" i="2"/>
  <c r="O320" i="2"/>
  <c r="P320" i="2" s="1"/>
  <c r="K320" i="2"/>
  <c r="J320" i="2"/>
  <c r="AR319" i="2"/>
  <c r="AQ319" i="2"/>
  <c r="AP319" i="2"/>
  <c r="AO319" i="2"/>
  <c r="AN319" i="2"/>
  <c r="AM319" i="2"/>
  <c r="AL319" i="2"/>
  <c r="AK319" i="2"/>
  <c r="AJ319" i="2"/>
  <c r="AI319" i="2"/>
  <c r="AH319" i="2"/>
  <c r="AG319" i="2"/>
  <c r="AF319" i="2"/>
  <c r="AE319" i="2"/>
  <c r="AD319" i="2"/>
  <c r="AB319" i="2"/>
  <c r="AA319" i="2"/>
  <c r="Z319" i="2"/>
  <c r="Y319" i="2"/>
  <c r="X319" i="2"/>
  <c r="W319" i="2"/>
  <c r="AR318" i="2"/>
  <c r="AQ318" i="2"/>
  <c r="AP318" i="2"/>
  <c r="AO318" i="2"/>
  <c r="AN318" i="2"/>
  <c r="AM318" i="2"/>
  <c r="AL318" i="2"/>
  <c r="AK318" i="2"/>
  <c r="AJ318" i="2"/>
  <c r="AI318" i="2"/>
  <c r="AH318" i="2"/>
  <c r="AG318" i="2"/>
  <c r="AF318" i="2"/>
  <c r="AE318" i="2"/>
  <c r="AD318" i="2"/>
  <c r="AC318" i="2"/>
  <c r="AB318" i="2"/>
  <c r="AA318" i="2"/>
  <c r="Z318" i="2"/>
  <c r="Y318" i="2"/>
  <c r="W318" i="2"/>
  <c r="O319" i="2" s="1"/>
  <c r="P319" i="2" s="1"/>
  <c r="AC319" i="2" s="1"/>
  <c r="O318" i="2"/>
  <c r="X318" i="2" s="1"/>
  <c r="A318" i="2"/>
  <c r="Q318" i="2" s="1"/>
  <c r="R318" i="2" s="1"/>
  <c r="AR317" i="2"/>
  <c r="AQ317" i="2"/>
  <c r="AP317" i="2"/>
  <c r="AO317" i="2"/>
  <c r="AN317" i="2"/>
  <c r="AM317" i="2"/>
  <c r="AL317" i="2"/>
  <c r="AK317" i="2"/>
  <c r="AJ317" i="2"/>
  <c r="AI317" i="2"/>
  <c r="AH317" i="2"/>
  <c r="AG317" i="2"/>
  <c r="AF317" i="2"/>
  <c r="AE317" i="2"/>
  <c r="AD317" i="2"/>
  <c r="AC317" i="2"/>
  <c r="AB317" i="2"/>
  <c r="AA317" i="2"/>
  <c r="Z317" i="2"/>
  <c r="Y317" i="2"/>
  <c r="X317" i="2"/>
  <c r="W317" i="2"/>
  <c r="K317" i="2"/>
  <c r="J317" i="2"/>
  <c r="AR316" i="2"/>
  <c r="AQ316" i="2"/>
  <c r="AP316" i="2"/>
  <c r="AO316" i="2"/>
  <c r="AN316" i="2"/>
  <c r="AM316" i="2"/>
  <c r="AL316" i="2"/>
  <c r="AK316" i="2"/>
  <c r="AJ316" i="2"/>
  <c r="AI316" i="2"/>
  <c r="AH316" i="2"/>
  <c r="AG316" i="2"/>
  <c r="AF316" i="2"/>
  <c r="AE316" i="2"/>
  <c r="AD316" i="2"/>
  <c r="AC316" i="2"/>
  <c r="AB316" i="2"/>
  <c r="AA316" i="2"/>
  <c r="Z316" i="2"/>
  <c r="X316" i="2"/>
  <c r="W316" i="2"/>
  <c r="O315" i="2" s="1"/>
  <c r="Z315" i="2" s="1"/>
  <c r="AR315" i="2"/>
  <c r="AQ315" i="2"/>
  <c r="AP315" i="2"/>
  <c r="AO315" i="2"/>
  <c r="AN315" i="2"/>
  <c r="AM315" i="2"/>
  <c r="AL315" i="2"/>
  <c r="AK315" i="2"/>
  <c r="AJ315" i="2"/>
  <c r="AI315" i="2"/>
  <c r="AH315" i="2"/>
  <c r="AG315" i="2"/>
  <c r="AF315" i="2"/>
  <c r="AE315" i="2"/>
  <c r="AD315" i="2"/>
  <c r="AC315" i="2"/>
  <c r="AB315" i="2"/>
  <c r="AA315" i="2"/>
  <c r="Y315" i="2"/>
  <c r="X315" i="2"/>
  <c r="W315" i="2"/>
  <c r="O316" i="2" s="1"/>
  <c r="P316" i="2" s="1"/>
  <c r="Y316" i="2" s="1"/>
  <c r="P315" i="2"/>
  <c r="H315" i="2"/>
  <c r="A315" i="2"/>
  <c r="AR314" i="2"/>
  <c r="AQ314" i="2"/>
  <c r="AP314" i="2"/>
  <c r="AO314" i="2"/>
  <c r="AN314" i="2"/>
  <c r="AM314" i="2"/>
  <c r="AL314" i="2"/>
  <c r="AK314" i="2"/>
  <c r="AJ314" i="2"/>
  <c r="AI314" i="2"/>
  <c r="AH314" i="2"/>
  <c r="AG314" i="2"/>
  <c r="AF314" i="2"/>
  <c r="AE314" i="2"/>
  <c r="AD314" i="2"/>
  <c r="AC314" i="2"/>
  <c r="AB314" i="2"/>
  <c r="AA314" i="2"/>
  <c r="Z314" i="2"/>
  <c r="Y314" i="2"/>
  <c r="X314" i="2"/>
  <c r="W314" i="2"/>
  <c r="O314" i="2"/>
  <c r="P314" i="2" s="1"/>
  <c r="K314" i="2"/>
  <c r="J314" i="2"/>
  <c r="AR313" i="2"/>
  <c r="AQ313" i="2"/>
  <c r="AP313" i="2"/>
  <c r="AO313" i="2"/>
  <c r="AN313" i="2"/>
  <c r="AM313" i="2"/>
  <c r="AL313" i="2"/>
  <c r="AK313" i="2"/>
  <c r="AJ313" i="2"/>
  <c r="AI313" i="2"/>
  <c r="AH313" i="2"/>
  <c r="AG313" i="2"/>
  <c r="AF313" i="2"/>
  <c r="AE313" i="2"/>
  <c r="AD313" i="2"/>
  <c r="AC313" i="2"/>
  <c r="AB313" i="2"/>
  <c r="AA313" i="2"/>
  <c r="Y313" i="2"/>
  <c r="X313" i="2"/>
  <c r="W313" i="2"/>
  <c r="AR312" i="2"/>
  <c r="AQ312" i="2"/>
  <c r="AP312" i="2"/>
  <c r="AO312" i="2"/>
  <c r="AN312" i="2"/>
  <c r="AM312" i="2"/>
  <c r="AL312" i="2"/>
  <c r="AK312" i="2"/>
  <c r="AJ312" i="2"/>
  <c r="AI312" i="2"/>
  <c r="AH312" i="2"/>
  <c r="AG312" i="2"/>
  <c r="AF312" i="2"/>
  <c r="AE312" i="2"/>
  <c r="AD312" i="2"/>
  <c r="AB312" i="2"/>
  <c r="AA312" i="2"/>
  <c r="Z312" i="2"/>
  <c r="Y312" i="2"/>
  <c r="X312" i="2"/>
  <c r="W312" i="2"/>
  <c r="O313" i="2" s="1"/>
  <c r="P313" i="2" s="1"/>
  <c r="Z313" i="2" s="1"/>
  <c r="O312" i="2"/>
  <c r="AC312" i="2" s="1"/>
  <c r="B312" i="2"/>
  <c r="A312" i="2"/>
  <c r="Q312" i="2" s="1"/>
  <c r="R312" i="2" s="1"/>
  <c r="AR311" i="2"/>
  <c r="AQ311" i="2"/>
  <c r="AP311" i="2"/>
  <c r="AO311" i="2"/>
  <c r="AN311" i="2"/>
  <c r="AM311" i="2"/>
  <c r="AL311" i="2"/>
  <c r="AK311" i="2"/>
  <c r="AJ311" i="2"/>
  <c r="AI311" i="2"/>
  <c r="AH311" i="2"/>
  <c r="AG311" i="2"/>
  <c r="AF311" i="2"/>
  <c r="AE311" i="2"/>
  <c r="AD311" i="2"/>
  <c r="AC311" i="2"/>
  <c r="AB311" i="2"/>
  <c r="AA311" i="2"/>
  <c r="Z311" i="2"/>
  <c r="Y311" i="2"/>
  <c r="X311" i="2"/>
  <c r="W311" i="2"/>
  <c r="K311" i="2"/>
  <c r="J311" i="2"/>
  <c r="AR310" i="2"/>
  <c r="AQ310" i="2"/>
  <c r="AP310" i="2"/>
  <c r="AO310" i="2"/>
  <c r="AN310" i="2"/>
  <c r="AM310" i="2"/>
  <c r="AL310" i="2"/>
  <c r="AK310" i="2"/>
  <c r="AJ310" i="2"/>
  <c r="AI310" i="2"/>
  <c r="AH310" i="2"/>
  <c r="AG310" i="2"/>
  <c r="AF310" i="2"/>
  <c r="AE310" i="2"/>
  <c r="AD310" i="2"/>
  <c r="AB310" i="2"/>
  <c r="AA310" i="2"/>
  <c r="Z310" i="2"/>
  <c r="Y310" i="2"/>
  <c r="X310" i="2"/>
  <c r="W310" i="2"/>
  <c r="O309" i="2" s="1"/>
  <c r="P310" i="2"/>
  <c r="AR309" i="2"/>
  <c r="AQ309" i="2"/>
  <c r="AP309" i="2"/>
  <c r="AO309" i="2"/>
  <c r="AN309" i="2"/>
  <c r="AM309" i="2"/>
  <c r="AL309" i="2"/>
  <c r="AK309" i="2"/>
  <c r="AJ309" i="2"/>
  <c r="AI309" i="2"/>
  <c r="AH309" i="2"/>
  <c r="AG309" i="2"/>
  <c r="AF309" i="2"/>
  <c r="AE309" i="2"/>
  <c r="AD309" i="2"/>
  <c r="AC309" i="2"/>
  <c r="AB309" i="2"/>
  <c r="AA309" i="2"/>
  <c r="Z309" i="2"/>
  <c r="Y309" i="2"/>
  <c r="W309" i="2"/>
  <c r="O310" i="2" s="1"/>
  <c r="AC310" i="2" s="1"/>
  <c r="P309" i="2"/>
  <c r="H309" i="2"/>
  <c r="A309" i="2"/>
  <c r="AR308" i="2"/>
  <c r="AQ308" i="2"/>
  <c r="AP308" i="2"/>
  <c r="AO308" i="2"/>
  <c r="AN308" i="2"/>
  <c r="AM308" i="2"/>
  <c r="AL308" i="2"/>
  <c r="AK308" i="2"/>
  <c r="AJ308" i="2"/>
  <c r="AI308" i="2"/>
  <c r="AH308" i="2"/>
  <c r="AG308" i="2"/>
  <c r="AF308" i="2"/>
  <c r="AE308" i="2"/>
  <c r="AD308" i="2"/>
  <c r="AC308" i="2"/>
  <c r="AB308" i="2"/>
  <c r="AA308" i="2"/>
  <c r="Z308" i="2"/>
  <c r="Y308" i="2"/>
  <c r="X308" i="2"/>
  <c r="W308" i="2"/>
  <c r="K308" i="2"/>
  <c r="J308" i="2"/>
  <c r="AR307" i="2"/>
  <c r="AQ307" i="2"/>
  <c r="AP307" i="2"/>
  <c r="AO307" i="2"/>
  <c r="AN307" i="2"/>
  <c r="AM307" i="2"/>
  <c r="AL307" i="2"/>
  <c r="AK307" i="2"/>
  <c r="AJ307" i="2"/>
  <c r="AI307" i="2"/>
  <c r="AH307" i="2"/>
  <c r="AG307" i="2"/>
  <c r="AF307" i="2"/>
  <c r="AE307" i="2"/>
  <c r="AD307" i="2"/>
  <c r="AC307" i="2"/>
  <c r="AB307" i="2"/>
  <c r="AA307" i="2"/>
  <c r="Z307" i="2"/>
  <c r="Y307" i="2"/>
  <c r="W307" i="2"/>
  <c r="AR306" i="2"/>
  <c r="AQ306" i="2"/>
  <c r="AP306" i="2"/>
  <c r="AO306" i="2"/>
  <c r="AN306" i="2"/>
  <c r="AM306" i="2"/>
  <c r="AL306" i="2"/>
  <c r="AK306" i="2"/>
  <c r="AJ306" i="2"/>
  <c r="AI306" i="2"/>
  <c r="AH306" i="2"/>
  <c r="AG306" i="2"/>
  <c r="AF306" i="2"/>
  <c r="AE306" i="2"/>
  <c r="AD306" i="2"/>
  <c r="AC306" i="2"/>
  <c r="AB306" i="2"/>
  <c r="AA306" i="2"/>
  <c r="Y306" i="2"/>
  <c r="X306" i="2"/>
  <c r="W306" i="2"/>
  <c r="A306" i="2"/>
  <c r="AR305" i="2"/>
  <c r="AQ305" i="2"/>
  <c r="AP305" i="2"/>
  <c r="AO305" i="2"/>
  <c r="AN305" i="2"/>
  <c r="AM305" i="2"/>
  <c r="AL305" i="2"/>
  <c r="AK305" i="2"/>
  <c r="AJ305" i="2"/>
  <c r="AI305" i="2"/>
  <c r="AH305" i="2"/>
  <c r="AG305" i="2"/>
  <c r="AF305" i="2"/>
  <c r="AE305" i="2"/>
  <c r="AD305" i="2"/>
  <c r="AC305" i="2"/>
  <c r="AB305" i="2"/>
  <c r="AA305" i="2"/>
  <c r="Z305" i="2"/>
  <c r="Y305" i="2"/>
  <c r="X305" i="2"/>
  <c r="W305" i="2"/>
  <c r="K305" i="2"/>
  <c r="J305" i="2"/>
  <c r="AR304" i="2"/>
  <c r="AQ304" i="2"/>
  <c r="AP304" i="2"/>
  <c r="AO304" i="2"/>
  <c r="AN304" i="2"/>
  <c r="AM304" i="2"/>
  <c r="AL304" i="2"/>
  <c r="AK304" i="2"/>
  <c r="AJ304" i="2"/>
  <c r="AI304" i="2"/>
  <c r="AH304" i="2"/>
  <c r="AG304" i="2"/>
  <c r="AF304" i="2"/>
  <c r="AE304" i="2"/>
  <c r="AD304" i="2"/>
  <c r="AC304" i="2"/>
  <c r="AB304" i="2"/>
  <c r="AA304" i="2"/>
  <c r="Y304" i="2"/>
  <c r="X304" i="2"/>
  <c r="W304" i="2"/>
  <c r="AR303" i="2"/>
  <c r="AQ303" i="2"/>
  <c r="AP303" i="2"/>
  <c r="AO303" i="2"/>
  <c r="AN303" i="2"/>
  <c r="AM303" i="2"/>
  <c r="AL303" i="2"/>
  <c r="AK303" i="2"/>
  <c r="AJ303" i="2"/>
  <c r="AI303" i="2"/>
  <c r="AH303" i="2"/>
  <c r="AG303" i="2"/>
  <c r="AF303" i="2"/>
  <c r="AE303" i="2"/>
  <c r="AD303" i="2"/>
  <c r="AB303" i="2"/>
  <c r="AA303" i="2"/>
  <c r="Z303" i="2"/>
  <c r="Y303" i="2"/>
  <c r="X303" i="2"/>
  <c r="W303" i="2"/>
  <c r="H303" i="2"/>
  <c r="A303" i="2"/>
  <c r="AR302" i="2"/>
  <c r="AQ302" i="2"/>
  <c r="AP302" i="2"/>
  <c r="AO302" i="2"/>
  <c r="AN302" i="2"/>
  <c r="AM302" i="2"/>
  <c r="AL302" i="2"/>
  <c r="AK302" i="2"/>
  <c r="AJ302" i="2"/>
  <c r="AI302" i="2"/>
  <c r="AH302" i="2"/>
  <c r="AG302" i="2"/>
  <c r="AF302" i="2"/>
  <c r="AE302" i="2"/>
  <c r="AD302" i="2"/>
  <c r="AC302" i="2"/>
  <c r="AB302" i="2"/>
  <c r="AA302" i="2"/>
  <c r="Z302" i="2"/>
  <c r="Y302" i="2"/>
  <c r="X302" i="2"/>
  <c r="W302" i="2"/>
  <c r="K302" i="2"/>
  <c r="J302" i="2"/>
  <c r="AR301" i="2"/>
  <c r="AQ301" i="2"/>
  <c r="AP301" i="2"/>
  <c r="AO301" i="2"/>
  <c r="AN301" i="2"/>
  <c r="AM301" i="2"/>
  <c r="AL301" i="2"/>
  <c r="AK301" i="2"/>
  <c r="AJ301" i="2"/>
  <c r="AI301" i="2"/>
  <c r="AH301" i="2"/>
  <c r="AG301" i="2"/>
  <c r="AF301" i="2"/>
  <c r="AE301" i="2"/>
  <c r="AD301" i="2"/>
  <c r="AB301" i="2"/>
  <c r="AA301" i="2"/>
  <c r="Z301" i="2"/>
  <c r="Y301" i="2"/>
  <c r="X301" i="2"/>
  <c r="W301" i="2"/>
  <c r="AR300" i="2"/>
  <c r="AQ300" i="2"/>
  <c r="AP300" i="2"/>
  <c r="AO300" i="2"/>
  <c r="AN300" i="2"/>
  <c r="AM300" i="2"/>
  <c r="AL300" i="2"/>
  <c r="AK300" i="2"/>
  <c r="AJ300" i="2"/>
  <c r="AI300" i="2"/>
  <c r="AH300" i="2"/>
  <c r="AG300" i="2"/>
  <c r="AF300" i="2"/>
  <c r="AE300" i="2"/>
  <c r="AD300" i="2"/>
  <c r="AC300" i="2"/>
  <c r="AB300" i="2"/>
  <c r="AA300" i="2"/>
  <c r="Z300" i="2"/>
  <c r="Y300" i="2"/>
  <c r="W300" i="2"/>
  <c r="O301" i="2" s="1"/>
  <c r="A300" i="2"/>
  <c r="AR299" i="2"/>
  <c r="AQ299" i="2"/>
  <c r="AP299" i="2"/>
  <c r="AO299" i="2"/>
  <c r="AN299" i="2"/>
  <c r="AM299" i="2"/>
  <c r="AL299" i="2"/>
  <c r="AK299" i="2"/>
  <c r="AJ299" i="2"/>
  <c r="AI299" i="2"/>
  <c r="AH299" i="2"/>
  <c r="AG299" i="2"/>
  <c r="AF299" i="2"/>
  <c r="AE299" i="2"/>
  <c r="AD299" i="2"/>
  <c r="AC299" i="2"/>
  <c r="AB299" i="2"/>
  <c r="AA299" i="2"/>
  <c r="Z299" i="2"/>
  <c r="Y299" i="2"/>
  <c r="X299" i="2"/>
  <c r="W299" i="2"/>
  <c r="P299" i="2"/>
  <c r="K299" i="2"/>
  <c r="J299" i="2"/>
  <c r="AR298" i="2"/>
  <c r="AQ298" i="2"/>
  <c r="AP298" i="2"/>
  <c r="AO298" i="2"/>
  <c r="AN298" i="2"/>
  <c r="AM298" i="2"/>
  <c r="AL298" i="2"/>
  <c r="AK298" i="2"/>
  <c r="AJ298" i="2"/>
  <c r="AI298" i="2"/>
  <c r="AH298" i="2"/>
  <c r="AG298" i="2"/>
  <c r="AF298" i="2"/>
  <c r="AE298" i="2"/>
  <c r="AD298" i="2"/>
  <c r="AC298" i="2"/>
  <c r="AB298" i="2"/>
  <c r="AA298" i="2"/>
  <c r="Z298" i="2"/>
  <c r="X298" i="2"/>
  <c r="W298" i="2"/>
  <c r="O298" i="2"/>
  <c r="P298" i="2" s="1"/>
  <c r="AR297" i="2"/>
  <c r="AQ297" i="2"/>
  <c r="AP297" i="2"/>
  <c r="AO297" i="2"/>
  <c r="AN297" i="2"/>
  <c r="AM297" i="2"/>
  <c r="AL297" i="2"/>
  <c r="AK297" i="2"/>
  <c r="AJ297" i="2"/>
  <c r="AI297" i="2"/>
  <c r="AH297" i="2"/>
  <c r="AG297" i="2"/>
  <c r="AF297" i="2"/>
  <c r="AE297" i="2"/>
  <c r="AD297" i="2"/>
  <c r="AC297" i="2"/>
  <c r="AB297" i="2"/>
  <c r="AA297" i="2"/>
  <c r="Y297" i="2"/>
  <c r="X297" i="2"/>
  <c r="W297" i="2"/>
  <c r="O299" i="2" s="1"/>
  <c r="P297" i="2"/>
  <c r="Z297" i="2" s="1"/>
  <c r="O297" i="2"/>
  <c r="H297" i="2"/>
  <c r="A297" i="2"/>
  <c r="Q297" i="2" s="1"/>
  <c r="R297" i="2" s="1"/>
  <c r="AR296" i="2"/>
  <c r="AQ296" i="2"/>
  <c r="AP296" i="2"/>
  <c r="AO296" i="2"/>
  <c r="AN296" i="2"/>
  <c r="AM296" i="2"/>
  <c r="AL296" i="2"/>
  <c r="AK296" i="2"/>
  <c r="AJ296" i="2"/>
  <c r="AI296" i="2"/>
  <c r="AH296" i="2"/>
  <c r="AG296" i="2"/>
  <c r="AF296" i="2"/>
  <c r="AE296" i="2"/>
  <c r="AD296" i="2"/>
  <c r="AC296" i="2"/>
  <c r="AB296" i="2"/>
  <c r="AA296" i="2"/>
  <c r="Z296" i="2"/>
  <c r="Y296" i="2"/>
  <c r="X296" i="2"/>
  <c r="W296" i="2"/>
  <c r="K296" i="2"/>
  <c r="J296" i="2"/>
  <c r="AR295" i="2"/>
  <c r="AQ295" i="2"/>
  <c r="AP295" i="2"/>
  <c r="AO295" i="2"/>
  <c r="AN295" i="2"/>
  <c r="AM295" i="2"/>
  <c r="AL295" i="2"/>
  <c r="AK295" i="2"/>
  <c r="AJ295" i="2"/>
  <c r="AI295" i="2"/>
  <c r="AH295" i="2"/>
  <c r="AG295" i="2"/>
  <c r="AF295" i="2"/>
  <c r="AE295" i="2"/>
  <c r="AD295" i="2"/>
  <c r="AC295" i="2"/>
  <c r="AA295" i="2"/>
  <c r="Z295" i="2"/>
  <c r="Y295" i="2"/>
  <c r="X295" i="2"/>
  <c r="W295" i="2"/>
  <c r="O294" i="2" s="1"/>
  <c r="P294" i="2" s="1"/>
  <c r="AB294" i="2" s="1"/>
  <c r="AR294" i="2"/>
  <c r="AQ294" i="2"/>
  <c r="AP294" i="2"/>
  <c r="AO294" i="2"/>
  <c r="AN294" i="2"/>
  <c r="AM294" i="2"/>
  <c r="AL294" i="2"/>
  <c r="AK294" i="2"/>
  <c r="AJ294" i="2"/>
  <c r="AI294" i="2"/>
  <c r="AH294" i="2"/>
  <c r="AG294" i="2"/>
  <c r="AF294" i="2"/>
  <c r="AE294" i="2"/>
  <c r="AD294" i="2"/>
  <c r="AC294" i="2"/>
  <c r="AA294" i="2"/>
  <c r="Z294" i="2"/>
  <c r="Y294" i="2"/>
  <c r="X294" i="2"/>
  <c r="W294" i="2"/>
  <c r="A294" i="2"/>
  <c r="AR293" i="2"/>
  <c r="AQ293" i="2"/>
  <c r="AP293" i="2"/>
  <c r="AO293" i="2"/>
  <c r="AN293" i="2"/>
  <c r="AM293" i="2"/>
  <c r="AL293" i="2"/>
  <c r="AK293" i="2"/>
  <c r="AJ293" i="2"/>
  <c r="AI293" i="2"/>
  <c r="AH293" i="2"/>
  <c r="AG293" i="2"/>
  <c r="AF293" i="2"/>
  <c r="AE293" i="2"/>
  <c r="AD293" i="2"/>
  <c r="AC293" i="2"/>
  <c r="AB293" i="2"/>
  <c r="AA293" i="2"/>
  <c r="Z293" i="2"/>
  <c r="Y293" i="2"/>
  <c r="X293" i="2"/>
  <c r="W293" i="2"/>
  <c r="P293" i="2"/>
  <c r="K293" i="2"/>
  <c r="J293" i="2"/>
  <c r="AR292" i="2"/>
  <c r="AQ292" i="2"/>
  <c r="AP292" i="2"/>
  <c r="AO292" i="2"/>
  <c r="AN292" i="2"/>
  <c r="AM292" i="2"/>
  <c r="AL292" i="2"/>
  <c r="AK292" i="2"/>
  <c r="AJ292" i="2"/>
  <c r="AI292" i="2"/>
  <c r="AH292" i="2"/>
  <c r="AG292" i="2"/>
  <c r="AF292" i="2"/>
  <c r="AE292" i="2"/>
  <c r="AD292" i="2"/>
  <c r="AC292" i="2"/>
  <c r="AB292" i="2"/>
  <c r="AA292" i="2"/>
  <c r="Z292" i="2"/>
  <c r="Y292" i="2"/>
  <c r="W292" i="2"/>
  <c r="O292" i="2"/>
  <c r="P292" i="2" s="1"/>
  <c r="X292" i="2" s="1"/>
  <c r="AR291" i="2"/>
  <c r="AQ291" i="2"/>
  <c r="AP291" i="2"/>
  <c r="AO291" i="2"/>
  <c r="AN291" i="2"/>
  <c r="AM291" i="2"/>
  <c r="AL291" i="2"/>
  <c r="AK291" i="2"/>
  <c r="AJ291" i="2"/>
  <c r="AI291" i="2"/>
  <c r="AH291" i="2"/>
  <c r="AG291" i="2"/>
  <c r="AF291" i="2"/>
  <c r="AE291" i="2"/>
  <c r="AD291" i="2"/>
  <c r="AC291" i="2"/>
  <c r="AB291" i="2"/>
  <c r="AA291" i="2"/>
  <c r="Y291" i="2"/>
  <c r="X291" i="2"/>
  <c r="W291" i="2"/>
  <c r="O293" i="2" s="1"/>
  <c r="P291" i="2"/>
  <c r="O291" i="2"/>
  <c r="Z291" i="2" s="1"/>
  <c r="H291" i="2"/>
  <c r="A291" i="2"/>
  <c r="AR290" i="2"/>
  <c r="AQ290" i="2"/>
  <c r="AP290" i="2"/>
  <c r="AO290" i="2"/>
  <c r="AN290" i="2"/>
  <c r="AM290" i="2"/>
  <c r="AL290" i="2"/>
  <c r="AK290" i="2"/>
  <c r="AJ290" i="2"/>
  <c r="AI290" i="2"/>
  <c r="AH290" i="2"/>
  <c r="AG290" i="2"/>
  <c r="AF290" i="2"/>
  <c r="AE290" i="2"/>
  <c r="AD290" i="2"/>
  <c r="AC290" i="2"/>
  <c r="AB290" i="2"/>
  <c r="AA290" i="2"/>
  <c r="Z290" i="2"/>
  <c r="Y290" i="2"/>
  <c r="X290" i="2"/>
  <c r="W290" i="2"/>
  <c r="K290" i="2"/>
  <c r="J290" i="2"/>
  <c r="AR289" i="2"/>
  <c r="AQ289" i="2"/>
  <c r="AP289" i="2"/>
  <c r="AO289" i="2"/>
  <c r="AN289" i="2"/>
  <c r="AM289" i="2"/>
  <c r="AL289" i="2"/>
  <c r="AK289" i="2"/>
  <c r="AJ289" i="2"/>
  <c r="AI289" i="2"/>
  <c r="AH289" i="2"/>
  <c r="AG289" i="2"/>
  <c r="AF289" i="2"/>
  <c r="AE289" i="2"/>
  <c r="AD289" i="2"/>
  <c r="AB289" i="2"/>
  <c r="AA289" i="2"/>
  <c r="Z289" i="2"/>
  <c r="Y289" i="2"/>
  <c r="X289" i="2"/>
  <c r="W289" i="2"/>
  <c r="AR288" i="2"/>
  <c r="AQ288" i="2"/>
  <c r="AP288" i="2"/>
  <c r="AO288" i="2"/>
  <c r="AN288" i="2"/>
  <c r="AM288" i="2"/>
  <c r="AL288" i="2"/>
  <c r="AK288" i="2"/>
  <c r="AJ288" i="2"/>
  <c r="AI288" i="2"/>
  <c r="AH288" i="2"/>
  <c r="AG288" i="2"/>
  <c r="AF288" i="2"/>
  <c r="AE288" i="2"/>
  <c r="AD288" i="2"/>
  <c r="AC288" i="2"/>
  <c r="AB288" i="2"/>
  <c r="AA288" i="2"/>
  <c r="Z288" i="2"/>
  <c r="Y288" i="2"/>
  <c r="W288" i="2"/>
  <c r="O289" i="2" s="1"/>
  <c r="H288" i="2"/>
  <c r="A288" i="2"/>
  <c r="AR287" i="2"/>
  <c r="AQ287" i="2"/>
  <c r="AP287" i="2"/>
  <c r="AO287" i="2"/>
  <c r="AN287" i="2"/>
  <c r="AM287" i="2"/>
  <c r="AL287" i="2"/>
  <c r="AK287" i="2"/>
  <c r="AJ287" i="2"/>
  <c r="AI287" i="2"/>
  <c r="AH287" i="2"/>
  <c r="AG287" i="2"/>
  <c r="AF287" i="2"/>
  <c r="AE287" i="2"/>
  <c r="AD287" i="2"/>
  <c r="AC287" i="2"/>
  <c r="AB287" i="2"/>
  <c r="AA287" i="2"/>
  <c r="Y287" i="2"/>
  <c r="X287" i="2"/>
  <c r="W287" i="2"/>
  <c r="AR286" i="2"/>
  <c r="AQ286" i="2"/>
  <c r="AP286" i="2"/>
  <c r="AO286" i="2"/>
  <c r="AN286" i="2"/>
  <c r="AM286" i="2"/>
  <c r="AL286" i="2"/>
  <c r="AK286" i="2"/>
  <c r="AJ286" i="2"/>
  <c r="AI286" i="2"/>
  <c r="AH286" i="2"/>
  <c r="AG286" i="2"/>
  <c r="AF286" i="2"/>
  <c r="AE286" i="2"/>
  <c r="AD286" i="2"/>
  <c r="AC286" i="2"/>
  <c r="AB286" i="2"/>
  <c r="AA286" i="2"/>
  <c r="Y286" i="2"/>
  <c r="X286" i="2"/>
  <c r="W286" i="2"/>
  <c r="AR285" i="2"/>
  <c r="AQ285" i="2"/>
  <c r="AP285" i="2"/>
  <c r="AO285" i="2"/>
  <c r="AN285" i="2"/>
  <c r="AM285" i="2"/>
  <c r="AL285" i="2"/>
  <c r="AK285" i="2"/>
  <c r="AJ285" i="2"/>
  <c r="AI285" i="2"/>
  <c r="AH285" i="2"/>
  <c r="AG285" i="2"/>
  <c r="AF285" i="2"/>
  <c r="AE285" i="2"/>
  <c r="AD285" i="2"/>
  <c r="AC285" i="2"/>
  <c r="AB285" i="2"/>
  <c r="AA285" i="2"/>
  <c r="Z285" i="2"/>
  <c r="Y285" i="2"/>
  <c r="X285" i="2"/>
  <c r="W285" i="2"/>
  <c r="A285" i="2"/>
  <c r="AR284" i="2"/>
  <c r="AQ284" i="2"/>
  <c r="AP284" i="2"/>
  <c r="AO284" i="2"/>
  <c r="AN284" i="2"/>
  <c r="AM284" i="2"/>
  <c r="AL284" i="2"/>
  <c r="AK284" i="2"/>
  <c r="AJ284" i="2"/>
  <c r="AI284" i="2"/>
  <c r="AH284" i="2"/>
  <c r="AG284" i="2"/>
  <c r="AF284" i="2"/>
  <c r="AE284" i="2"/>
  <c r="AD284" i="2"/>
  <c r="AC284" i="2"/>
  <c r="AB284" i="2"/>
  <c r="AA284" i="2"/>
  <c r="Z284" i="2"/>
  <c r="Y284" i="2"/>
  <c r="X284" i="2"/>
  <c r="W284" i="2"/>
  <c r="K284" i="2"/>
  <c r="J284" i="2"/>
  <c r="AR283" i="2"/>
  <c r="AQ283" i="2"/>
  <c r="AP283" i="2"/>
  <c r="AO283" i="2"/>
  <c r="AN283" i="2"/>
  <c r="AM283" i="2"/>
  <c r="AL283" i="2"/>
  <c r="AK283" i="2"/>
  <c r="AJ283" i="2"/>
  <c r="AI283" i="2"/>
  <c r="AH283" i="2"/>
  <c r="AG283" i="2"/>
  <c r="AF283" i="2"/>
  <c r="AE283" i="2"/>
  <c r="AD283" i="2"/>
  <c r="AB283" i="2"/>
  <c r="AA283" i="2"/>
  <c r="Z283" i="2"/>
  <c r="Y283" i="2"/>
  <c r="X283" i="2"/>
  <c r="W283" i="2"/>
  <c r="AR282" i="2"/>
  <c r="AQ282" i="2"/>
  <c r="AP282" i="2"/>
  <c r="AO282" i="2"/>
  <c r="AN282" i="2"/>
  <c r="AM282" i="2"/>
  <c r="AL282" i="2"/>
  <c r="AK282" i="2"/>
  <c r="AJ282" i="2"/>
  <c r="AI282" i="2"/>
  <c r="AH282" i="2"/>
  <c r="AG282" i="2"/>
  <c r="AF282" i="2"/>
  <c r="AE282" i="2"/>
  <c r="AD282" i="2"/>
  <c r="AC282" i="2"/>
  <c r="AB282" i="2"/>
  <c r="AA282" i="2"/>
  <c r="Z282" i="2"/>
  <c r="Y282" i="2"/>
  <c r="X282" i="2"/>
  <c r="W282" i="2"/>
  <c r="O283" i="2" s="1"/>
  <c r="P283" i="2" s="1"/>
  <c r="AC283" i="2" s="1"/>
  <c r="P282" i="2"/>
  <c r="O282" i="2"/>
  <c r="H282" i="2"/>
  <c r="A282" i="2"/>
  <c r="AR281" i="2"/>
  <c r="AQ281" i="2"/>
  <c r="AP281" i="2"/>
  <c r="AO281" i="2"/>
  <c r="AN281" i="2"/>
  <c r="AM281" i="2"/>
  <c r="AL281" i="2"/>
  <c r="AK281" i="2"/>
  <c r="AJ281" i="2"/>
  <c r="AI281" i="2"/>
  <c r="AH281" i="2"/>
  <c r="AG281" i="2"/>
  <c r="AF281" i="2"/>
  <c r="AE281" i="2"/>
  <c r="AD281" i="2"/>
  <c r="AC281" i="2"/>
  <c r="AB281" i="2"/>
  <c r="AA281" i="2"/>
  <c r="Z281" i="2"/>
  <c r="Y281" i="2"/>
  <c r="X281" i="2"/>
  <c r="W281" i="2"/>
  <c r="O281" i="2"/>
  <c r="P281" i="2" s="1"/>
  <c r="K281" i="2"/>
  <c r="J281" i="2"/>
  <c r="AR280" i="2"/>
  <c r="AQ280" i="2"/>
  <c r="AP280" i="2"/>
  <c r="AO280" i="2"/>
  <c r="AN280" i="2"/>
  <c r="AM280" i="2"/>
  <c r="AL280" i="2"/>
  <c r="AK280" i="2"/>
  <c r="AJ280" i="2"/>
  <c r="AI280" i="2"/>
  <c r="AH280" i="2"/>
  <c r="AG280" i="2"/>
  <c r="AF280" i="2"/>
  <c r="AE280" i="2"/>
  <c r="AD280" i="2"/>
  <c r="AB280" i="2"/>
  <c r="AA280" i="2"/>
  <c r="Z280" i="2"/>
  <c r="Y280" i="2"/>
  <c r="X280" i="2"/>
  <c r="W280" i="2"/>
  <c r="O279" i="2" s="1"/>
  <c r="AR279" i="2"/>
  <c r="AQ279" i="2"/>
  <c r="AP279" i="2"/>
  <c r="AO279" i="2"/>
  <c r="AN279" i="2"/>
  <c r="AM279" i="2"/>
  <c r="AL279" i="2"/>
  <c r="AK279" i="2"/>
  <c r="AJ279" i="2"/>
  <c r="AI279" i="2"/>
  <c r="AH279" i="2"/>
  <c r="AG279" i="2"/>
  <c r="AF279" i="2"/>
  <c r="AE279" i="2"/>
  <c r="AD279" i="2"/>
  <c r="AC279" i="2"/>
  <c r="AB279" i="2"/>
  <c r="AA279" i="2"/>
  <c r="Y279" i="2"/>
  <c r="X279" i="2"/>
  <c r="W279" i="2"/>
  <c r="O280" i="2" s="1"/>
  <c r="P280" i="2" s="1"/>
  <c r="AC280" i="2" s="1"/>
  <c r="A279" i="2"/>
  <c r="AR278" i="2"/>
  <c r="AQ278" i="2"/>
  <c r="AP278" i="2"/>
  <c r="AO278" i="2"/>
  <c r="AN278" i="2"/>
  <c r="AM278" i="2"/>
  <c r="AL278" i="2"/>
  <c r="AK278" i="2"/>
  <c r="AJ278" i="2"/>
  <c r="AI278" i="2"/>
  <c r="AH278" i="2"/>
  <c r="AG278" i="2"/>
  <c r="AF278" i="2"/>
  <c r="AE278" i="2"/>
  <c r="AD278" i="2"/>
  <c r="AC278" i="2"/>
  <c r="AB278" i="2"/>
  <c r="AA278" i="2"/>
  <c r="Z278" i="2"/>
  <c r="Y278" i="2"/>
  <c r="X278" i="2"/>
  <c r="W278" i="2"/>
  <c r="K278" i="2"/>
  <c r="J278" i="2"/>
  <c r="AR277" i="2"/>
  <c r="AQ277" i="2"/>
  <c r="AP277" i="2"/>
  <c r="AO277" i="2"/>
  <c r="AN277" i="2"/>
  <c r="AM277" i="2"/>
  <c r="AL277" i="2"/>
  <c r="AK277" i="2"/>
  <c r="AJ277" i="2"/>
  <c r="AI277" i="2"/>
  <c r="AH277" i="2"/>
  <c r="AG277" i="2"/>
  <c r="AF277" i="2"/>
  <c r="AE277" i="2"/>
  <c r="AD277" i="2"/>
  <c r="AC277" i="2"/>
  <c r="AA277" i="2"/>
  <c r="Z277" i="2"/>
  <c r="Y277" i="2"/>
  <c r="X277" i="2"/>
  <c r="W277" i="2"/>
  <c r="P277" i="2"/>
  <c r="AR276" i="2"/>
  <c r="AQ276" i="2"/>
  <c r="AP276" i="2"/>
  <c r="AO276" i="2"/>
  <c r="AN276" i="2"/>
  <c r="AM276" i="2"/>
  <c r="AL276" i="2"/>
  <c r="AK276" i="2"/>
  <c r="AJ276" i="2"/>
  <c r="AI276" i="2"/>
  <c r="AH276" i="2"/>
  <c r="AG276" i="2"/>
  <c r="AF276" i="2"/>
  <c r="AE276" i="2"/>
  <c r="AD276" i="2"/>
  <c r="AC276" i="2"/>
  <c r="AB276" i="2"/>
  <c r="AA276" i="2"/>
  <c r="Z276" i="2"/>
  <c r="X276" i="2"/>
  <c r="W276" i="2"/>
  <c r="O277" i="2" s="1"/>
  <c r="AB277" i="2" s="1"/>
  <c r="P276" i="2"/>
  <c r="Y276" i="2" s="1"/>
  <c r="O276" i="2"/>
  <c r="H276" i="2"/>
  <c r="A276" i="2"/>
  <c r="AR275" i="2"/>
  <c r="AQ275" i="2"/>
  <c r="AP275" i="2"/>
  <c r="AO275" i="2"/>
  <c r="AN275" i="2"/>
  <c r="AM275" i="2"/>
  <c r="AL275" i="2"/>
  <c r="AK275" i="2"/>
  <c r="AJ275" i="2"/>
  <c r="AI275" i="2"/>
  <c r="AH275" i="2"/>
  <c r="AG275" i="2"/>
  <c r="AF275" i="2"/>
  <c r="AE275" i="2"/>
  <c r="AD275" i="2"/>
  <c r="AC275" i="2"/>
  <c r="AB275" i="2"/>
  <c r="AA275" i="2"/>
  <c r="Z275" i="2"/>
  <c r="Y275" i="2"/>
  <c r="X275" i="2"/>
  <c r="W275" i="2"/>
  <c r="O275" i="2"/>
  <c r="P275" i="2" s="1"/>
  <c r="K275" i="2"/>
  <c r="J275" i="2"/>
  <c r="AR274" i="2"/>
  <c r="AQ274" i="2"/>
  <c r="AP274" i="2"/>
  <c r="AO274" i="2"/>
  <c r="AN274" i="2"/>
  <c r="AM274" i="2"/>
  <c r="AL274" i="2"/>
  <c r="AK274" i="2"/>
  <c r="AJ274" i="2"/>
  <c r="AI274" i="2"/>
  <c r="AH274" i="2"/>
  <c r="AG274" i="2"/>
  <c r="AF274" i="2"/>
  <c r="AE274" i="2"/>
  <c r="AD274" i="2"/>
  <c r="AC274" i="2"/>
  <c r="AB274" i="2"/>
  <c r="AA274" i="2"/>
  <c r="Z274" i="2"/>
  <c r="Y274" i="2"/>
  <c r="X274" i="2"/>
  <c r="W274" i="2"/>
  <c r="O273" i="2" s="1"/>
  <c r="P273" i="2" s="1"/>
  <c r="AR273" i="2"/>
  <c r="AQ273" i="2"/>
  <c r="AP273" i="2"/>
  <c r="AO273" i="2"/>
  <c r="AN273" i="2"/>
  <c r="AM273" i="2"/>
  <c r="AL273" i="2"/>
  <c r="AK273" i="2"/>
  <c r="AJ273" i="2"/>
  <c r="AI273" i="2"/>
  <c r="AH273" i="2"/>
  <c r="AG273" i="2"/>
  <c r="AF273" i="2"/>
  <c r="AE273" i="2"/>
  <c r="AD273" i="2"/>
  <c r="AC273" i="2"/>
  <c r="AB273" i="2"/>
  <c r="AA273" i="2"/>
  <c r="Z273" i="2"/>
  <c r="Y273" i="2"/>
  <c r="X273" i="2"/>
  <c r="W273" i="2"/>
  <c r="O274" i="2" s="1"/>
  <c r="P274" i="2" s="1"/>
  <c r="R273" i="2"/>
  <c r="B273" i="2"/>
  <c r="A273" i="2"/>
  <c r="Q273" i="2" s="1"/>
  <c r="AR272" i="2"/>
  <c r="AQ272" i="2"/>
  <c r="AP272" i="2"/>
  <c r="AO272" i="2"/>
  <c r="AN272" i="2"/>
  <c r="AM272" i="2"/>
  <c r="AL272" i="2"/>
  <c r="AK272" i="2"/>
  <c r="AJ272" i="2"/>
  <c r="AI272" i="2"/>
  <c r="AH272" i="2"/>
  <c r="AG272" i="2"/>
  <c r="AF272" i="2"/>
  <c r="AE272" i="2"/>
  <c r="AD272" i="2"/>
  <c r="AC272" i="2"/>
  <c r="AB272" i="2"/>
  <c r="AA272" i="2"/>
  <c r="Z272" i="2"/>
  <c r="Y272" i="2"/>
  <c r="X272" i="2"/>
  <c r="W272" i="2"/>
  <c r="K272" i="2"/>
  <c r="J272" i="2"/>
  <c r="AR271" i="2"/>
  <c r="AQ271" i="2"/>
  <c r="AP271" i="2"/>
  <c r="AO271" i="2"/>
  <c r="AN271" i="2"/>
  <c r="AM271" i="2"/>
  <c r="AL271" i="2"/>
  <c r="AK271" i="2"/>
  <c r="AJ271" i="2"/>
  <c r="AI271" i="2"/>
  <c r="AH271" i="2"/>
  <c r="AG271" i="2"/>
  <c r="AF271" i="2"/>
  <c r="AE271" i="2"/>
  <c r="AD271" i="2"/>
  <c r="AB271" i="2"/>
  <c r="AA271" i="2"/>
  <c r="Z271" i="2"/>
  <c r="Y271" i="2"/>
  <c r="X271" i="2"/>
  <c r="W271" i="2"/>
  <c r="AR270" i="2"/>
  <c r="AQ270" i="2"/>
  <c r="AP270" i="2"/>
  <c r="AO270" i="2"/>
  <c r="AN270" i="2"/>
  <c r="AM270" i="2"/>
  <c r="AL270" i="2"/>
  <c r="AK270" i="2"/>
  <c r="AJ270" i="2"/>
  <c r="AI270" i="2"/>
  <c r="AH270" i="2"/>
  <c r="AG270" i="2"/>
  <c r="AF270" i="2"/>
  <c r="AE270" i="2"/>
  <c r="AD270" i="2"/>
  <c r="AC270" i="2"/>
  <c r="AB270" i="2"/>
  <c r="AA270" i="2"/>
  <c r="Z270" i="2"/>
  <c r="X270" i="2"/>
  <c r="W270" i="2"/>
  <c r="O271" i="2" s="1"/>
  <c r="P271" i="2" s="1"/>
  <c r="AC271" i="2" s="1"/>
  <c r="P270" i="2"/>
  <c r="O270" i="2"/>
  <c r="Y270" i="2" s="1"/>
  <c r="H270" i="2"/>
  <c r="A270" i="2"/>
  <c r="AR269" i="2"/>
  <c r="AQ269" i="2"/>
  <c r="AP269" i="2"/>
  <c r="AO269" i="2"/>
  <c r="AN269" i="2"/>
  <c r="AM269" i="2"/>
  <c r="AL269" i="2"/>
  <c r="AK269" i="2"/>
  <c r="AJ269" i="2"/>
  <c r="AI269" i="2"/>
  <c r="AH269" i="2"/>
  <c r="AG269" i="2"/>
  <c r="AF269" i="2"/>
  <c r="AE269" i="2"/>
  <c r="AD269" i="2"/>
  <c r="AC269" i="2"/>
  <c r="AB269" i="2"/>
  <c r="AA269" i="2"/>
  <c r="Z269" i="2"/>
  <c r="Y269" i="2"/>
  <c r="X269" i="2"/>
  <c r="W269" i="2"/>
  <c r="K269" i="2"/>
  <c r="J269" i="2"/>
  <c r="AR268" i="2"/>
  <c r="AQ268" i="2"/>
  <c r="AP268" i="2"/>
  <c r="AO268" i="2"/>
  <c r="AN268" i="2"/>
  <c r="AM268" i="2"/>
  <c r="AL268" i="2"/>
  <c r="AK268" i="2"/>
  <c r="AJ268" i="2"/>
  <c r="AI268" i="2"/>
  <c r="AH268" i="2"/>
  <c r="AG268" i="2"/>
  <c r="AF268" i="2"/>
  <c r="AE268" i="2"/>
  <c r="AD268" i="2"/>
  <c r="AB268" i="2"/>
  <c r="AA268" i="2"/>
  <c r="Z268" i="2"/>
  <c r="Y268" i="2"/>
  <c r="X268" i="2"/>
  <c r="W268" i="2"/>
  <c r="AR267" i="2"/>
  <c r="AQ267" i="2"/>
  <c r="AP267" i="2"/>
  <c r="AO267" i="2"/>
  <c r="AN267" i="2"/>
  <c r="AM267" i="2"/>
  <c r="AL267" i="2"/>
  <c r="AK267" i="2"/>
  <c r="AJ267" i="2"/>
  <c r="AI267" i="2"/>
  <c r="AH267" i="2"/>
  <c r="AG267" i="2"/>
  <c r="AF267" i="2"/>
  <c r="AE267" i="2"/>
  <c r="AD267" i="2"/>
  <c r="AC267" i="2"/>
  <c r="AB267" i="2"/>
  <c r="AA267" i="2"/>
  <c r="Z267" i="2"/>
  <c r="Y267" i="2"/>
  <c r="W267" i="2"/>
  <c r="O268" i="2" s="1"/>
  <c r="A267" i="2"/>
  <c r="AR266" i="2"/>
  <c r="AQ266" i="2"/>
  <c r="AP266" i="2"/>
  <c r="AO266" i="2"/>
  <c r="AN266" i="2"/>
  <c r="AM266" i="2"/>
  <c r="AL266" i="2"/>
  <c r="AK266" i="2"/>
  <c r="AJ266" i="2"/>
  <c r="AI266" i="2"/>
  <c r="AH266" i="2"/>
  <c r="AG266" i="2"/>
  <c r="AF266" i="2"/>
  <c r="AE266" i="2"/>
  <c r="AD266" i="2"/>
  <c r="AC266" i="2"/>
  <c r="AB266" i="2"/>
  <c r="AA266" i="2"/>
  <c r="Z266" i="2"/>
  <c r="Y266" i="2"/>
  <c r="X266" i="2"/>
  <c r="W266" i="2"/>
  <c r="P266" i="2"/>
  <c r="K266" i="2"/>
  <c r="J266" i="2"/>
  <c r="AR265" i="2"/>
  <c r="AQ265" i="2"/>
  <c r="AP265" i="2"/>
  <c r="AO265" i="2"/>
  <c r="AN265" i="2"/>
  <c r="AM265" i="2"/>
  <c r="AL265" i="2"/>
  <c r="AK265" i="2"/>
  <c r="AJ265" i="2"/>
  <c r="AI265" i="2"/>
  <c r="AH265" i="2"/>
  <c r="AG265" i="2"/>
  <c r="AF265" i="2"/>
  <c r="AE265" i="2"/>
  <c r="AD265" i="2"/>
  <c r="AC265" i="2"/>
  <c r="AB265" i="2"/>
  <c r="AA265" i="2"/>
  <c r="Y265" i="2"/>
  <c r="X265" i="2"/>
  <c r="W265" i="2"/>
  <c r="O265" i="2"/>
  <c r="AR264" i="2"/>
  <c r="AQ264" i="2"/>
  <c r="AP264" i="2"/>
  <c r="AO264" i="2"/>
  <c r="AN264" i="2"/>
  <c r="AM264" i="2"/>
  <c r="AL264" i="2"/>
  <c r="AK264" i="2"/>
  <c r="AJ264" i="2"/>
  <c r="AI264" i="2"/>
  <c r="AH264" i="2"/>
  <c r="AG264" i="2"/>
  <c r="AF264" i="2"/>
  <c r="AE264" i="2"/>
  <c r="AD264" i="2"/>
  <c r="AB264" i="2"/>
  <c r="AA264" i="2"/>
  <c r="Z264" i="2"/>
  <c r="Y264" i="2"/>
  <c r="X264" i="2"/>
  <c r="W264" i="2"/>
  <c r="O266" i="2" s="1"/>
  <c r="O264" i="2"/>
  <c r="P264" i="2" s="1"/>
  <c r="AC264" i="2" s="1"/>
  <c r="H264" i="2"/>
  <c r="A264" i="2"/>
  <c r="AR263" i="2"/>
  <c r="AQ263" i="2"/>
  <c r="AP263" i="2"/>
  <c r="AO263" i="2"/>
  <c r="AN263" i="2"/>
  <c r="AM263" i="2"/>
  <c r="AL263" i="2"/>
  <c r="AK263" i="2"/>
  <c r="AJ263" i="2"/>
  <c r="AI263" i="2"/>
  <c r="AH263" i="2"/>
  <c r="AG263" i="2"/>
  <c r="AF263" i="2"/>
  <c r="AE263" i="2"/>
  <c r="AD263" i="2"/>
  <c r="AC263" i="2"/>
  <c r="AB263" i="2"/>
  <c r="AA263" i="2"/>
  <c r="Z263" i="2"/>
  <c r="Y263" i="2"/>
  <c r="X263" i="2"/>
  <c r="W263" i="2"/>
  <c r="K263" i="2"/>
  <c r="J263" i="2"/>
  <c r="AR262" i="2"/>
  <c r="AQ262" i="2"/>
  <c r="AP262" i="2"/>
  <c r="AO262" i="2"/>
  <c r="AN262" i="2"/>
  <c r="AM262" i="2"/>
  <c r="AL262" i="2"/>
  <c r="AK262" i="2"/>
  <c r="AJ262" i="2"/>
  <c r="AI262" i="2"/>
  <c r="AH262" i="2"/>
  <c r="AG262" i="2"/>
  <c r="AF262" i="2"/>
  <c r="AE262" i="2"/>
  <c r="AD262" i="2"/>
  <c r="AC262" i="2"/>
  <c r="AB262" i="2"/>
  <c r="AA262" i="2"/>
  <c r="Z262" i="2"/>
  <c r="Y262" i="2"/>
  <c r="X262" i="2"/>
  <c r="W262" i="2"/>
  <c r="AR261" i="2"/>
  <c r="AQ261" i="2"/>
  <c r="AP261" i="2"/>
  <c r="AO261" i="2"/>
  <c r="AN261" i="2"/>
  <c r="AM261" i="2"/>
  <c r="AL261" i="2"/>
  <c r="AK261" i="2"/>
  <c r="AJ261" i="2"/>
  <c r="AI261" i="2"/>
  <c r="AH261" i="2"/>
  <c r="AG261" i="2"/>
  <c r="AF261" i="2"/>
  <c r="AE261" i="2"/>
  <c r="AD261" i="2"/>
  <c r="AC261" i="2"/>
  <c r="AB261" i="2"/>
  <c r="AA261" i="2"/>
  <c r="Z261" i="2"/>
  <c r="Y261" i="2"/>
  <c r="X261" i="2"/>
  <c r="W261" i="2"/>
  <c r="O262" i="2" s="1"/>
  <c r="P262" i="2" s="1"/>
  <c r="Q261" i="2"/>
  <c r="R261" i="2" s="1"/>
  <c r="A261" i="2"/>
  <c r="AR260" i="2"/>
  <c r="AQ260" i="2"/>
  <c r="AP260" i="2"/>
  <c r="AO260" i="2"/>
  <c r="AN260" i="2"/>
  <c r="AM260" i="2"/>
  <c r="AL260" i="2"/>
  <c r="AK260" i="2"/>
  <c r="AJ260" i="2"/>
  <c r="AI260" i="2"/>
  <c r="AH260" i="2"/>
  <c r="AG260" i="2"/>
  <c r="AF260" i="2"/>
  <c r="AE260" i="2"/>
  <c r="AD260" i="2"/>
  <c r="AC260" i="2"/>
  <c r="AB260" i="2"/>
  <c r="AA260" i="2"/>
  <c r="Z260" i="2"/>
  <c r="Y260" i="2"/>
  <c r="X260" i="2"/>
  <c r="W260" i="2"/>
  <c r="P260" i="2"/>
  <c r="K260" i="2"/>
  <c r="J260" i="2"/>
  <c r="AR259" i="2"/>
  <c r="AQ259" i="2"/>
  <c r="AP259" i="2"/>
  <c r="AO259" i="2"/>
  <c r="AN259" i="2"/>
  <c r="AM259" i="2"/>
  <c r="AL259" i="2"/>
  <c r="AK259" i="2"/>
  <c r="AJ259" i="2"/>
  <c r="AI259" i="2"/>
  <c r="AH259" i="2"/>
  <c r="AG259" i="2"/>
  <c r="AF259" i="2"/>
  <c r="AE259" i="2"/>
  <c r="AD259" i="2"/>
  <c r="AC259" i="2"/>
  <c r="AB259" i="2"/>
  <c r="AA259" i="2"/>
  <c r="Z259" i="2"/>
  <c r="Y259" i="2"/>
  <c r="W259" i="2"/>
  <c r="AR258" i="2"/>
  <c r="AQ258" i="2"/>
  <c r="AP258" i="2"/>
  <c r="AO258" i="2"/>
  <c r="AN258" i="2"/>
  <c r="AM258" i="2"/>
  <c r="AL258" i="2"/>
  <c r="AK258" i="2"/>
  <c r="AJ258" i="2"/>
  <c r="AI258" i="2"/>
  <c r="AH258" i="2"/>
  <c r="AG258" i="2"/>
  <c r="AF258" i="2"/>
  <c r="AE258" i="2"/>
  <c r="AD258" i="2"/>
  <c r="AB258" i="2"/>
  <c r="AA258" i="2"/>
  <c r="Z258" i="2"/>
  <c r="Y258" i="2"/>
  <c r="X258" i="2"/>
  <c r="W258" i="2"/>
  <c r="O260" i="2" s="1"/>
  <c r="H258" i="2"/>
  <c r="A258" i="2"/>
  <c r="AR257" i="2"/>
  <c r="AQ257" i="2"/>
  <c r="AP257" i="2"/>
  <c r="AO257" i="2"/>
  <c r="AN257" i="2"/>
  <c r="AM257" i="2"/>
  <c r="AL257" i="2"/>
  <c r="AK257" i="2"/>
  <c r="AJ257" i="2"/>
  <c r="AI257" i="2"/>
  <c r="AH257" i="2"/>
  <c r="AG257" i="2"/>
  <c r="AF257" i="2"/>
  <c r="AE257" i="2"/>
  <c r="AD257" i="2"/>
  <c r="AC257" i="2"/>
  <c r="AB257" i="2"/>
  <c r="AA257" i="2"/>
  <c r="Z257" i="2"/>
  <c r="Y257" i="2"/>
  <c r="X257" i="2"/>
  <c r="W257" i="2"/>
  <c r="K257" i="2"/>
  <c r="J257" i="2"/>
  <c r="AR256" i="2"/>
  <c r="AQ256" i="2"/>
  <c r="AP256" i="2"/>
  <c r="AO256" i="2"/>
  <c r="AN256" i="2"/>
  <c r="AM256" i="2"/>
  <c r="AL256" i="2"/>
  <c r="AK256" i="2"/>
  <c r="AJ256" i="2"/>
  <c r="AI256" i="2"/>
  <c r="AH256" i="2"/>
  <c r="AG256" i="2"/>
  <c r="AF256" i="2"/>
  <c r="AE256" i="2"/>
  <c r="AD256" i="2"/>
  <c r="AC256" i="2"/>
  <c r="AB256" i="2"/>
  <c r="AA256" i="2"/>
  <c r="Z256" i="2"/>
  <c r="Y256" i="2"/>
  <c r="W256" i="2"/>
  <c r="AR255" i="2"/>
  <c r="AQ255" i="2"/>
  <c r="AP255" i="2"/>
  <c r="AO255" i="2"/>
  <c r="AN255" i="2"/>
  <c r="AM255" i="2"/>
  <c r="AL255" i="2"/>
  <c r="AK255" i="2"/>
  <c r="AJ255" i="2"/>
  <c r="AI255" i="2"/>
  <c r="AH255" i="2"/>
  <c r="AG255" i="2"/>
  <c r="AF255" i="2"/>
  <c r="AE255" i="2"/>
  <c r="AD255" i="2"/>
  <c r="AB255" i="2"/>
  <c r="AA255" i="2"/>
  <c r="Z255" i="2"/>
  <c r="Y255" i="2"/>
  <c r="X255" i="2"/>
  <c r="W255" i="2"/>
  <c r="O256" i="2" s="1"/>
  <c r="P256" i="2" s="1"/>
  <c r="X256" i="2" s="1"/>
  <c r="A255" i="2"/>
  <c r="AR254" i="2"/>
  <c r="AQ254" i="2"/>
  <c r="AP254" i="2"/>
  <c r="AO254" i="2"/>
  <c r="AN254" i="2"/>
  <c r="AM254" i="2"/>
  <c r="AL254" i="2"/>
  <c r="AK254" i="2"/>
  <c r="AJ254" i="2"/>
  <c r="AI254" i="2"/>
  <c r="AH254" i="2"/>
  <c r="AG254" i="2"/>
  <c r="AF254" i="2"/>
  <c r="AE254" i="2"/>
  <c r="AD254" i="2"/>
  <c r="AC254" i="2"/>
  <c r="AB254" i="2"/>
  <c r="AA254" i="2"/>
  <c r="Z254" i="2"/>
  <c r="Y254" i="2"/>
  <c r="X254" i="2"/>
  <c r="W254" i="2"/>
  <c r="K254" i="2"/>
  <c r="J254" i="2"/>
  <c r="AR253" i="2"/>
  <c r="AQ253" i="2"/>
  <c r="AP253" i="2"/>
  <c r="AO253" i="2"/>
  <c r="AN253" i="2"/>
  <c r="AM253" i="2"/>
  <c r="AL253" i="2"/>
  <c r="AK253" i="2"/>
  <c r="AJ253" i="2"/>
  <c r="AI253" i="2"/>
  <c r="AH253" i="2"/>
  <c r="AG253" i="2"/>
  <c r="AF253" i="2"/>
  <c r="AE253" i="2"/>
  <c r="AD253" i="2"/>
  <c r="AC253" i="2"/>
  <c r="AB253" i="2"/>
  <c r="AA253" i="2"/>
  <c r="Z253" i="2"/>
  <c r="X253" i="2"/>
  <c r="W253" i="2"/>
  <c r="AR252" i="2"/>
  <c r="AQ252" i="2"/>
  <c r="AP252" i="2"/>
  <c r="AO252" i="2"/>
  <c r="AN252" i="2"/>
  <c r="AM252" i="2"/>
  <c r="AL252" i="2"/>
  <c r="AK252" i="2"/>
  <c r="AJ252" i="2"/>
  <c r="AI252" i="2"/>
  <c r="AH252" i="2"/>
  <c r="AG252" i="2"/>
  <c r="AF252" i="2"/>
  <c r="AE252" i="2"/>
  <c r="AD252" i="2"/>
  <c r="AC252" i="2"/>
  <c r="AB252" i="2"/>
  <c r="AA252" i="2"/>
  <c r="Y252" i="2"/>
  <c r="X252" i="2"/>
  <c r="W252" i="2"/>
  <c r="H252" i="2"/>
  <c r="A252" i="2"/>
  <c r="AR251" i="2"/>
  <c r="AQ251" i="2"/>
  <c r="AP251" i="2"/>
  <c r="AO251" i="2"/>
  <c r="AN251" i="2"/>
  <c r="AM251" i="2"/>
  <c r="AL251" i="2"/>
  <c r="AK251" i="2"/>
  <c r="AJ251" i="2"/>
  <c r="AI251" i="2"/>
  <c r="AH251" i="2"/>
  <c r="AG251" i="2"/>
  <c r="AF251" i="2"/>
  <c r="AE251" i="2"/>
  <c r="AD251" i="2"/>
  <c r="AC251" i="2"/>
  <c r="AB251" i="2"/>
  <c r="AA251" i="2"/>
  <c r="Z251" i="2"/>
  <c r="Y251" i="2"/>
  <c r="X251" i="2"/>
  <c r="W251" i="2"/>
  <c r="K251" i="2"/>
  <c r="J251" i="2"/>
  <c r="AR250" i="2"/>
  <c r="AQ250" i="2"/>
  <c r="AP250" i="2"/>
  <c r="AO250" i="2"/>
  <c r="AN250" i="2"/>
  <c r="AM250" i="2"/>
  <c r="AL250" i="2"/>
  <c r="AK250" i="2"/>
  <c r="AJ250" i="2"/>
  <c r="AI250" i="2"/>
  <c r="AH250" i="2"/>
  <c r="AG250" i="2"/>
  <c r="AF250" i="2"/>
  <c r="AE250" i="2"/>
  <c r="AD250" i="2"/>
  <c r="AC250" i="2"/>
  <c r="AB250" i="2"/>
  <c r="AA250" i="2"/>
  <c r="Y250" i="2"/>
  <c r="X250" i="2"/>
  <c r="W250" i="2"/>
  <c r="AR249" i="2"/>
  <c r="AQ249" i="2"/>
  <c r="AP249" i="2"/>
  <c r="AO249" i="2"/>
  <c r="AN249" i="2"/>
  <c r="AM249" i="2"/>
  <c r="AL249" i="2"/>
  <c r="AK249" i="2"/>
  <c r="AJ249" i="2"/>
  <c r="AI249" i="2"/>
  <c r="AH249" i="2"/>
  <c r="AG249" i="2"/>
  <c r="AF249" i="2"/>
  <c r="AE249" i="2"/>
  <c r="AD249" i="2"/>
  <c r="AC249" i="2"/>
  <c r="AB249" i="2"/>
  <c r="AA249" i="2"/>
  <c r="Z249" i="2"/>
  <c r="X249" i="2"/>
  <c r="W249" i="2"/>
  <c r="O250" i="2" s="1"/>
  <c r="P250" i="2" s="1"/>
  <c r="Z250" i="2" s="1"/>
  <c r="A249" i="2"/>
  <c r="AR248" i="2"/>
  <c r="AQ248" i="2"/>
  <c r="AP248" i="2"/>
  <c r="AO248" i="2"/>
  <c r="AN248" i="2"/>
  <c r="AM248" i="2"/>
  <c r="AL248" i="2"/>
  <c r="AK248" i="2"/>
  <c r="AJ248" i="2"/>
  <c r="AI248" i="2"/>
  <c r="AH248" i="2"/>
  <c r="AG248" i="2"/>
  <c r="AF248" i="2"/>
  <c r="AE248" i="2"/>
  <c r="AD248" i="2"/>
  <c r="AC248" i="2"/>
  <c r="AB248" i="2"/>
  <c r="AA248" i="2"/>
  <c r="Z248" i="2"/>
  <c r="Y248" i="2"/>
  <c r="X248" i="2"/>
  <c r="W248" i="2"/>
  <c r="K248" i="2"/>
  <c r="J248" i="2"/>
  <c r="AR247" i="2"/>
  <c r="AQ247" i="2"/>
  <c r="AP247" i="2"/>
  <c r="AO247" i="2"/>
  <c r="AN247" i="2"/>
  <c r="AM247" i="2"/>
  <c r="AL247" i="2"/>
  <c r="AK247" i="2"/>
  <c r="AJ247" i="2"/>
  <c r="AI247" i="2"/>
  <c r="AH247" i="2"/>
  <c r="AG247" i="2"/>
  <c r="AF247" i="2"/>
  <c r="AE247" i="2"/>
  <c r="AD247" i="2"/>
  <c r="AC247" i="2"/>
  <c r="AB247" i="2"/>
  <c r="AA247" i="2"/>
  <c r="Z247" i="2"/>
  <c r="Y247" i="2"/>
  <c r="X247" i="2"/>
  <c r="W247" i="2"/>
  <c r="O247" i="2"/>
  <c r="P247" i="2" s="1"/>
  <c r="AR246" i="2"/>
  <c r="AQ246" i="2"/>
  <c r="AP246" i="2"/>
  <c r="AO246" i="2"/>
  <c r="AN246" i="2"/>
  <c r="AM246" i="2"/>
  <c r="AL246" i="2"/>
  <c r="AK246" i="2"/>
  <c r="AJ246" i="2"/>
  <c r="AI246" i="2"/>
  <c r="AH246" i="2"/>
  <c r="AG246" i="2"/>
  <c r="AF246" i="2"/>
  <c r="AE246" i="2"/>
  <c r="AD246" i="2"/>
  <c r="AC246" i="2"/>
  <c r="AB246" i="2"/>
  <c r="AA246" i="2"/>
  <c r="Y246" i="2"/>
  <c r="X246" i="2"/>
  <c r="W246" i="2"/>
  <c r="O248" i="2" s="1"/>
  <c r="P248" i="2" s="1"/>
  <c r="O246" i="2"/>
  <c r="P246" i="2" s="1"/>
  <c r="Z246" i="2" s="1"/>
  <c r="H246" i="2"/>
  <c r="A246" i="2"/>
  <c r="AR245" i="2"/>
  <c r="AQ245" i="2"/>
  <c r="AP245" i="2"/>
  <c r="AO245" i="2"/>
  <c r="AN245" i="2"/>
  <c r="AM245" i="2"/>
  <c r="AL245" i="2"/>
  <c r="AK245" i="2"/>
  <c r="AJ245" i="2"/>
  <c r="AI245" i="2"/>
  <c r="AH245" i="2"/>
  <c r="AG245" i="2"/>
  <c r="AF245" i="2"/>
  <c r="AE245" i="2"/>
  <c r="AD245" i="2"/>
  <c r="AC245" i="2"/>
  <c r="AB245" i="2"/>
  <c r="AA245" i="2"/>
  <c r="Z245" i="2"/>
  <c r="Y245" i="2"/>
  <c r="X245" i="2"/>
  <c r="W245" i="2"/>
  <c r="K245" i="2"/>
  <c r="J245" i="2"/>
  <c r="AR244" i="2"/>
  <c r="AQ244" i="2"/>
  <c r="AP244" i="2"/>
  <c r="AO244" i="2"/>
  <c r="AN244" i="2"/>
  <c r="AM244" i="2"/>
  <c r="AL244" i="2"/>
  <c r="AK244" i="2"/>
  <c r="AJ244" i="2"/>
  <c r="AI244" i="2"/>
  <c r="AH244" i="2"/>
  <c r="AG244" i="2"/>
  <c r="AF244" i="2"/>
  <c r="AE244" i="2"/>
  <c r="AD244" i="2"/>
  <c r="AB244" i="2"/>
  <c r="AA244" i="2"/>
  <c r="Z244" i="2"/>
  <c r="Y244" i="2"/>
  <c r="X244" i="2"/>
  <c r="W244" i="2"/>
  <c r="AR243" i="2"/>
  <c r="AQ243" i="2"/>
  <c r="AP243" i="2"/>
  <c r="AO243" i="2"/>
  <c r="AN243" i="2"/>
  <c r="AM243" i="2"/>
  <c r="AL243" i="2"/>
  <c r="AK243" i="2"/>
  <c r="AJ243" i="2"/>
  <c r="AI243" i="2"/>
  <c r="AH243" i="2"/>
  <c r="AG243" i="2"/>
  <c r="AF243" i="2"/>
  <c r="AE243" i="2"/>
  <c r="AD243" i="2"/>
  <c r="AC243" i="2"/>
  <c r="AB243" i="2"/>
  <c r="AA243" i="2"/>
  <c r="Y243" i="2"/>
  <c r="X243" i="2"/>
  <c r="W243" i="2"/>
  <c r="A243" i="2"/>
  <c r="AR242" i="2"/>
  <c r="AQ242" i="2"/>
  <c r="AP242" i="2"/>
  <c r="AO242" i="2"/>
  <c r="AN242" i="2"/>
  <c r="AM242" i="2"/>
  <c r="AL242" i="2"/>
  <c r="AK242" i="2"/>
  <c r="AJ242" i="2"/>
  <c r="AI242" i="2"/>
  <c r="AH242" i="2"/>
  <c r="AG242" i="2"/>
  <c r="AF242" i="2"/>
  <c r="AE242" i="2"/>
  <c r="AD242" i="2"/>
  <c r="AC242" i="2"/>
  <c r="AB242" i="2"/>
  <c r="AA242" i="2"/>
  <c r="Z242" i="2"/>
  <c r="Y242" i="2"/>
  <c r="X242" i="2"/>
  <c r="W242" i="2"/>
  <c r="K242" i="2"/>
  <c r="J242" i="2"/>
  <c r="AR241" i="2"/>
  <c r="AQ241" i="2"/>
  <c r="AP241" i="2"/>
  <c r="AO241" i="2"/>
  <c r="AN241" i="2"/>
  <c r="AM241" i="2"/>
  <c r="AL241" i="2"/>
  <c r="AK241" i="2"/>
  <c r="AJ241" i="2"/>
  <c r="AI241" i="2"/>
  <c r="AH241" i="2"/>
  <c r="AG241" i="2"/>
  <c r="AF241" i="2"/>
  <c r="AE241" i="2"/>
  <c r="AD241" i="2"/>
  <c r="AC241" i="2"/>
  <c r="AB241" i="2"/>
  <c r="AA241" i="2"/>
  <c r="Z241" i="2"/>
  <c r="Y241" i="2"/>
  <c r="X241" i="2"/>
  <c r="W241" i="2"/>
  <c r="O241" i="2"/>
  <c r="P241" i="2" s="1"/>
  <c r="AR240" i="2"/>
  <c r="AQ240" i="2"/>
  <c r="AP240" i="2"/>
  <c r="AO240" i="2"/>
  <c r="AN240" i="2"/>
  <c r="AM240" i="2"/>
  <c r="AL240" i="2"/>
  <c r="AK240" i="2"/>
  <c r="AJ240" i="2"/>
  <c r="AI240" i="2"/>
  <c r="AH240" i="2"/>
  <c r="AG240" i="2"/>
  <c r="AF240" i="2"/>
  <c r="AE240" i="2"/>
  <c r="AD240" i="2"/>
  <c r="AC240" i="2"/>
  <c r="AB240" i="2"/>
  <c r="AA240" i="2"/>
  <c r="Z240" i="2"/>
  <c r="X240" i="2"/>
  <c r="W240" i="2"/>
  <c r="O242" i="2" s="1"/>
  <c r="P242" i="2" s="1"/>
  <c r="O240" i="2"/>
  <c r="P240" i="2" s="1"/>
  <c r="Y240" i="2" s="1"/>
  <c r="H240" i="2"/>
  <c r="A240" i="2"/>
  <c r="AR239" i="2"/>
  <c r="AQ239" i="2"/>
  <c r="AP239" i="2"/>
  <c r="AO239" i="2"/>
  <c r="AN239" i="2"/>
  <c r="AM239" i="2"/>
  <c r="AL239" i="2"/>
  <c r="AK239" i="2"/>
  <c r="AJ239" i="2"/>
  <c r="AI239" i="2"/>
  <c r="AH239" i="2"/>
  <c r="AG239" i="2"/>
  <c r="AF239" i="2"/>
  <c r="AE239" i="2"/>
  <c r="AD239" i="2"/>
  <c r="AC239" i="2"/>
  <c r="AB239" i="2"/>
  <c r="AA239" i="2"/>
  <c r="Z239" i="2"/>
  <c r="Y239" i="2"/>
  <c r="X239" i="2"/>
  <c r="W239" i="2"/>
  <c r="K239" i="2"/>
  <c r="J239" i="2"/>
  <c r="AR238" i="2"/>
  <c r="AQ238" i="2"/>
  <c r="AP238" i="2"/>
  <c r="AO238" i="2"/>
  <c r="AN238" i="2"/>
  <c r="AM238" i="2"/>
  <c r="AL238" i="2"/>
  <c r="AK238" i="2"/>
  <c r="AJ238" i="2"/>
  <c r="AI238" i="2"/>
  <c r="AH238" i="2"/>
  <c r="AG238" i="2"/>
  <c r="AF238" i="2"/>
  <c r="AE238" i="2"/>
  <c r="AD238" i="2"/>
  <c r="AB238" i="2"/>
  <c r="AA238" i="2"/>
  <c r="Z238" i="2"/>
  <c r="Y238" i="2"/>
  <c r="X238" i="2"/>
  <c r="W238" i="2"/>
  <c r="AR237" i="2"/>
  <c r="AQ237" i="2"/>
  <c r="AP237" i="2"/>
  <c r="AO237" i="2"/>
  <c r="AN237" i="2"/>
  <c r="AM237" i="2"/>
  <c r="AL237" i="2"/>
  <c r="AK237" i="2"/>
  <c r="AJ237" i="2"/>
  <c r="AI237" i="2"/>
  <c r="AH237" i="2"/>
  <c r="AG237" i="2"/>
  <c r="AF237" i="2"/>
  <c r="AE237" i="2"/>
  <c r="AD237" i="2"/>
  <c r="AC237" i="2"/>
  <c r="AB237" i="2"/>
  <c r="AA237" i="2"/>
  <c r="Y237" i="2"/>
  <c r="X237" i="2"/>
  <c r="W237" i="2"/>
  <c r="B237" i="2"/>
  <c r="B240" i="2" s="1"/>
  <c r="A237" i="2"/>
  <c r="AR236" i="2"/>
  <c r="AQ236" i="2"/>
  <c r="AP236" i="2"/>
  <c r="AO236" i="2"/>
  <c r="AN236" i="2"/>
  <c r="AM236" i="2"/>
  <c r="AL236" i="2"/>
  <c r="AK236" i="2"/>
  <c r="AJ236" i="2"/>
  <c r="AI236" i="2"/>
  <c r="AH236" i="2"/>
  <c r="AG236" i="2"/>
  <c r="AF236" i="2"/>
  <c r="AE236" i="2"/>
  <c r="AD236" i="2"/>
  <c r="AC236" i="2"/>
  <c r="AB236" i="2"/>
  <c r="AA236" i="2"/>
  <c r="Y236" i="2"/>
  <c r="X236" i="2"/>
  <c r="W236" i="2"/>
  <c r="AR235" i="2"/>
  <c r="AQ235" i="2"/>
  <c r="AP235" i="2"/>
  <c r="AO235" i="2"/>
  <c r="AN235" i="2"/>
  <c r="AM235" i="2"/>
  <c r="AL235" i="2"/>
  <c r="AK235" i="2"/>
  <c r="AJ235" i="2"/>
  <c r="AI235" i="2"/>
  <c r="AH235" i="2"/>
  <c r="AG235" i="2"/>
  <c r="AF235" i="2"/>
  <c r="AE235" i="2"/>
  <c r="AD235" i="2"/>
  <c r="AC235" i="2"/>
  <c r="AB235" i="2"/>
  <c r="AA235" i="2"/>
  <c r="Y235" i="2"/>
  <c r="X235" i="2"/>
  <c r="W235" i="2"/>
  <c r="AR234" i="2"/>
  <c r="AQ234" i="2"/>
  <c r="AP234" i="2"/>
  <c r="AO234" i="2"/>
  <c r="AN234" i="2"/>
  <c r="AM234" i="2"/>
  <c r="AL234" i="2"/>
  <c r="AK234" i="2"/>
  <c r="AJ234" i="2"/>
  <c r="AI234" i="2"/>
  <c r="AH234" i="2"/>
  <c r="AG234" i="2"/>
  <c r="AF234" i="2"/>
  <c r="AE234" i="2"/>
  <c r="AD234" i="2"/>
  <c r="AC234" i="2"/>
  <c r="AB234" i="2"/>
  <c r="AA234" i="2"/>
  <c r="Z234" i="2"/>
  <c r="X234" i="2"/>
  <c r="W234" i="2"/>
  <c r="O236" i="2" s="1"/>
  <c r="P236" i="2" s="1"/>
  <c r="Z236" i="2" s="1"/>
  <c r="H234" i="2"/>
  <c r="A234" i="2"/>
  <c r="AR233" i="2"/>
  <c r="AQ233" i="2"/>
  <c r="AP233" i="2"/>
  <c r="AO233" i="2"/>
  <c r="AN233" i="2"/>
  <c r="AM233" i="2"/>
  <c r="AL233" i="2"/>
  <c r="AK233" i="2"/>
  <c r="AJ233" i="2"/>
  <c r="AI233" i="2"/>
  <c r="AH233" i="2"/>
  <c r="AG233" i="2"/>
  <c r="AF233" i="2"/>
  <c r="AE233" i="2"/>
  <c r="AD233" i="2"/>
  <c r="AC233" i="2"/>
  <c r="AB233" i="2"/>
  <c r="AA233" i="2"/>
  <c r="Z233" i="2"/>
  <c r="Y233" i="2"/>
  <c r="X233" i="2"/>
  <c r="W233" i="2"/>
  <c r="K233" i="2"/>
  <c r="J233" i="2"/>
  <c r="AR232" i="2"/>
  <c r="AQ232" i="2"/>
  <c r="AP232" i="2"/>
  <c r="AO232" i="2"/>
  <c r="AN232" i="2"/>
  <c r="AM232" i="2"/>
  <c r="AL232" i="2"/>
  <c r="AK232" i="2"/>
  <c r="AJ232" i="2"/>
  <c r="AI232" i="2"/>
  <c r="AH232" i="2"/>
  <c r="AG232" i="2"/>
  <c r="AF232" i="2"/>
  <c r="AE232" i="2"/>
  <c r="AD232" i="2"/>
  <c r="AC232" i="2"/>
  <c r="AB232" i="2"/>
  <c r="AA232" i="2"/>
  <c r="Z232" i="2"/>
  <c r="Y232" i="2"/>
  <c r="X232" i="2"/>
  <c r="W232" i="2"/>
  <c r="O231" i="2" s="1"/>
  <c r="AC231" i="2" s="1"/>
  <c r="P232" i="2"/>
  <c r="AR231" i="2"/>
  <c r="AQ231" i="2"/>
  <c r="AP231" i="2"/>
  <c r="AO231" i="2"/>
  <c r="AN231" i="2"/>
  <c r="AM231" i="2"/>
  <c r="AL231" i="2"/>
  <c r="AK231" i="2"/>
  <c r="AJ231" i="2"/>
  <c r="AI231" i="2"/>
  <c r="AH231" i="2"/>
  <c r="AG231" i="2"/>
  <c r="AF231" i="2"/>
  <c r="AE231" i="2"/>
  <c r="AD231" i="2"/>
  <c r="AB231" i="2"/>
  <c r="AA231" i="2"/>
  <c r="Z231" i="2"/>
  <c r="Y231" i="2"/>
  <c r="X231" i="2"/>
  <c r="W231" i="2"/>
  <c r="O232" i="2" s="1"/>
  <c r="P231" i="2"/>
  <c r="H231" i="2"/>
  <c r="A231" i="2"/>
  <c r="AR230" i="2"/>
  <c r="AQ230" i="2"/>
  <c r="AP230" i="2"/>
  <c r="AO230" i="2"/>
  <c r="AN230" i="2"/>
  <c r="AM230" i="2"/>
  <c r="AL230" i="2"/>
  <c r="AK230" i="2"/>
  <c r="AJ230" i="2"/>
  <c r="AI230" i="2"/>
  <c r="AH230" i="2"/>
  <c r="AG230" i="2"/>
  <c r="AF230" i="2"/>
  <c r="AE230" i="2"/>
  <c r="AD230" i="2"/>
  <c r="AC230" i="2"/>
  <c r="AB230" i="2"/>
  <c r="AA230" i="2"/>
  <c r="Z230" i="2"/>
  <c r="Y230" i="2"/>
  <c r="X230" i="2"/>
  <c r="W230" i="2"/>
  <c r="O230" i="2"/>
  <c r="P230" i="2" s="1"/>
  <c r="K230" i="2"/>
  <c r="J230" i="2"/>
  <c r="AR229" i="2"/>
  <c r="AQ229" i="2"/>
  <c r="AP229" i="2"/>
  <c r="AO229" i="2"/>
  <c r="AN229" i="2"/>
  <c r="AM229" i="2"/>
  <c r="AL229" i="2"/>
  <c r="AK229" i="2"/>
  <c r="AJ229" i="2"/>
  <c r="AI229" i="2"/>
  <c r="AH229" i="2"/>
  <c r="AG229" i="2"/>
  <c r="AF229" i="2"/>
  <c r="AE229" i="2"/>
  <c r="AD229" i="2"/>
  <c r="AC229" i="2"/>
  <c r="AB229" i="2"/>
  <c r="AA229" i="2"/>
  <c r="Y229" i="2"/>
  <c r="X229" i="2"/>
  <c r="W229" i="2"/>
  <c r="AR228" i="2"/>
  <c r="AQ228" i="2"/>
  <c r="AP228" i="2"/>
  <c r="AO228" i="2"/>
  <c r="AN228" i="2"/>
  <c r="AM228" i="2"/>
  <c r="AL228" i="2"/>
  <c r="AK228" i="2"/>
  <c r="AJ228" i="2"/>
  <c r="AI228" i="2"/>
  <c r="AH228" i="2"/>
  <c r="AG228" i="2"/>
  <c r="AF228" i="2"/>
  <c r="AE228" i="2"/>
  <c r="AD228" i="2"/>
  <c r="AB228" i="2"/>
  <c r="AA228" i="2"/>
  <c r="Z228" i="2"/>
  <c r="Y228" i="2"/>
  <c r="X228" i="2"/>
  <c r="W228" i="2"/>
  <c r="O229" i="2" s="1"/>
  <c r="O228" i="2"/>
  <c r="AC228" i="2" s="1"/>
  <c r="A228" i="2"/>
  <c r="AR227" i="2"/>
  <c r="AQ227" i="2"/>
  <c r="AP227" i="2"/>
  <c r="AO227" i="2"/>
  <c r="AN227" i="2"/>
  <c r="AM227" i="2"/>
  <c r="AL227" i="2"/>
  <c r="AK227" i="2"/>
  <c r="AJ227" i="2"/>
  <c r="AI227" i="2"/>
  <c r="AH227" i="2"/>
  <c r="AG227" i="2"/>
  <c r="AF227" i="2"/>
  <c r="AE227" i="2"/>
  <c r="AD227" i="2"/>
  <c r="AC227" i="2"/>
  <c r="AB227" i="2"/>
  <c r="AA227" i="2"/>
  <c r="Z227" i="2"/>
  <c r="Y227" i="2"/>
  <c r="X227" i="2"/>
  <c r="W227" i="2"/>
  <c r="K227" i="2"/>
  <c r="J227" i="2"/>
  <c r="AR226" i="2"/>
  <c r="AQ226" i="2"/>
  <c r="AP226" i="2"/>
  <c r="AO226" i="2"/>
  <c r="AN226" i="2"/>
  <c r="AM226" i="2"/>
  <c r="AL226" i="2"/>
  <c r="AK226" i="2"/>
  <c r="AJ226" i="2"/>
  <c r="AI226" i="2"/>
  <c r="AH226" i="2"/>
  <c r="AG226" i="2"/>
  <c r="AF226" i="2"/>
  <c r="AE226" i="2"/>
  <c r="AD226" i="2"/>
  <c r="AC226" i="2"/>
  <c r="AB226" i="2"/>
  <c r="AA226" i="2"/>
  <c r="Z226" i="2"/>
  <c r="Y226" i="2"/>
  <c r="X226" i="2"/>
  <c r="W226" i="2"/>
  <c r="O225" i="2" s="1"/>
  <c r="AC225" i="2" s="1"/>
  <c r="P226" i="2"/>
  <c r="AR225" i="2"/>
  <c r="AQ225" i="2"/>
  <c r="AP225" i="2"/>
  <c r="AO225" i="2"/>
  <c r="AN225" i="2"/>
  <c r="AM225" i="2"/>
  <c r="AL225" i="2"/>
  <c r="AK225" i="2"/>
  <c r="AJ225" i="2"/>
  <c r="AI225" i="2"/>
  <c r="AH225" i="2"/>
  <c r="AG225" i="2"/>
  <c r="AF225" i="2"/>
  <c r="AE225" i="2"/>
  <c r="AD225" i="2"/>
  <c r="AB225" i="2"/>
  <c r="AA225" i="2"/>
  <c r="Z225" i="2"/>
  <c r="Y225" i="2"/>
  <c r="X225" i="2"/>
  <c r="W225" i="2"/>
  <c r="O226" i="2" s="1"/>
  <c r="P225" i="2"/>
  <c r="H225" i="2"/>
  <c r="A225" i="2"/>
  <c r="AR224" i="2"/>
  <c r="AQ224" i="2"/>
  <c r="AP224" i="2"/>
  <c r="AO224" i="2"/>
  <c r="AN224" i="2"/>
  <c r="AM224" i="2"/>
  <c r="AL224" i="2"/>
  <c r="AK224" i="2"/>
  <c r="AJ224" i="2"/>
  <c r="AI224" i="2"/>
  <c r="AH224" i="2"/>
  <c r="AG224" i="2"/>
  <c r="AF224" i="2"/>
  <c r="AE224" i="2"/>
  <c r="AD224" i="2"/>
  <c r="AC224" i="2"/>
  <c r="AB224" i="2"/>
  <c r="AA224" i="2"/>
  <c r="Z224" i="2"/>
  <c r="Y224" i="2"/>
  <c r="X224" i="2"/>
  <c r="W224" i="2"/>
  <c r="O224" i="2"/>
  <c r="P224" i="2" s="1"/>
  <c r="K224" i="2"/>
  <c r="J224" i="2"/>
  <c r="AR223" i="2"/>
  <c r="AQ223" i="2"/>
  <c r="AP223" i="2"/>
  <c r="AO223" i="2"/>
  <c r="AN223" i="2"/>
  <c r="AM223" i="2"/>
  <c r="AL223" i="2"/>
  <c r="AK223" i="2"/>
  <c r="AJ223" i="2"/>
  <c r="AI223" i="2"/>
  <c r="AH223" i="2"/>
  <c r="AG223" i="2"/>
  <c r="AF223" i="2"/>
  <c r="AE223" i="2"/>
  <c r="AD223" i="2"/>
  <c r="AC223" i="2"/>
  <c r="AB223" i="2"/>
  <c r="AA223" i="2"/>
  <c r="Y223" i="2"/>
  <c r="X223" i="2"/>
  <c r="W223" i="2"/>
  <c r="AR222" i="2"/>
  <c r="AQ222" i="2"/>
  <c r="AP222" i="2"/>
  <c r="AO222" i="2"/>
  <c r="AN222" i="2"/>
  <c r="AM222" i="2"/>
  <c r="AL222" i="2"/>
  <c r="AK222" i="2"/>
  <c r="AJ222" i="2"/>
  <c r="AI222" i="2"/>
  <c r="AH222" i="2"/>
  <c r="AG222" i="2"/>
  <c r="AF222" i="2"/>
  <c r="AE222" i="2"/>
  <c r="AD222" i="2"/>
  <c r="AC222" i="2"/>
  <c r="AB222" i="2"/>
  <c r="AA222" i="2"/>
  <c r="Z222" i="2"/>
  <c r="Y222" i="2"/>
  <c r="W222" i="2"/>
  <c r="O223" i="2" s="1"/>
  <c r="O222" i="2"/>
  <c r="X222" i="2" s="1"/>
  <c r="A222" i="2"/>
  <c r="AR221" i="2"/>
  <c r="AQ221" i="2"/>
  <c r="AP221" i="2"/>
  <c r="AO221" i="2"/>
  <c r="AN221" i="2"/>
  <c r="AM221" i="2"/>
  <c r="AL221" i="2"/>
  <c r="AK221" i="2"/>
  <c r="AJ221" i="2"/>
  <c r="AI221" i="2"/>
  <c r="AH221" i="2"/>
  <c r="AG221" i="2"/>
  <c r="AF221" i="2"/>
  <c r="AE221" i="2"/>
  <c r="AD221" i="2"/>
  <c r="AC221" i="2"/>
  <c r="AB221" i="2"/>
  <c r="AA221" i="2"/>
  <c r="Z221" i="2"/>
  <c r="Y221" i="2"/>
  <c r="X221" i="2"/>
  <c r="W221" i="2"/>
  <c r="K221" i="2"/>
  <c r="J221" i="2"/>
  <c r="AR220" i="2"/>
  <c r="AQ220" i="2"/>
  <c r="AP220" i="2"/>
  <c r="AO220" i="2"/>
  <c r="AN220" i="2"/>
  <c r="AM220" i="2"/>
  <c r="AL220" i="2"/>
  <c r="AK220" i="2"/>
  <c r="AJ220" i="2"/>
  <c r="AI220" i="2"/>
  <c r="AH220" i="2"/>
  <c r="AG220" i="2"/>
  <c r="AF220" i="2"/>
  <c r="AE220" i="2"/>
  <c r="AD220" i="2"/>
  <c r="AB220" i="2"/>
  <c r="AA220" i="2"/>
  <c r="Z220" i="2"/>
  <c r="Y220" i="2"/>
  <c r="X220" i="2"/>
  <c r="W220" i="2"/>
  <c r="O219" i="2" s="1"/>
  <c r="Z219" i="2" s="1"/>
  <c r="P220" i="2"/>
  <c r="AC220" i="2" s="1"/>
  <c r="AR219" i="2"/>
  <c r="AQ219" i="2"/>
  <c r="AP219" i="2"/>
  <c r="AO219" i="2"/>
  <c r="AN219" i="2"/>
  <c r="AM219" i="2"/>
  <c r="AL219" i="2"/>
  <c r="AK219" i="2"/>
  <c r="AJ219" i="2"/>
  <c r="AI219" i="2"/>
  <c r="AH219" i="2"/>
  <c r="AG219" i="2"/>
  <c r="AF219" i="2"/>
  <c r="AE219" i="2"/>
  <c r="AD219" i="2"/>
  <c r="AC219" i="2"/>
  <c r="AB219" i="2"/>
  <c r="AA219" i="2"/>
  <c r="Y219" i="2"/>
  <c r="X219" i="2"/>
  <c r="W219" i="2"/>
  <c r="O220" i="2" s="1"/>
  <c r="P219" i="2"/>
  <c r="H219" i="2"/>
  <c r="A219" i="2"/>
  <c r="AR218" i="2"/>
  <c r="AQ218" i="2"/>
  <c r="AP218" i="2"/>
  <c r="AO218" i="2"/>
  <c r="AN218" i="2"/>
  <c r="AM218" i="2"/>
  <c r="AL218" i="2"/>
  <c r="AK218" i="2"/>
  <c r="AJ218" i="2"/>
  <c r="AI218" i="2"/>
  <c r="AH218" i="2"/>
  <c r="AG218" i="2"/>
  <c r="AF218" i="2"/>
  <c r="AE218" i="2"/>
  <c r="AD218" i="2"/>
  <c r="AC218" i="2"/>
  <c r="AB218" i="2"/>
  <c r="AA218" i="2"/>
  <c r="Z218" i="2"/>
  <c r="Y218" i="2"/>
  <c r="X218" i="2"/>
  <c r="W218" i="2"/>
  <c r="O218" i="2"/>
  <c r="P218" i="2" s="1"/>
  <c r="K218" i="2"/>
  <c r="J218" i="2"/>
  <c r="AR217" i="2"/>
  <c r="AQ217" i="2"/>
  <c r="AP217" i="2"/>
  <c r="AO217" i="2"/>
  <c r="AN217" i="2"/>
  <c r="AM217" i="2"/>
  <c r="AL217" i="2"/>
  <c r="AK217" i="2"/>
  <c r="AJ217" i="2"/>
  <c r="AI217" i="2"/>
  <c r="AH217" i="2"/>
  <c r="AG217" i="2"/>
  <c r="AF217" i="2"/>
  <c r="AE217" i="2"/>
  <c r="AD217" i="2"/>
  <c r="AC217" i="2"/>
  <c r="AB217" i="2"/>
  <c r="AA217" i="2"/>
  <c r="Z217" i="2"/>
  <c r="Y217" i="2"/>
  <c r="W217" i="2"/>
  <c r="AR216" i="2"/>
  <c r="AQ216" i="2"/>
  <c r="AP216" i="2"/>
  <c r="AO216" i="2"/>
  <c r="AN216" i="2"/>
  <c r="AM216" i="2"/>
  <c r="AL216" i="2"/>
  <c r="AK216" i="2"/>
  <c r="AJ216" i="2"/>
  <c r="AI216" i="2"/>
  <c r="AH216" i="2"/>
  <c r="AG216" i="2"/>
  <c r="AF216" i="2"/>
  <c r="AE216" i="2"/>
  <c r="AD216" i="2"/>
  <c r="AB216" i="2"/>
  <c r="AA216" i="2"/>
  <c r="Z216" i="2"/>
  <c r="Y216" i="2"/>
  <c r="X216" i="2"/>
  <c r="W216" i="2"/>
  <c r="O217" i="2" s="1"/>
  <c r="P217" i="2" s="1"/>
  <c r="X217" i="2" s="1"/>
  <c r="O216" i="2"/>
  <c r="AC216" i="2" s="1"/>
  <c r="B216" i="2"/>
  <c r="A216" i="2"/>
  <c r="Q216" i="2" s="1"/>
  <c r="R216" i="2" s="1"/>
  <c r="AR215" i="2"/>
  <c r="AQ215" i="2"/>
  <c r="AP215" i="2"/>
  <c r="AO215" i="2"/>
  <c r="AN215" i="2"/>
  <c r="AM215" i="2"/>
  <c r="AL215" i="2"/>
  <c r="AK215" i="2"/>
  <c r="AJ215" i="2"/>
  <c r="AI215" i="2"/>
  <c r="AH215" i="2"/>
  <c r="AG215" i="2"/>
  <c r="AF215" i="2"/>
  <c r="AE215" i="2"/>
  <c r="AD215" i="2"/>
  <c r="AC215" i="2"/>
  <c r="AB215" i="2"/>
  <c r="AA215" i="2"/>
  <c r="Y215" i="2"/>
  <c r="X215" i="2"/>
  <c r="W215" i="2"/>
  <c r="AR214" i="2"/>
  <c r="AQ214" i="2"/>
  <c r="AP214" i="2"/>
  <c r="AO214" i="2"/>
  <c r="AN214" i="2"/>
  <c r="AM214" i="2"/>
  <c r="AL214" i="2"/>
  <c r="AK214" i="2"/>
  <c r="AJ214" i="2"/>
  <c r="AI214" i="2"/>
  <c r="AH214" i="2"/>
  <c r="AG214" i="2"/>
  <c r="AF214" i="2"/>
  <c r="AE214" i="2"/>
  <c r="AD214" i="2"/>
  <c r="AC214" i="2"/>
  <c r="AB214" i="2"/>
  <c r="AA214" i="2"/>
  <c r="Y214" i="2"/>
  <c r="X214" i="2"/>
  <c r="W214" i="2"/>
  <c r="P214" i="2"/>
  <c r="Z214" i="2" s="1"/>
  <c r="AR213" i="2"/>
  <c r="AQ213" i="2"/>
  <c r="AP213" i="2"/>
  <c r="AO213" i="2"/>
  <c r="AN213" i="2"/>
  <c r="AM213" i="2"/>
  <c r="AL213" i="2"/>
  <c r="AK213" i="2"/>
  <c r="AJ213" i="2"/>
  <c r="AI213" i="2"/>
  <c r="AH213" i="2"/>
  <c r="AG213" i="2"/>
  <c r="AF213" i="2"/>
  <c r="AE213" i="2"/>
  <c r="AD213" i="2"/>
  <c r="AC213" i="2"/>
  <c r="AB213" i="2"/>
  <c r="AA213" i="2"/>
  <c r="Z213" i="2"/>
  <c r="Y213" i="2"/>
  <c r="X213" i="2"/>
  <c r="W213" i="2"/>
  <c r="O214" i="2" s="1"/>
  <c r="P213" i="2"/>
  <c r="O213" i="2"/>
  <c r="H213" i="2"/>
  <c r="B213" i="2"/>
  <c r="AS215" i="2" s="1"/>
  <c r="A213" i="2"/>
  <c r="AS212" i="2"/>
  <c r="AR212" i="2"/>
  <c r="AQ212" i="2"/>
  <c r="AP212" i="2"/>
  <c r="AO212" i="2"/>
  <c r="AN212" i="2"/>
  <c r="AM212" i="2"/>
  <c r="AL212" i="2"/>
  <c r="AK212" i="2"/>
  <c r="AJ212" i="2"/>
  <c r="AI212" i="2"/>
  <c r="AH212" i="2"/>
  <c r="AG212" i="2"/>
  <c r="AF212" i="2"/>
  <c r="AE212" i="2"/>
  <c r="AD212" i="2"/>
  <c r="AC212" i="2"/>
  <c r="AB212" i="2"/>
  <c r="AA212" i="2"/>
  <c r="Z212" i="2"/>
  <c r="Y212" i="2"/>
  <c r="X212" i="2"/>
  <c r="W212" i="2"/>
  <c r="O212" i="2"/>
  <c r="P212" i="2" s="1"/>
  <c r="K212" i="2"/>
  <c r="J212" i="2"/>
  <c r="AS211" i="2"/>
  <c r="AS214" i="2" s="1"/>
  <c r="AR211" i="2"/>
  <c r="AQ211" i="2"/>
  <c r="AP211" i="2"/>
  <c r="AO211" i="2"/>
  <c r="AN211" i="2"/>
  <c r="AM211" i="2"/>
  <c r="AL211" i="2"/>
  <c r="AK211" i="2"/>
  <c r="AJ211" i="2"/>
  <c r="AI211" i="2"/>
  <c r="AH211" i="2"/>
  <c r="AG211" i="2"/>
  <c r="AF211" i="2"/>
  <c r="AE211" i="2"/>
  <c r="AD211" i="2"/>
  <c r="AC211" i="2"/>
  <c r="AB211" i="2"/>
  <c r="AA211" i="2"/>
  <c r="Z211" i="2"/>
  <c r="X211" i="2"/>
  <c r="W211" i="2"/>
  <c r="AT210" i="2"/>
  <c r="AS210" i="2"/>
  <c r="AR210" i="2"/>
  <c r="AQ210" i="2"/>
  <c r="AP210" i="2"/>
  <c r="AO210" i="2"/>
  <c r="AN210" i="2"/>
  <c r="AM210" i="2"/>
  <c r="AL210" i="2"/>
  <c r="AK210" i="2"/>
  <c r="AJ210" i="2"/>
  <c r="AI210" i="2"/>
  <c r="AH210" i="2"/>
  <c r="AG210" i="2"/>
  <c r="AF210" i="2"/>
  <c r="AE210" i="2"/>
  <c r="AD210" i="2"/>
  <c r="AC210" i="2"/>
  <c r="AB210" i="2"/>
  <c r="AA210" i="2"/>
  <c r="Z210" i="2"/>
  <c r="Y210" i="2"/>
  <c r="W210" i="2"/>
  <c r="O211" i="2" s="1"/>
  <c r="P211" i="2" s="1"/>
  <c r="Y211" i="2" s="1"/>
  <c r="O210" i="2"/>
  <c r="X210" i="2" s="1"/>
  <c r="A210" i="2"/>
  <c r="AR209" i="2"/>
  <c r="AQ209" i="2"/>
  <c r="AP209" i="2"/>
  <c r="AO209" i="2"/>
  <c r="AN209" i="2"/>
  <c r="AM209" i="2"/>
  <c r="AL209" i="2"/>
  <c r="AK209" i="2"/>
  <c r="AJ209" i="2"/>
  <c r="AI209" i="2"/>
  <c r="AH209" i="2"/>
  <c r="AG209" i="2"/>
  <c r="AF209" i="2"/>
  <c r="AE209" i="2"/>
  <c r="AD209" i="2"/>
  <c r="AC209" i="2"/>
  <c r="AB209" i="2"/>
  <c r="AA209" i="2"/>
  <c r="Z209" i="2"/>
  <c r="Y209" i="2"/>
  <c r="W209" i="2"/>
  <c r="P209" i="2"/>
  <c r="X209" i="2" s="1"/>
  <c r="AR208" i="2"/>
  <c r="AQ208" i="2"/>
  <c r="AP208" i="2"/>
  <c r="AO208" i="2"/>
  <c r="AN208" i="2"/>
  <c r="AM208" i="2"/>
  <c r="AL208" i="2"/>
  <c r="AK208" i="2"/>
  <c r="AJ208" i="2"/>
  <c r="AI208" i="2"/>
  <c r="AH208" i="2"/>
  <c r="AG208" i="2"/>
  <c r="AF208" i="2"/>
  <c r="AE208" i="2"/>
  <c r="AD208" i="2"/>
  <c r="AC208" i="2"/>
  <c r="AB208" i="2"/>
  <c r="AA208" i="2"/>
  <c r="Y208" i="2"/>
  <c r="X208" i="2"/>
  <c r="W208" i="2"/>
  <c r="O208" i="2"/>
  <c r="P208" i="2" s="1"/>
  <c r="Z208" i="2" s="1"/>
  <c r="AR207" i="2"/>
  <c r="AQ207" i="2"/>
  <c r="AP207" i="2"/>
  <c r="AO207" i="2"/>
  <c r="AN207" i="2"/>
  <c r="AM207" i="2"/>
  <c r="AL207" i="2"/>
  <c r="AK207" i="2"/>
  <c r="AJ207" i="2"/>
  <c r="AI207" i="2"/>
  <c r="AH207" i="2"/>
  <c r="AG207" i="2"/>
  <c r="AF207" i="2"/>
  <c r="AE207" i="2"/>
  <c r="AD207" i="2"/>
  <c r="AB207" i="2"/>
  <c r="AA207" i="2"/>
  <c r="Z207" i="2"/>
  <c r="Y207" i="2"/>
  <c r="X207" i="2"/>
  <c r="W207" i="2"/>
  <c r="O209" i="2" s="1"/>
  <c r="O207" i="2"/>
  <c r="P207" i="2" s="1"/>
  <c r="AC207" i="2" s="1"/>
  <c r="H207" i="2"/>
  <c r="A207" i="2"/>
  <c r="AR206" i="2"/>
  <c r="AQ206" i="2"/>
  <c r="AP206" i="2"/>
  <c r="AO206" i="2"/>
  <c r="AN206" i="2"/>
  <c r="AM206" i="2"/>
  <c r="AL206" i="2"/>
  <c r="AK206" i="2"/>
  <c r="AJ206" i="2"/>
  <c r="AI206" i="2"/>
  <c r="AH206" i="2"/>
  <c r="AG206" i="2"/>
  <c r="AF206" i="2"/>
  <c r="AE206" i="2"/>
  <c r="AD206" i="2"/>
  <c r="AC206" i="2"/>
  <c r="AB206" i="2"/>
  <c r="AA206" i="2"/>
  <c r="Z206" i="2"/>
  <c r="Y206" i="2"/>
  <c r="X206" i="2"/>
  <c r="W206" i="2"/>
  <c r="K206" i="2"/>
  <c r="J206" i="2"/>
  <c r="AR205" i="2"/>
  <c r="AQ205" i="2"/>
  <c r="AP205" i="2"/>
  <c r="AO205" i="2"/>
  <c r="AN205" i="2"/>
  <c r="AM205" i="2"/>
  <c r="AL205" i="2"/>
  <c r="AK205" i="2"/>
  <c r="AJ205" i="2"/>
  <c r="AI205" i="2"/>
  <c r="AH205" i="2"/>
  <c r="AG205" i="2"/>
  <c r="AF205" i="2"/>
  <c r="AE205" i="2"/>
  <c r="AD205" i="2"/>
  <c r="AB205" i="2"/>
  <c r="AA205" i="2"/>
  <c r="Z205" i="2"/>
  <c r="Y205" i="2"/>
  <c r="X205" i="2"/>
  <c r="W205" i="2"/>
  <c r="O204" i="2" s="1"/>
  <c r="P205" i="2"/>
  <c r="AR204" i="2"/>
  <c r="AQ204" i="2"/>
  <c r="AP204" i="2"/>
  <c r="AO204" i="2"/>
  <c r="AN204" i="2"/>
  <c r="AM204" i="2"/>
  <c r="AL204" i="2"/>
  <c r="AK204" i="2"/>
  <c r="AJ204" i="2"/>
  <c r="AI204" i="2"/>
  <c r="AH204" i="2"/>
  <c r="AG204" i="2"/>
  <c r="AF204" i="2"/>
  <c r="AE204" i="2"/>
  <c r="AD204" i="2"/>
  <c r="AC204" i="2"/>
  <c r="AB204" i="2"/>
  <c r="AA204" i="2"/>
  <c r="Z204" i="2"/>
  <c r="X204" i="2"/>
  <c r="W204" i="2"/>
  <c r="O205" i="2" s="1"/>
  <c r="AC205" i="2" s="1"/>
  <c r="P204" i="2"/>
  <c r="Y204" i="2" s="1"/>
  <c r="H204" i="2"/>
  <c r="A204" i="2"/>
  <c r="AR203" i="2"/>
  <c r="AQ203" i="2"/>
  <c r="AP203" i="2"/>
  <c r="AO203" i="2"/>
  <c r="AN203" i="2"/>
  <c r="AM203" i="2"/>
  <c r="AL203" i="2"/>
  <c r="AK203" i="2"/>
  <c r="AJ203" i="2"/>
  <c r="AI203" i="2"/>
  <c r="AH203" i="2"/>
  <c r="AG203" i="2"/>
  <c r="AF203" i="2"/>
  <c r="AE203" i="2"/>
  <c r="AD203" i="2"/>
  <c r="AC203" i="2"/>
  <c r="AB203" i="2"/>
  <c r="AA203" i="2"/>
  <c r="Z203" i="2"/>
  <c r="Y203" i="2"/>
  <c r="X203" i="2"/>
  <c r="W203" i="2"/>
  <c r="O203" i="2"/>
  <c r="P203" i="2" s="1"/>
  <c r="K203" i="2"/>
  <c r="J203" i="2"/>
  <c r="AR202" i="2"/>
  <c r="AQ202" i="2"/>
  <c r="AP202" i="2"/>
  <c r="AO202" i="2"/>
  <c r="AN202" i="2"/>
  <c r="AM202" i="2"/>
  <c r="AL202" i="2"/>
  <c r="AK202" i="2"/>
  <c r="AJ202" i="2"/>
  <c r="AI202" i="2"/>
  <c r="AH202" i="2"/>
  <c r="AG202" i="2"/>
  <c r="AF202" i="2"/>
  <c r="AE202" i="2"/>
  <c r="AD202" i="2"/>
  <c r="AB202" i="2"/>
  <c r="AA202" i="2"/>
  <c r="Z202" i="2"/>
  <c r="Y202" i="2"/>
  <c r="X202" i="2"/>
  <c r="W202" i="2"/>
  <c r="AR201" i="2"/>
  <c r="AQ201" i="2"/>
  <c r="AP201" i="2"/>
  <c r="AO201" i="2"/>
  <c r="AN201" i="2"/>
  <c r="AM201" i="2"/>
  <c r="AL201" i="2"/>
  <c r="AK201" i="2"/>
  <c r="AJ201" i="2"/>
  <c r="AI201" i="2"/>
  <c r="AH201" i="2"/>
  <c r="AG201" i="2"/>
  <c r="AF201" i="2"/>
  <c r="AE201" i="2"/>
  <c r="AD201" i="2"/>
  <c r="AC201" i="2"/>
  <c r="AB201" i="2"/>
  <c r="AA201" i="2"/>
  <c r="Z201" i="2"/>
  <c r="Y201" i="2"/>
  <c r="X201" i="2"/>
  <c r="W201" i="2"/>
  <c r="O202" i="2" s="1"/>
  <c r="P202" i="2" s="1"/>
  <c r="AC202" i="2" s="1"/>
  <c r="O201" i="2"/>
  <c r="P201" i="2" s="1"/>
  <c r="A201" i="2"/>
  <c r="Q201" i="2" s="1"/>
  <c r="R201" i="2" s="1"/>
  <c r="AR200" i="2"/>
  <c r="AQ200" i="2"/>
  <c r="AP200" i="2"/>
  <c r="AO200" i="2"/>
  <c r="AN200" i="2"/>
  <c r="AM200" i="2"/>
  <c r="AL200" i="2"/>
  <c r="AK200" i="2"/>
  <c r="AJ200" i="2"/>
  <c r="AI200" i="2"/>
  <c r="AH200" i="2"/>
  <c r="AG200" i="2"/>
  <c r="AF200" i="2"/>
  <c r="AE200" i="2"/>
  <c r="AD200" i="2"/>
  <c r="AC200" i="2"/>
  <c r="AB200" i="2"/>
  <c r="AA200" i="2"/>
  <c r="Z200" i="2"/>
  <c r="Y200" i="2"/>
  <c r="X200" i="2"/>
  <c r="W200" i="2"/>
  <c r="K200" i="2"/>
  <c r="J200" i="2"/>
  <c r="AR199" i="2"/>
  <c r="AQ199" i="2"/>
  <c r="AP199" i="2"/>
  <c r="AO199" i="2"/>
  <c r="AN199" i="2"/>
  <c r="AM199" i="2"/>
  <c r="AL199" i="2"/>
  <c r="AK199" i="2"/>
  <c r="AJ199" i="2"/>
  <c r="AI199" i="2"/>
  <c r="AH199" i="2"/>
  <c r="AG199" i="2"/>
  <c r="AF199" i="2"/>
  <c r="AE199" i="2"/>
  <c r="AD199" i="2"/>
  <c r="AC199" i="2"/>
  <c r="AB199" i="2"/>
  <c r="AA199" i="2"/>
  <c r="Z199" i="2"/>
  <c r="Y199" i="2"/>
  <c r="W199" i="2"/>
  <c r="O198" i="2" s="1"/>
  <c r="AR198" i="2"/>
  <c r="AQ198" i="2"/>
  <c r="AP198" i="2"/>
  <c r="AO198" i="2"/>
  <c r="AN198" i="2"/>
  <c r="AM198" i="2"/>
  <c r="AL198" i="2"/>
  <c r="AK198" i="2"/>
  <c r="AJ198" i="2"/>
  <c r="AI198" i="2"/>
  <c r="AH198" i="2"/>
  <c r="AG198" i="2"/>
  <c r="AF198" i="2"/>
  <c r="AE198" i="2"/>
  <c r="AD198" i="2"/>
  <c r="AB198" i="2"/>
  <c r="AA198" i="2"/>
  <c r="Z198" i="2"/>
  <c r="Y198" i="2"/>
  <c r="X198" i="2"/>
  <c r="W198" i="2"/>
  <c r="O199" i="2" s="1"/>
  <c r="P199" i="2" s="1"/>
  <c r="X199" i="2" s="1"/>
  <c r="H198" i="2"/>
  <c r="A198" i="2"/>
  <c r="AR197" i="2"/>
  <c r="AQ197" i="2"/>
  <c r="AP197" i="2"/>
  <c r="AO197" i="2"/>
  <c r="AN197" i="2"/>
  <c r="AM197" i="2"/>
  <c r="AL197" i="2"/>
  <c r="AK197" i="2"/>
  <c r="AJ197" i="2"/>
  <c r="AI197" i="2"/>
  <c r="AH197" i="2"/>
  <c r="AG197" i="2"/>
  <c r="AF197" i="2"/>
  <c r="AE197" i="2"/>
  <c r="AD197" i="2"/>
  <c r="AC197" i="2"/>
  <c r="AB197" i="2"/>
  <c r="AA197" i="2"/>
  <c r="Z197" i="2"/>
  <c r="Y197" i="2"/>
  <c r="X197" i="2"/>
  <c r="W197" i="2"/>
  <c r="O197" i="2"/>
  <c r="P197" i="2" s="1"/>
  <c r="K197" i="2"/>
  <c r="J197" i="2"/>
  <c r="AR196" i="2"/>
  <c r="AQ196" i="2"/>
  <c r="AP196" i="2"/>
  <c r="AO196" i="2"/>
  <c r="AN196" i="2"/>
  <c r="AM196" i="2"/>
  <c r="AL196" i="2"/>
  <c r="AK196" i="2"/>
  <c r="AJ196" i="2"/>
  <c r="AI196" i="2"/>
  <c r="AH196" i="2"/>
  <c r="AG196" i="2"/>
  <c r="AF196" i="2"/>
  <c r="AE196" i="2"/>
  <c r="AD196" i="2"/>
  <c r="AC196" i="2"/>
  <c r="AB196" i="2"/>
  <c r="AA196" i="2"/>
  <c r="Z196" i="2"/>
  <c r="Y196" i="2"/>
  <c r="W196" i="2"/>
  <c r="AR195" i="2"/>
  <c r="AQ195" i="2"/>
  <c r="AP195" i="2"/>
  <c r="AO195" i="2"/>
  <c r="AN195" i="2"/>
  <c r="AM195" i="2"/>
  <c r="AL195" i="2"/>
  <c r="AK195" i="2"/>
  <c r="AJ195" i="2"/>
  <c r="AI195" i="2"/>
  <c r="AH195" i="2"/>
  <c r="AG195" i="2"/>
  <c r="AF195" i="2"/>
  <c r="AE195" i="2"/>
  <c r="AD195" i="2"/>
  <c r="AC195" i="2"/>
  <c r="AB195" i="2"/>
  <c r="AA195" i="2"/>
  <c r="Z195" i="2"/>
  <c r="Y195" i="2"/>
  <c r="X195" i="2"/>
  <c r="W195" i="2"/>
  <c r="O196" i="2" s="1"/>
  <c r="P196" i="2" s="1"/>
  <c r="X196" i="2" s="1"/>
  <c r="O195" i="2"/>
  <c r="P195" i="2" s="1"/>
  <c r="A195" i="2"/>
  <c r="AR194" i="2"/>
  <c r="AQ194" i="2"/>
  <c r="AP194" i="2"/>
  <c r="AO194" i="2"/>
  <c r="AN194" i="2"/>
  <c r="AM194" i="2"/>
  <c r="AL194" i="2"/>
  <c r="AK194" i="2"/>
  <c r="AJ194" i="2"/>
  <c r="AI194" i="2"/>
  <c r="AH194" i="2"/>
  <c r="AG194" i="2"/>
  <c r="AF194" i="2"/>
  <c r="AE194" i="2"/>
  <c r="AD194" i="2"/>
  <c r="AC194" i="2"/>
  <c r="AB194" i="2"/>
  <c r="AA194" i="2"/>
  <c r="Y194" i="2"/>
  <c r="X194" i="2"/>
  <c r="W194" i="2"/>
  <c r="AR193" i="2"/>
  <c r="AQ193" i="2"/>
  <c r="AP193" i="2"/>
  <c r="AO193" i="2"/>
  <c r="AN193" i="2"/>
  <c r="AM193" i="2"/>
  <c r="AL193" i="2"/>
  <c r="AK193" i="2"/>
  <c r="AJ193" i="2"/>
  <c r="AI193" i="2"/>
  <c r="AH193" i="2"/>
  <c r="AG193" i="2"/>
  <c r="AF193" i="2"/>
  <c r="AE193" i="2"/>
  <c r="AD193" i="2"/>
  <c r="AC193" i="2"/>
  <c r="AB193" i="2"/>
  <c r="AA193" i="2"/>
  <c r="Y193" i="2"/>
  <c r="X193" i="2"/>
  <c r="W193" i="2"/>
  <c r="O192" i="2" s="1"/>
  <c r="AR192" i="2"/>
  <c r="AQ192" i="2"/>
  <c r="AP192" i="2"/>
  <c r="AO192" i="2"/>
  <c r="AN192" i="2"/>
  <c r="AM192" i="2"/>
  <c r="AL192" i="2"/>
  <c r="AK192" i="2"/>
  <c r="AJ192" i="2"/>
  <c r="AI192" i="2"/>
  <c r="AH192" i="2"/>
  <c r="AG192" i="2"/>
  <c r="AF192" i="2"/>
  <c r="AE192" i="2"/>
  <c r="AD192" i="2"/>
  <c r="AB192" i="2"/>
  <c r="AA192" i="2"/>
  <c r="Z192" i="2"/>
  <c r="Y192" i="2"/>
  <c r="X192" i="2"/>
  <c r="W192" i="2"/>
  <c r="O193" i="2" s="1"/>
  <c r="P192" i="2"/>
  <c r="AC192" i="2" s="1"/>
  <c r="H192" i="2"/>
  <c r="A192" i="2"/>
  <c r="AR191" i="2"/>
  <c r="AQ191" i="2"/>
  <c r="AP191" i="2"/>
  <c r="AO191" i="2"/>
  <c r="AN191" i="2"/>
  <c r="AM191" i="2"/>
  <c r="AL191" i="2"/>
  <c r="AK191" i="2"/>
  <c r="AJ191" i="2"/>
  <c r="AI191" i="2"/>
  <c r="AH191" i="2"/>
  <c r="AG191" i="2"/>
  <c r="AF191" i="2"/>
  <c r="AE191" i="2"/>
  <c r="AD191" i="2"/>
  <c r="AC191" i="2"/>
  <c r="AB191" i="2"/>
  <c r="AA191" i="2"/>
  <c r="Z191" i="2"/>
  <c r="Y191" i="2"/>
  <c r="X191" i="2"/>
  <c r="W191" i="2"/>
  <c r="O191" i="2"/>
  <c r="P191" i="2" s="1"/>
  <c r="K191" i="2"/>
  <c r="J191" i="2"/>
  <c r="AR190" i="2"/>
  <c r="AQ190" i="2"/>
  <c r="AP190" i="2"/>
  <c r="AO190" i="2"/>
  <c r="AN190" i="2"/>
  <c r="AM190" i="2"/>
  <c r="AL190" i="2"/>
  <c r="AK190" i="2"/>
  <c r="AJ190" i="2"/>
  <c r="AI190" i="2"/>
  <c r="AH190" i="2"/>
  <c r="AG190" i="2"/>
  <c r="AF190" i="2"/>
  <c r="AE190" i="2"/>
  <c r="AD190" i="2"/>
  <c r="AB190" i="2"/>
  <c r="AA190" i="2"/>
  <c r="Z190" i="2"/>
  <c r="Y190" i="2"/>
  <c r="X190" i="2"/>
  <c r="W190" i="2"/>
  <c r="AR189" i="2"/>
  <c r="AQ189" i="2"/>
  <c r="AP189" i="2"/>
  <c r="AO189" i="2"/>
  <c r="AN189" i="2"/>
  <c r="AM189" i="2"/>
  <c r="AL189" i="2"/>
  <c r="AK189" i="2"/>
  <c r="AJ189" i="2"/>
  <c r="AI189" i="2"/>
  <c r="AH189" i="2"/>
  <c r="AG189" i="2"/>
  <c r="AF189" i="2"/>
  <c r="AE189" i="2"/>
  <c r="AD189" i="2"/>
  <c r="AC189" i="2"/>
  <c r="AA189" i="2"/>
  <c r="Z189" i="2"/>
  <c r="Y189" i="2"/>
  <c r="X189" i="2"/>
  <c r="W189" i="2"/>
  <c r="O190" i="2" s="1"/>
  <c r="P190" i="2" s="1"/>
  <c r="AC190" i="2" s="1"/>
  <c r="O189" i="2"/>
  <c r="AB189" i="2" s="1"/>
  <c r="K189" i="2"/>
  <c r="K262" i="2" s="1"/>
  <c r="K277" i="2" s="1"/>
  <c r="K282" i="2" s="1"/>
  <c r="K294" i="2" s="1"/>
  <c r="K295" i="2" s="1"/>
  <c r="K424" i="2" s="1"/>
  <c r="K478" i="2" s="1"/>
  <c r="AX511" i="2" s="1"/>
  <c r="A189" i="2"/>
  <c r="Q189" i="2" s="1"/>
  <c r="R189" i="2" s="1"/>
  <c r="AR188" i="2"/>
  <c r="AQ188" i="2"/>
  <c r="AP188" i="2"/>
  <c r="AO188" i="2"/>
  <c r="AN188" i="2"/>
  <c r="AM188" i="2"/>
  <c r="AL188" i="2"/>
  <c r="AK188" i="2"/>
  <c r="AJ188" i="2"/>
  <c r="AI188" i="2"/>
  <c r="AH188" i="2"/>
  <c r="AG188" i="2"/>
  <c r="AF188" i="2"/>
  <c r="AE188" i="2"/>
  <c r="AD188" i="2"/>
  <c r="AC188" i="2"/>
  <c r="AB188" i="2"/>
  <c r="AA188" i="2"/>
  <c r="Z188" i="2"/>
  <c r="Y188" i="2"/>
  <c r="X188" i="2"/>
  <c r="W188" i="2"/>
  <c r="K188" i="2"/>
  <c r="J188" i="2"/>
  <c r="AR187" i="2"/>
  <c r="AQ187" i="2"/>
  <c r="AP187" i="2"/>
  <c r="AO187" i="2"/>
  <c r="AN187" i="2"/>
  <c r="AM187" i="2"/>
  <c r="AL187" i="2"/>
  <c r="AK187" i="2"/>
  <c r="AJ187" i="2"/>
  <c r="AI187" i="2"/>
  <c r="AH187" i="2"/>
  <c r="AG187" i="2"/>
  <c r="AF187" i="2"/>
  <c r="AE187" i="2"/>
  <c r="AD187" i="2"/>
  <c r="AC187" i="2"/>
  <c r="AB187" i="2"/>
  <c r="AA187" i="2"/>
  <c r="Y187" i="2"/>
  <c r="X187" i="2"/>
  <c r="W187" i="2"/>
  <c r="P187" i="2"/>
  <c r="Z187" i="2" s="1"/>
  <c r="AR186" i="2"/>
  <c r="AQ186" i="2"/>
  <c r="AP186" i="2"/>
  <c r="AO186" i="2"/>
  <c r="AN186" i="2"/>
  <c r="AM186" i="2"/>
  <c r="AL186" i="2"/>
  <c r="AK186" i="2"/>
  <c r="AJ186" i="2"/>
  <c r="AI186" i="2"/>
  <c r="AH186" i="2"/>
  <c r="AG186" i="2"/>
  <c r="AF186" i="2"/>
  <c r="AE186" i="2"/>
  <c r="AD186" i="2"/>
  <c r="AC186" i="2"/>
  <c r="AB186" i="2"/>
  <c r="AA186" i="2"/>
  <c r="Z186" i="2"/>
  <c r="X186" i="2"/>
  <c r="W186" i="2"/>
  <c r="O187" i="2" s="1"/>
  <c r="P186" i="2"/>
  <c r="O186" i="2"/>
  <c r="Y186" i="2" s="1"/>
  <c r="H186" i="2"/>
  <c r="A186" i="2"/>
  <c r="Q186" i="2" s="1"/>
  <c r="AR185" i="2"/>
  <c r="AQ185" i="2"/>
  <c r="AP185" i="2"/>
  <c r="AO185" i="2"/>
  <c r="AN185" i="2"/>
  <c r="AM185" i="2"/>
  <c r="AL185" i="2"/>
  <c r="AK185" i="2"/>
  <c r="AJ185" i="2"/>
  <c r="AI185" i="2"/>
  <c r="AH185" i="2"/>
  <c r="AG185" i="2"/>
  <c r="AF185" i="2"/>
  <c r="AE185" i="2"/>
  <c r="AD185" i="2"/>
  <c r="AC185" i="2"/>
  <c r="AB185" i="2"/>
  <c r="AA185" i="2"/>
  <c r="Z185" i="2"/>
  <c r="Y185" i="2"/>
  <c r="X185" i="2"/>
  <c r="W185" i="2"/>
  <c r="O185" i="2"/>
  <c r="P185" i="2" s="1"/>
  <c r="K185" i="2"/>
  <c r="J185" i="2"/>
  <c r="AR184" i="2"/>
  <c r="AQ184" i="2"/>
  <c r="AP184" i="2"/>
  <c r="AO184" i="2"/>
  <c r="AN184" i="2"/>
  <c r="AM184" i="2"/>
  <c r="AL184" i="2"/>
  <c r="AK184" i="2"/>
  <c r="AJ184" i="2"/>
  <c r="AI184" i="2"/>
  <c r="AH184" i="2"/>
  <c r="AG184" i="2"/>
  <c r="AF184" i="2"/>
  <c r="AE184" i="2"/>
  <c r="AD184" i="2"/>
  <c r="AC184" i="2"/>
  <c r="AB184" i="2"/>
  <c r="AA184" i="2"/>
  <c r="Y184" i="2"/>
  <c r="X184" i="2"/>
  <c r="W184" i="2"/>
  <c r="O183" i="2" s="1"/>
  <c r="P183" i="2" s="1"/>
  <c r="Y183" i="2" s="1"/>
  <c r="AR183" i="2"/>
  <c r="AQ183" i="2"/>
  <c r="AP183" i="2"/>
  <c r="AO183" i="2"/>
  <c r="AN183" i="2"/>
  <c r="AM183" i="2"/>
  <c r="AL183" i="2"/>
  <c r="AK183" i="2"/>
  <c r="AJ183" i="2"/>
  <c r="AI183" i="2"/>
  <c r="AH183" i="2"/>
  <c r="AG183" i="2"/>
  <c r="AF183" i="2"/>
  <c r="AE183" i="2"/>
  <c r="AD183" i="2"/>
  <c r="AC183" i="2"/>
  <c r="AB183" i="2"/>
  <c r="AA183" i="2"/>
  <c r="Z183" i="2"/>
  <c r="X183" i="2"/>
  <c r="W183" i="2"/>
  <c r="O184" i="2" s="1"/>
  <c r="B183" i="2"/>
  <c r="A183" i="2"/>
  <c r="AR182" i="2"/>
  <c r="AQ182" i="2"/>
  <c r="AP182" i="2"/>
  <c r="AO182" i="2"/>
  <c r="AN182" i="2"/>
  <c r="AM182" i="2"/>
  <c r="AL182" i="2"/>
  <c r="AK182" i="2"/>
  <c r="AJ182" i="2"/>
  <c r="AI182" i="2"/>
  <c r="AH182" i="2"/>
  <c r="AG182" i="2"/>
  <c r="AF182" i="2"/>
  <c r="AE182" i="2"/>
  <c r="AD182" i="2"/>
  <c r="AC182" i="2"/>
  <c r="AB182" i="2"/>
  <c r="AA182" i="2"/>
  <c r="Z182" i="2"/>
  <c r="Y182" i="2"/>
  <c r="X182" i="2"/>
  <c r="W182" i="2"/>
  <c r="K182" i="2"/>
  <c r="J182" i="2"/>
  <c r="AR181" i="2"/>
  <c r="AQ181" i="2"/>
  <c r="AP181" i="2"/>
  <c r="AO181" i="2"/>
  <c r="AN181" i="2"/>
  <c r="AM181" i="2"/>
  <c r="AL181" i="2"/>
  <c r="AK181" i="2"/>
  <c r="AJ181" i="2"/>
  <c r="AI181" i="2"/>
  <c r="AH181" i="2"/>
  <c r="AG181" i="2"/>
  <c r="AF181" i="2"/>
  <c r="AE181" i="2"/>
  <c r="AD181" i="2"/>
  <c r="AC181" i="2"/>
  <c r="AB181" i="2"/>
  <c r="AA181" i="2"/>
  <c r="Z181" i="2"/>
  <c r="X181" i="2"/>
  <c r="W181" i="2"/>
  <c r="P181" i="2"/>
  <c r="Y181" i="2" s="1"/>
  <c r="AR180" i="2"/>
  <c r="AQ180" i="2"/>
  <c r="AP180" i="2"/>
  <c r="AO180" i="2"/>
  <c r="AN180" i="2"/>
  <c r="AM180" i="2"/>
  <c r="AL180" i="2"/>
  <c r="AK180" i="2"/>
  <c r="AJ180" i="2"/>
  <c r="AI180" i="2"/>
  <c r="AH180" i="2"/>
  <c r="AG180" i="2"/>
  <c r="AF180" i="2"/>
  <c r="AE180" i="2"/>
  <c r="AD180" i="2"/>
  <c r="AB180" i="2"/>
  <c r="AA180" i="2"/>
  <c r="Z180" i="2"/>
  <c r="Y180" i="2"/>
  <c r="X180" i="2"/>
  <c r="W180" i="2"/>
  <c r="O181" i="2" s="1"/>
  <c r="P180" i="2"/>
  <c r="O180" i="2"/>
  <c r="AC180" i="2" s="1"/>
  <c r="H180" i="2"/>
  <c r="A180" i="2"/>
  <c r="AR179" i="2"/>
  <c r="AQ179" i="2"/>
  <c r="AP179" i="2"/>
  <c r="AO179" i="2"/>
  <c r="AN179" i="2"/>
  <c r="AM179" i="2"/>
  <c r="AL179" i="2"/>
  <c r="AK179" i="2"/>
  <c r="AJ179" i="2"/>
  <c r="AI179" i="2"/>
  <c r="AH179" i="2"/>
  <c r="AG179" i="2"/>
  <c r="AF179" i="2"/>
  <c r="AE179" i="2"/>
  <c r="AD179" i="2"/>
  <c r="AC179" i="2"/>
  <c r="AB179" i="2"/>
  <c r="AA179" i="2"/>
  <c r="Y179" i="2"/>
  <c r="X179" i="2"/>
  <c r="W179" i="2"/>
  <c r="AR178" i="2"/>
  <c r="AQ178" i="2"/>
  <c r="AP178" i="2"/>
  <c r="AO178" i="2"/>
  <c r="AN178" i="2"/>
  <c r="AM178" i="2"/>
  <c r="AL178" i="2"/>
  <c r="AK178" i="2"/>
  <c r="AJ178" i="2"/>
  <c r="AI178" i="2"/>
  <c r="AH178" i="2"/>
  <c r="AG178" i="2"/>
  <c r="AF178" i="2"/>
  <c r="AE178" i="2"/>
  <c r="AD178" i="2"/>
  <c r="AC178" i="2"/>
  <c r="AB178" i="2"/>
  <c r="AA178" i="2"/>
  <c r="Y178" i="2"/>
  <c r="X178" i="2"/>
  <c r="W178" i="2"/>
  <c r="O177" i="2" s="1"/>
  <c r="P177" i="2" s="1"/>
  <c r="AR177" i="2"/>
  <c r="AQ177" i="2"/>
  <c r="AP177" i="2"/>
  <c r="AO177" i="2"/>
  <c r="AN177" i="2"/>
  <c r="AM177" i="2"/>
  <c r="AL177" i="2"/>
  <c r="AK177" i="2"/>
  <c r="AJ177" i="2"/>
  <c r="AI177" i="2"/>
  <c r="AH177" i="2"/>
  <c r="AG177" i="2"/>
  <c r="AF177" i="2"/>
  <c r="AE177" i="2"/>
  <c r="AD177" i="2"/>
  <c r="AC177" i="2"/>
  <c r="AB177" i="2"/>
  <c r="AA177" i="2"/>
  <c r="Z177" i="2"/>
  <c r="Y177" i="2"/>
  <c r="X177" i="2"/>
  <c r="W177" i="2"/>
  <c r="O178" i="2" s="1"/>
  <c r="P178" i="2" s="1"/>
  <c r="Z178" i="2" s="1"/>
  <c r="A177" i="2"/>
  <c r="AR176" i="2"/>
  <c r="AQ176" i="2"/>
  <c r="AP176" i="2"/>
  <c r="AO176" i="2"/>
  <c r="AN176" i="2"/>
  <c r="AM176" i="2"/>
  <c r="AL176" i="2"/>
  <c r="AK176" i="2"/>
  <c r="AJ176" i="2"/>
  <c r="AI176" i="2"/>
  <c r="AH176" i="2"/>
  <c r="AG176" i="2"/>
  <c r="AF176" i="2"/>
  <c r="AE176" i="2"/>
  <c r="AD176" i="2"/>
  <c r="AC176" i="2"/>
  <c r="AB176" i="2"/>
  <c r="AA176" i="2"/>
  <c r="Z176" i="2"/>
  <c r="X176" i="2"/>
  <c r="W176" i="2"/>
  <c r="AR175" i="2"/>
  <c r="AQ175" i="2"/>
  <c r="AP175" i="2"/>
  <c r="AO175" i="2"/>
  <c r="AN175" i="2"/>
  <c r="AM175" i="2"/>
  <c r="AL175" i="2"/>
  <c r="AK175" i="2"/>
  <c r="AJ175" i="2"/>
  <c r="AI175" i="2"/>
  <c r="AH175" i="2"/>
  <c r="AG175" i="2"/>
  <c r="AF175" i="2"/>
  <c r="AE175" i="2"/>
  <c r="AD175" i="2"/>
  <c r="AC175" i="2"/>
  <c r="AB175" i="2"/>
  <c r="AA175" i="2"/>
  <c r="Z175" i="2"/>
  <c r="X175" i="2"/>
  <c r="W175" i="2"/>
  <c r="K175" i="2"/>
  <c r="K176" i="2" s="1"/>
  <c r="K177" i="2" s="1"/>
  <c r="K181" i="2" s="1"/>
  <c r="K183" i="2" s="1"/>
  <c r="K186" i="2" s="1"/>
  <c r="K204" i="2" s="1"/>
  <c r="K211" i="2" s="1"/>
  <c r="K234" i="2" s="1"/>
  <c r="K240" i="2" s="1"/>
  <c r="K247" i="2" s="1"/>
  <c r="K249" i="2" s="1"/>
  <c r="K253" i="2" s="1"/>
  <c r="K261" i="2" s="1"/>
  <c r="K270" i="2" s="1"/>
  <c r="K274" i="2" s="1"/>
  <c r="K276" i="2" s="1"/>
  <c r="K285" i="2" s="1"/>
  <c r="K298" i="2" s="1"/>
  <c r="K316" i="2" s="1"/>
  <c r="K351" i="2" s="1"/>
  <c r="K365" i="2" s="1"/>
  <c r="K392" i="2" s="1"/>
  <c r="K393" i="2" s="1"/>
  <c r="K405" i="2" s="1"/>
  <c r="K411" i="2" s="1"/>
  <c r="K430" i="2" s="1"/>
  <c r="K435" i="2" s="1"/>
  <c r="K438" i="2" s="1"/>
  <c r="K439" i="2" s="1"/>
  <c r="K442" i="2" s="1"/>
  <c r="K448" i="2" s="1"/>
  <c r="K457" i="2" s="1"/>
  <c r="K466" i="2" s="1"/>
  <c r="K477" i="2" s="1"/>
  <c r="K495" i="2" s="1"/>
  <c r="K498" i="2" s="1"/>
  <c r="K499" i="2" s="1"/>
  <c r="K501" i="2" s="1"/>
  <c r="AX508" i="2" s="1"/>
  <c r="AR174" i="2"/>
  <c r="AQ174" i="2"/>
  <c r="AP174" i="2"/>
  <c r="AO174" i="2"/>
  <c r="AN174" i="2"/>
  <c r="AM174" i="2"/>
  <c r="AL174" i="2"/>
  <c r="AK174" i="2"/>
  <c r="AJ174" i="2"/>
  <c r="AI174" i="2"/>
  <c r="AH174" i="2"/>
  <c r="AG174" i="2"/>
  <c r="AF174" i="2"/>
  <c r="AE174" i="2"/>
  <c r="AD174" i="2"/>
  <c r="AC174" i="2"/>
  <c r="AB174" i="2"/>
  <c r="AA174" i="2"/>
  <c r="Y174" i="2"/>
  <c r="X174" i="2"/>
  <c r="W174" i="2"/>
  <c r="O176" i="2" s="1"/>
  <c r="P176" i="2" s="1"/>
  <c r="Y176" i="2" s="1"/>
  <c r="O174" i="2"/>
  <c r="A174" i="2"/>
  <c r="AR173" i="2"/>
  <c r="AQ173" i="2"/>
  <c r="AP173" i="2"/>
  <c r="AO173" i="2"/>
  <c r="AN173" i="2"/>
  <c r="AM173" i="2"/>
  <c r="AL173" i="2"/>
  <c r="AK173" i="2"/>
  <c r="AJ173" i="2"/>
  <c r="AI173" i="2"/>
  <c r="AH173" i="2"/>
  <c r="AG173" i="2"/>
  <c r="AF173" i="2"/>
  <c r="AE173" i="2"/>
  <c r="AD173" i="2"/>
  <c r="AC173" i="2"/>
  <c r="AB173" i="2"/>
  <c r="AA173" i="2"/>
  <c r="Z173" i="2"/>
  <c r="Y173" i="2"/>
  <c r="X173" i="2"/>
  <c r="W173" i="2"/>
  <c r="K173" i="2"/>
  <c r="J173" i="2"/>
  <c r="AR172" i="2"/>
  <c r="AQ172" i="2"/>
  <c r="AP172" i="2"/>
  <c r="AO172" i="2"/>
  <c r="AN172" i="2"/>
  <c r="AM172" i="2"/>
  <c r="AL172" i="2"/>
  <c r="AK172" i="2"/>
  <c r="AJ172" i="2"/>
  <c r="AI172" i="2"/>
  <c r="AH172" i="2"/>
  <c r="AG172" i="2"/>
  <c r="AF172" i="2"/>
  <c r="AE172" i="2"/>
  <c r="AD172" i="2"/>
  <c r="AC172" i="2"/>
  <c r="AB172" i="2"/>
  <c r="AA172" i="2"/>
  <c r="Z172" i="2"/>
  <c r="Y172" i="2"/>
  <c r="W172" i="2"/>
  <c r="O171" i="2" s="1"/>
  <c r="P171" i="2" s="1"/>
  <c r="Z171" i="2" s="1"/>
  <c r="AR171" i="2"/>
  <c r="AQ171" i="2"/>
  <c r="AP171" i="2"/>
  <c r="AO171" i="2"/>
  <c r="AN171" i="2"/>
  <c r="AM171" i="2"/>
  <c r="AL171" i="2"/>
  <c r="AK171" i="2"/>
  <c r="AJ171" i="2"/>
  <c r="AI171" i="2"/>
  <c r="AH171" i="2"/>
  <c r="AG171" i="2"/>
  <c r="AF171" i="2"/>
  <c r="AE171" i="2"/>
  <c r="AD171" i="2"/>
  <c r="AC171" i="2"/>
  <c r="AB171" i="2"/>
  <c r="AA171" i="2"/>
  <c r="Y171" i="2"/>
  <c r="X171" i="2"/>
  <c r="W171" i="2"/>
  <c r="O172" i="2" s="1"/>
  <c r="Q171" i="2"/>
  <c r="A171" i="2"/>
  <c r="AR170" i="2"/>
  <c r="AQ170" i="2"/>
  <c r="AP170" i="2"/>
  <c r="AO170" i="2"/>
  <c r="AN170" i="2"/>
  <c r="AM170" i="2"/>
  <c r="AL170" i="2"/>
  <c r="AK170" i="2"/>
  <c r="AJ170" i="2"/>
  <c r="AI170" i="2"/>
  <c r="AH170" i="2"/>
  <c r="AG170" i="2"/>
  <c r="AF170" i="2"/>
  <c r="AE170" i="2"/>
  <c r="AD170" i="2"/>
  <c r="AC170" i="2"/>
  <c r="AB170" i="2"/>
  <c r="AA170" i="2"/>
  <c r="Z170" i="2"/>
  <c r="Y170" i="2"/>
  <c r="X170" i="2"/>
  <c r="W170" i="2"/>
  <c r="K170" i="2"/>
  <c r="J170" i="2"/>
  <c r="AR169" i="2"/>
  <c r="AQ169" i="2"/>
  <c r="AP169" i="2"/>
  <c r="AO169" i="2"/>
  <c r="AN169" i="2"/>
  <c r="AM169" i="2"/>
  <c r="AL169" i="2"/>
  <c r="AK169" i="2"/>
  <c r="AJ169" i="2"/>
  <c r="AI169" i="2"/>
  <c r="AH169" i="2"/>
  <c r="AG169" i="2"/>
  <c r="AF169" i="2"/>
  <c r="AE169" i="2"/>
  <c r="AD169" i="2"/>
  <c r="AC169" i="2"/>
  <c r="AB169" i="2"/>
  <c r="AA169" i="2"/>
  <c r="Z169" i="2"/>
  <c r="Y169" i="2"/>
  <c r="X169" i="2"/>
  <c r="W169" i="2"/>
  <c r="O169" i="2"/>
  <c r="P169" i="2" s="1"/>
  <c r="AR168" i="2"/>
  <c r="AQ168" i="2"/>
  <c r="AP168" i="2"/>
  <c r="AO168" i="2"/>
  <c r="AN168" i="2"/>
  <c r="AM168" i="2"/>
  <c r="AL168" i="2"/>
  <c r="AK168" i="2"/>
  <c r="AJ168" i="2"/>
  <c r="AI168" i="2"/>
  <c r="AH168" i="2"/>
  <c r="AG168" i="2"/>
  <c r="AF168" i="2"/>
  <c r="AE168" i="2"/>
  <c r="AD168" i="2"/>
  <c r="AC168" i="2"/>
  <c r="AB168" i="2"/>
  <c r="AA168" i="2"/>
  <c r="Z168" i="2"/>
  <c r="Y168" i="2"/>
  <c r="W168" i="2"/>
  <c r="O170" i="2" s="1"/>
  <c r="P170" i="2" s="1"/>
  <c r="O168" i="2"/>
  <c r="A168" i="2"/>
  <c r="AR167" i="2"/>
  <c r="AQ167" i="2"/>
  <c r="AP167" i="2"/>
  <c r="AO167" i="2"/>
  <c r="AN167" i="2"/>
  <c r="AM167" i="2"/>
  <c r="AL167" i="2"/>
  <c r="AK167" i="2"/>
  <c r="AJ167" i="2"/>
  <c r="AI167" i="2"/>
  <c r="AH167" i="2"/>
  <c r="AG167" i="2"/>
  <c r="AF167" i="2"/>
  <c r="AE167" i="2"/>
  <c r="AD167" i="2"/>
  <c r="AC167" i="2"/>
  <c r="AB167" i="2"/>
  <c r="AA167" i="2"/>
  <c r="Z167" i="2"/>
  <c r="Y167" i="2"/>
  <c r="X167" i="2"/>
  <c r="W167" i="2"/>
  <c r="K167" i="2"/>
  <c r="J167" i="2"/>
  <c r="AR166" i="2"/>
  <c r="AQ166" i="2"/>
  <c r="AP166" i="2"/>
  <c r="AO166" i="2"/>
  <c r="AN166" i="2"/>
  <c r="AM166" i="2"/>
  <c r="AL166" i="2"/>
  <c r="AK166" i="2"/>
  <c r="AJ166" i="2"/>
  <c r="AI166" i="2"/>
  <c r="AH166" i="2"/>
  <c r="AG166" i="2"/>
  <c r="AF166" i="2"/>
  <c r="AE166" i="2"/>
  <c r="AD166" i="2"/>
  <c r="AB166" i="2"/>
  <c r="AA166" i="2"/>
  <c r="Z166" i="2"/>
  <c r="Y166" i="2"/>
  <c r="X166" i="2"/>
  <c r="W166" i="2"/>
  <c r="O165" i="2" s="1"/>
  <c r="P165" i="2" s="1"/>
  <c r="X165" i="2" s="1"/>
  <c r="AR165" i="2"/>
  <c r="AQ165" i="2"/>
  <c r="AP165" i="2"/>
  <c r="AO165" i="2"/>
  <c r="AN165" i="2"/>
  <c r="AM165" i="2"/>
  <c r="AL165" i="2"/>
  <c r="AK165" i="2"/>
  <c r="AJ165" i="2"/>
  <c r="AI165" i="2"/>
  <c r="AH165" i="2"/>
  <c r="AG165" i="2"/>
  <c r="AF165" i="2"/>
  <c r="AE165" i="2"/>
  <c r="AD165" i="2"/>
  <c r="AC165" i="2"/>
  <c r="AB165" i="2"/>
  <c r="AA165" i="2"/>
  <c r="Z165" i="2"/>
  <c r="Y165" i="2"/>
  <c r="W165" i="2"/>
  <c r="A165" i="2"/>
  <c r="AR164" i="2"/>
  <c r="AQ164" i="2"/>
  <c r="AP164" i="2"/>
  <c r="AO164" i="2"/>
  <c r="AN164" i="2"/>
  <c r="AM164" i="2"/>
  <c r="AL164" i="2"/>
  <c r="AK164" i="2"/>
  <c r="AJ164" i="2"/>
  <c r="AI164" i="2"/>
  <c r="AH164" i="2"/>
  <c r="AG164" i="2"/>
  <c r="AF164" i="2"/>
  <c r="AE164" i="2"/>
  <c r="AD164" i="2"/>
  <c r="AC164" i="2"/>
  <c r="AB164" i="2"/>
  <c r="AA164" i="2"/>
  <c r="Z164" i="2"/>
  <c r="Y164" i="2"/>
  <c r="X164" i="2"/>
  <c r="W164" i="2"/>
  <c r="K164" i="2"/>
  <c r="J164" i="2"/>
  <c r="AR163" i="2"/>
  <c r="AQ163" i="2"/>
  <c r="AP163" i="2"/>
  <c r="AO163" i="2"/>
  <c r="AN163" i="2"/>
  <c r="AM163" i="2"/>
  <c r="AL163" i="2"/>
  <c r="AK163" i="2"/>
  <c r="AJ163" i="2"/>
  <c r="AI163" i="2"/>
  <c r="AH163" i="2"/>
  <c r="AG163" i="2"/>
  <c r="AF163" i="2"/>
  <c r="AE163" i="2"/>
  <c r="AD163" i="2"/>
  <c r="AC163" i="2"/>
  <c r="AB163" i="2"/>
  <c r="AA163" i="2"/>
  <c r="Z163" i="2"/>
  <c r="Y163" i="2"/>
  <c r="W163" i="2"/>
  <c r="O163" i="2"/>
  <c r="P163" i="2" s="1"/>
  <c r="X163" i="2" s="1"/>
  <c r="AR162" i="2"/>
  <c r="AQ162" i="2"/>
  <c r="AP162" i="2"/>
  <c r="AO162" i="2"/>
  <c r="AN162" i="2"/>
  <c r="AM162" i="2"/>
  <c r="AL162" i="2"/>
  <c r="AK162" i="2"/>
  <c r="AJ162" i="2"/>
  <c r="AI162" i="2"/>
  <c r="AH162" i="2"/>
  <c r="AG162" i="2"/>
  <c r="AF162" i="2"/>
  <c r="AE162" i="2"/>
  <c r="AD162" i="2"/>
  <c r="AB162" i="2"/>
  <c r="AA162" i="2"/>
  <c r="Z162" i="2"/>
  <c r="Y162" i="2"/>
  <c r="X162" i="2"/>
  <c r="W162" i="2"/>
  <c r="O164" i="2" s="1"/>
  <c r="P164" i="2" s="1"/>
  <c r="A162" i="2"/>
  <c r="AR161" i="2"/>
  <c r="AQ161" i="2"/>
  <c r="AP161" i="2"/>
  <c r="AO161" i="2"/>
  <c r="AN161" i="2"/>
  <c r="AM161" i="2"/>
  <c r="AL161" i="2"/>
  <c r="AK161" i="2"/>
  <c r="AJ161" i="2"/>
  <c r="AI161" i="2"/>
  <c r="AH161" i="2"/>
  <c r="AG161" i="2"/>
  <c r="AF161" i="2"/>
  <c r="AE161" i="2"/>
  <c r="AD161" i="2"/>
  <c r="AC161" i="2"/>
  <c r="AB161" i="2"/>
  <c r="AA161" i="2"/>
  <c r="Z161" i="2"/>
  <c r="Y161" i="2"/>
  <c r="X161" i="2"/>
  <c r="W161" i="2"/>
  <c r="K161" i="2"/>
  <c r="J161" i="2"/>
  <c r="AR160" i="2"/>
  <c r="AQ160" i="2"/>
  <c r="AP160" i="2"/>
  <c r="AO160" i="2"/>
  <c r="AN160" i="2"/>
  <c r="AM160" i="2"/>
  <c r="AL160" i="2"/>
  <c r="AK160" i="2"/>
  <c r="AJ160" i="2"/>
  <c r="AI160" i="2"/>
  <c r="AH160" i="2"/>
  <c r="AG160" i="2"/>
  <c r="AF160" i="2"/>
  <c r="AE160" i="2"/>
  <c r="AD160" i="2"/>
  <c r="AC160" i="2"/>
  <c r="AB160" i="2"/>
  <c r="AA160" i="2"/>
  <c r="Z160" i="2"/>
  <c r="Y160" i="2"/>
  <c r="W160" i="2"/>
  <c r="O159" i="2" s="1"/>
  <c r="P160" i="2"/>
  <c r="X160" i="2" s="1"/>
  <c r="AR159" i="2"/>
  <c r="AQ159" i="2"/>
  <c r="AP159" i="2"/>
  <c r="AO159" i="2"/>
  <c r="AN159" i="2"/>
  <c r="AM159" i="2"/>
  <c r="AL159" i="2"/>
  <c r="AK159" i="2"/>
  <c r="AJ159" i="2"/>
  <c r="AI159" i="2"/>
  <c r="AH159" i="2"/>
  <c r="AG159" i="2"/>
  <c r="AF159" i="2"/>
  <c r="AE159" i="2"/>
  <c r="AD159" i="2"/>
  <c r="AC159" i="2"/>
  <c r="AB159" i="2"/>
  <c r="AA159" i="2"/>
  <c r="Z159" i="2"/>
  <c r="Y159" i="2"/>
  <c r="X159" i="2"/>
  <c r="W159" i="2"/>
  <c r="O160" i="2" s="1"/>
  <c r="P159" i="2"/>
  <c r="A159" i="2"/>
  <c r="AR158" i="2"/>
  <c r="AQ158" i="2"/>
  <c r="AP158" i="2"/>
  <c r="AO158" i="2"/>
  <c r="AN158" i="2"/>
  <c r="AM158" i="2"/>
  <c r="AL158" i="2"/>
  <c r="AK158" i="2"/>
  <c r="AJ158" i="2"/>
  <c r="AI158" i="2"/>
  <c r="AH158" i="2"/>
  <c r="AG158" i="2"/>
  <c r="AF158" i="2"/>
  <c r="AE158" i="2"/>
  <c r="AD158" i="2"/>
  <c r="AC158" i="2"/>
  <c r="AB158" i="2"/>
  <c r="AA158" i="2"/>
  <c r="Z158" i="2"/>
  <c r="Y158" i="2"/>
  <c r="X158" i="2"/>
  <c r="W158" i="2"/>
  <c r="P158" i="2"/>
  <c r="O158" i="2"/>
  <c r="K158" i="2"/>
  <c r="J158" i="2"/>
  <c r="AR157" i="2"/>
  <c r="AQ157" i="2"/>
  <c r="AP157" i="2"/>
  <c r="AO157" i="2"/>
  <c r="AN157" i="2"/>
  <c r="AM157" i="2"/>
  <c r="AL157" i="2"/>
  <c r="AK157" i="2"/>
  <c r="AJ157" i="2"/>
  <c r="AI157" i="2"/>
  <c r="AH157" i="2"/>
  <c r="AG157" i="2"/>
  <c r="AF157" i="2"/>
  <c r="AE157" i="2"/>
  <c r="AD157" i="2"/>
  <c r="AC157" i="2"/>
  <c r="AB157" i="2"/>
  <c r="AA157" i="2"/>
  <c r="Z157" i="2"/>
  <c r="Y157" i="2"/>
  <c r="W157" i="2"/>
  <c r="AR156" i="2"/>
  <c r="AQ156" i="2"/>
  <c r="AP156" i="2"/>
  <c r="AO156" i="2"/>
  <c r="AN156" i="2"/>
  <c r="AM156" i="2"/>
  <c r="AL156" i="2"/>
  <c r="AK156" i="2"/>
  <c r="AJ156" i="2"/>
  <c r="AI156" i="2"/>
  <c r="AH156" i="2"/>
  <c r="AG156" i="2"/>
  <c r="AF156" i="2"/>
  <c r="AE156" i="2"/>
  <c r="AD156" i="2"/>
  <c r="AB156" i="2"/>
  <c r="AA156" i="2"/>
  <c r="Z156" i="2"/>
  <c r="Y156" i="2"/>
  <c r="X156" i="2"/>
  <c r="W156" i="2"/>
  <c r="O157" i="2" s="1"/>
  <c r="O156" i="2"/>
  <c r="P156" i="2" s="1"/>
  <c r="AC156" i="2" s="1"/>
  <c r="A156" i="2"/>
  <c r="AR155" i="2"/>
  <c r="AQ155" i="2"/>
  <c r="AP155" i="2"/>
  <c r="AO155" i="2"/>
  <c r="AN155" i="2"/>
  <c r="AM155" i="2"/>
  <c r="AL155" i="2"/>
  <c r="AK155" i="2"/>
  <c r="AJ155" i="2"/>
  <c r="AI155" i="2"/>
  <c r="AH155" i="2"/>
  <c r="AG155" i="2"/>
  <c r="AF155" i="2"/>
  <c r="AE155" i="2"/>
  <c r="AD155" i="2"/>
  <c r="AC155" i="2"/>
  <c r="AB155" i="2"/>
  <c r="AA155" i="2"/>
  <c r="Z155" i="2"/>
  <c r="Y155" i="2"/>
  <c r="X155" i="2"/>
  <c r="W155" i="2"/>
  <c r="K155" i="2"/>
  <c r="J155" i="2"/>
  <c r="AR154" i="2"/>
  <c r="AQ154" i="2"/>
  <c r="AP154" i="2"/>
  <c r="AO154" i="2"/>
  <c r="AN154" i="2"/>
  <c r="AM154" i="2"/>
  <c r="AL154" i="2"/>
  <c r="AK154" i="2"/>
  <c r="AJ154" i="2"/>
  <c r="AI154" i="2"/>
  <c r="AH154" i="2"/>
  <c r="AG154" i="2"/>
  <c r="AF154" i="2"/>
  <c r="AE154" i="2"/>
  <c r="AD154" i="2"/>
  <c r="AB154" i="2"/>
  <c r="AA154" i="2"/>
  <c r="Z154" i="2"/>
  <c r="Y154" i="2"/>
  <c r="X154" i="2"/>
  <c r="W154" i="2"/>
  <c r="O153" i="2" s="1"/>
  <c r="X153" i="2" s="1"/>
  <c r="AR153" i="2"/>
  <c r="AQ153" i="2"/>
  <c r="AP153" i="2"/>
  <c r="AO153" i="2"/>
  <c r="AN153" i="2"/>
  <c r="AM153" i="2"/>
  <c r="AL153" i="2"/>
  <c r="AK153" i="2"/>
  <c r="AJ153" i="2"/>
  <c r="AI153" i="2"/>
  <c r="AH153" i="2"/>
  <c r="AG153" i="2"/>
  <c r="AF153" i="2"/>
  <c r="AE153" i="2"/>
  <c r="AD153" i="2"/>
  <c r="AC153" i="2"/>
  <c r="AB153" i="2"/>
  <c r="AA153" i="2"/>
  <c r="Z153" i="2"/>
  <c r="Y153" i="2"/>
  <c r="W153" i="2"/>
  <c r="O154" i="2" s="1"/>
  <c r="P154" i="2" s="1"/>
  <c r="AC154" i="2" s="1"/>
  <c r="P153" i="2"/>
  <c r="H153" i="2"/>
  <c r="A153" i="2"/>
  <c r="AR152" i="2"/>
  <c r="AQ152" i="2"/>
  <c r="AP152" i="2"/>
  <c r="AO152" i="2"/>
  <c r="AN152" i="2"/>
  <c r="AM152" i="2"/>
  <c r="AL152" i="2"/>
  <c r="AK152" i="2"/>
  <c r="AJ152" i="2"/>
  <c r="AI152" i="2"/>
  <c r="AH152" i="2"/>
  <c r="AG152" i="2"/>
  <c r="AF152" i="2"/>
  <c r="AE152" i="2"/>
  <c r="AD152" i="2"/>
  <c r="AC152" i="2"/>
  <c r="AB152" i="2"/>
  <c r="AA152" i="2"/>
  <c r="Z152" i="2"/>
  <c r="Y152" i="2"/>
  <c r="X152" i="2"/>
  <c r="W152" i="2"/>
  <c r="O152" i="2"/>
  <c r="P152" i="2" s="1"/>
  <c r="K152" i="2"/>
  <c r="J152" i="2"/>
  <c r="AR151" i="2"/>
  <c r="AQ151" i="2"/>
  <c r="AP151" i="2"/>
  <c r="AO151" i="2"/>
  <c r="AN151" i="2"/>
  <c r="AM151" i="2"/>
  <c r="AL151" i="2"/>
  <c r="AK151" i="2"/>
  <c r="AJ151" i="2"/>
  <c r="AI151" i="2"/>
  <c r="AH151" i="2"/>
  <c r="AG151" i="2"/>
  <c r="AF151" i="2"/>
  <c r="AE151" i="2"/>
  <c r="AD151" i="2"/>
  <c r="AC151" i="2"/>
  <c r="AB151" i="2"/>
  <c r="AA151" i="2"/>
  <c r="Z151" i="2"/>
  <c r="Y151" i="2"/>
  <c r="X151" i="2"/>
  <c r="W151" i="2"/>
  <c r="O151" i="2"/>
  <c r="P151" i="2" s="1"/>
  <c r="AR150" i="2"/>
  <c r="AQ150" i="2"/>
  <c r="AP150" i="2"/>
  <c r="AO150" i="2"/>
  <c r="AN150" i="2"/>
  <c r="AM150" i="2"/>
  <c r="AL150" i="2"/>
  <c r="AK150" i="2"/>
  <c r="AJ150" i="2"/>
  <c r="AI150" i="2"/>
  <c r="AH150" i="2"/>
  <c r="AG150" i="2"/>
  <c r="AF150" i="2"/>
  <c r="AE150" i="2"/>
  <c r="AD150" i="2"/>
  <c r="AC150" i="2"/>
  <c r="AB150" i="2"/>
  <c r="AA150" i="2"/>
  <c r="Z150" i="2"/>
  <c r="Y150" i="2"/>
  <c r="X150" i="2"/>
  <c r="W150" i="2"/>
  <c r="O150" i="2"/>
  <c r="P150" i="2" s="1"/>
  <c r="H150" i="2"/>
  <c r="A150" i="2"/>
  <c r="Q150" i="2" s="1"/>
  <c r="R150" i="2" s="1"/>
  <c r="AR149" i="2"/>
  <c r="AQ149" i="2"/>
  <c r="AP149" i="2"/>
  <c r="AO149" i="2"/>
  <c r="AN149" i="2"/>
  <c r="AM149" i="2"/>
  <c r="AL149" i="2"/>
  <c r="AK149" i="2"/>
  <c r="AJ149" i="2"/>
  <c r="AI149" i="2"/>
  <c r="AH149" i="2"/>
  <c r="AG149" i="2"/>
  <c r="AF149" i="2"/>
  <c r="AE149" i="2"/>
  <c r="AD149" i="2"/>
  <c r="AC149" i="2"/>
  <c r="AB149" i="2"/>
  <c r="AA149" i="2"/>
  <c r="Z149" i="2"/>
  <c r="Y149" i="2"/>
  <c r="X149" i="2"/>
  <c r="W149" i="2"/>
  <c r="K149" i="2"/>
  <c r="J149" i="2"/>
  <c r="AR148" i="2"/>
  <c r="AQ148" i="2"/>
  <c r="AP148" i="2"/>
  <c r="AO148" i="2"/>
  <c r="AN148" i="2"/>
  <c r="AM148" i="2"/>
  <c r="AL148" i="2"/>
  <c r="AK148" i="2"/>
  <c r="AJ148" i="2"/>
  <c r="AI148" i="2"/>
  <c r="AH148" i="2"/>
  <c r="AG148" i="2"/>
  <c r="AF148" i="2"/>
  <c r="AE148" i="2"/>
  <c r="AD148" i="2"/>
  <c r="AC148" i="2"/>
  <c r="AB148" i="2"/>
  <c r="AA148" i="2"/>
  <c r="Y148" i="2"/>
  <c r="X148" i="2"/>
  <c r="W148" i="2"/>
  <c r="AR147" i="2"/>
  <c r="AQ147" i="2"/>
  <c r="AP147" i="2"/>
  <c r="AO147" i="2"/>
  <c r="AN147" i="2"/>
  <c r="AM147" i="2"/>
  <c r="AL147" i="2"/>
  <c r="AK147" i="2"/>
  <c r="AJ147" i="2"/>
  <c r="AI147" i="2"/>
  <c r="AH147" i="2"/>
  <c r="AG147" i="2"/>
  <c r="AF147" i="2"/>
  <c r="AE147" i="2"/>
  <c r="AD147" i="2"/>
  <c r="AC147" i="2"/>
  <c r="AB147" i="2"/>
  <c r="AA147" i="2"/>
  <c r="Z147" i="2"/>
  <c r="Y147" i="2"/>
  <c r="W147" i="2"/>
  <c r="O148" i="2" s="1"/>
  <c r="H147" i="2"/>
  <c r="A147" i="2"/>
  <c r="AR146" i="2"/>
  <c r="AQ146" i="2"/>
  <c r="AP146" i="2"/>
  <c r="AO146" i="2"/>
  <c r="AN146" i="2"/>
  <c r="AM146" i="2"/>
  <c r="AL146" i="2"/>
  <c r="AK146" i="2"/>
  <c r="AJ146" i="2"/>
  <c r="AI146" i="2"/>
  <c r="AH146" i="2"/>
  <c r="AG146" i="2"/>
  <c r="AF146" i="2"/>
  <c r="AE146" i="2"/>
  <c r="AD146" i="2"/>
  <c r="AC146" i="2"/>
  <c r="AB146" i="2"/>
  <c r="AA146" i="2"/>
  <c r="Y146" i="2"/>
  <c r="X146" i="2"/>
  <c r="W146" i="2"/>
  <c r="O146" i="2"/>
  <c r="AR145" i="2"/>
  <c r="AQ145" i="2"/>
  <c r="AP145" i="2"/>
  <c r="AO145" i="2"/>
  <c r="AN145" i="2"/>
  <c r="AM145" i="2"/>
  <c r="AL145" i="2"/>
  <c r="AK145" i="2"/>
  <c r="AJ145" i="2"/>
  <c r="AI145" i="2"/>
  <c r="AH145" i="2"/>
  <c r="AG145" i="2"/>
  <c r="AF145" i="2"/>
  <c r="AE145" i="2"/>
  <c r="AD145" i="2"/>
  <c r="AC145" i="2"/>
  <c r="AB145" i="2"/>
  <c r="AA145" i="2"/>
  <c r="Y145" i="2"/>
  <c r="X145" i="2"/>
  <c r="W145" i="2"/>
  <c r="AR144" i="2"/>
  <c r="AQ144" i="2"/>
  <c r="AP144" i="2"/>
  <c r="AO144" i="2"/>
  <c r="AN144" i="2"/>
  <c r="AM144" i="2"/>
  <c r="AL144" i="2"/>
  <c r="AK144" i="2"/>
  <c r="AJ144" i="2"/>
  <c r="AI144" i="2"/>
  <c r="AH144" i="2"/>
  <c r="AG144" i="2"/>
  <c r="AF144" i="2"/>
  <c r="AE144" i="2"/>
  <c r="AD144" i="2"/>
  <c r="AC144" i="2"/>
  <c r="AB144" i="2"/>
  <c r="AA144" i="2"/>
  <c r="Z144" i="2"/>
  <c r="Y144" i="2"/>
  <c r="W144" i="2"/>
  <c r="O145" i="2" s="1"/>
  <c r="O144" i="2"/>
  <c r="P144" i="2" s="1"/>
  <c r="X144" i="2" s="1"/>
  <c r="H144" i="2"/>
  <c r="A144" i="2"/>
  <c r="AR143" i="2"/>
  <c r="AQ143" i="2"/>
  <c r="AP143" i="2"/>
  <c r="AO143" i="2"/>
  <c r="AN143" i="2"/>
  <c r="AM143" i="2"/>
  <c r="AL143" i="2"/>
  <c r="AK143" i="2"/>
  <c r="AJ143" i="2"/>
  <c r="AI143" i="2"/>
  <c r="AH143" i="2"/>
  <c r="AG143" i="2"/>
  <c r="AF143" i="2"/>
  <c r="AE143" i="2"/>
  <c r="AD143" i="2"/>
  <c r="AC143" i="2"/>
  <c r="AB143" i="2"/>
  <c r="AA143" i="2"/>
  <c r="Z143" i="2"/>
  <c r="Y143" i="2"/>
  <c r="X143" i="2"/>
  <c r="W143" i="2"/>
  <c r="K143" i="2"/>
  <c r="J143" i="2"/>
  <c r="AR142" i="2"/>
  <c r="AQ142" i="2"/>
  <c r="AP142" i="2"/>
  <c r="AO142" i="2"/>
  <c r="AN142" i="2"/>
  <c r="AM142" i="2"/>
  <c r="AL142" i="2"/>
  <c r="AK142" i="2"/>
  <c r="AJ142" i="2"/>
  <c r="AI142" i="2"/>
  <c r="AH142" i="2"/>
  <c r="AG142" i="2"/>
  <c r="AF142" i="2"/>
  <c r="AE142" i="2"/>
  <c r="AD142" i="2"/>
  <c r="AC142" i="2"/>
  <c r="AB142" i="2"/>
  <c r="AA142" i="2"/>
  <c r="Y142" i="2"/>
  <c r="X142" i="2"/>
  <c r="W142" i="2"/>
  <c r="AR141" i="2"/>
  <c r="AQ141" i="2"/>
  <c r="AP141" i="2"/>
  <c r="AO141" i="2"/>
  <c r="AN141" i="2"/>
  <c r="AM141" i="2"/>
  <c r="AL141" i="2"/>
  <c r="AK141" i="2"/>
  <c r="AJ141" i="2"/>
  <c r="AI141" i="2"/>
  <c r="AH141" i="2"/>
  <c r="AG141" i="2"/>
  <c r="AF141" i="2"/>
  <c r="AE141" i="2"/>
  <c r="AD141" i="2"/>
  <c r="AB141" i="2"/>
  <c r="AA141" i="2"/>
  <c r="Z141" i="2"/>
  <c r="Y141" i="2"/>
  <c r="X141" i="2"/>
  <c r="W141" i="2"/>
  <c r="O142" i="2" s="1"/>
  <c r="P142" i="2" s="1"/>
  <c r="Z142" i="2" s="1"/>
  <c r="A141" i="2"/>
  <c r="AR140" i="2"/>
  <c r="AQ140" i="2"/>
  <c r="AP140" i="2"/>
  <c r="AO140" i="2"/>
  <c r="AN140" i="2"/>
  <c r="AM140" i="2"/>
  <c r="AL140" i="2"/>
  <c r="AK140" i="2"/>
  <c r="AJ140" i="2"/>
  <c r="AI140" i="2"/>
  <c r="AH140" i="2"/>
  <c r="AG140" i="2"/>
  <c r="AF140" i="2"/>
  <c r="AE140" i="2"/>
  <c r="AD140" i="2"/>
  <c r="AC140" i="2"/>
  <c r="AB140" i="2"/>
  <c r="AA140" i="2"/>
  <c r="Z140" i="2"/>
  <c r="Y140" i="2"/>
  <c r="X140" i="2"/>
  <c r="W140" i="2"/>
  <c r="K140" i="2"/>
  <c r="J140" i="2"/>
  <c r="AR139" i="2"/>
  <c r="AQ139" i="2"/>
  <c r="AP139" i="2"/>
  <c r="AO139" i="2"/>
  <c r="AN139" i="2"/>
  <c r="AM139" i="2"/>
  <c r="AL139" i="2"/>
  <c r="AK139" i="2"/>
  <c r="AJ139" i="2"/>
  <c r="AI139" i="2"/>
  <c r="AH139" i="2"/>
  <c r="AG139" i="2"/>
  <c r="AF139" i="2"/>
  <c r="AE139" i="2"/>
  <c r="AD139" i="2"/>
  <c r="AC139" i="2"/>
  <c r="AB139" i="2"/>
  <c r="AA139" i="2"/>
  <c r="Y139" i="2"/>
  <c r="X139" i="2"/>
  <c r="W139" i="2"/>
  <c r="O139" i="2"/>
  <c r="AR138" i="2"/>
  <c r="AQ138" i="2"/>
  <c r="AP138" i="2"/>
  <c r="AO138" i="2"/>
  <c r="AN138" i="2"/>
  <c r="AM138" i="2"/>
  <c r="AL138" i="2"/>
  <c r="AK138" i="2"/>
  <c r="AJ138" i="2"/>
  <c r="AI138" i="2"/>
  <c r="AH138" i="2"/>
  <c r="AG138" i="2"/>
  <c r="AF138" i="2"/>
  <c r="AE138" i="2"/>
  <c r="AD138" i="2"/>
  <c r="AC138" i="2"/>
  <c r="AB138" i="2"/>
  <c r="AA138" i="2"/>
  <c r="Y138" i="2"/>
  <c r="X138" i="2"/>
  <c r="W138" i="2"/>
  <c r="O140" i="2" s="1"/>
  <c r="P140" i="2" s="1"/>
  <c r="O138" i="2"/>
  <c r="P138" i="2" s="1"/>
  <c r="Z138" i="2" s="1"/>
  <c r="H138" i="2"/>
  <c r="B138" i="2"/>
  <c r="A138" i="2"/>
  <c r="AR137" i="2"/>
  <c r="AQ137" i="2"/>
  <c r="AP137" i="2"/>
  <c r="AO137" i="2"/>
  <c r="AN137" i="2"/>
  <c r="AM137" i="2"/>
  <c r="AL137" i="2"/>
  <c r="AK137" i="2"/>
  <c r="AJ137" i="2"/>
  <c r="AI137" i="2"/>
  <c r="AH137" i="2"/>
  <c r="AG137" i="2"/>
  <c r="AF137" i="2"/>
  <c r="AE137" i="2"/>
  <c r="AD137" i="2"/>
  <c r="AC137" i="2"/>
  <c r="AB137" i="2"/>
  <c r="AA137" i="2"/>
  <c r="Z137" i="2"/>
  <c r="Y137" i="2"/>
  <c r="W137" i="2"/>
  <c r="AR136" i="2"/>
  <c r="AQ136" i="2"/>
  <c r="AP136" i="2"/>
  <c r="AO136" i="2"/>
  <c r="AN136" i="2"/>
  <c r="AM136" i="2"/>
  <c r="AL136" i="2"/>
  <c r="AK136" i="2"/>
  <c r="AJ136" i="2"/>
  <c r="AI136" i="2"/>
  <c r="AH136" i="2"/>
  <c r="AG136" i="2"/>
  <c r="AF136" i="2"/>
  <c r="AE136" i="2"/>
  <c r="AD136" i="2"/>
  <c r="AC136" i="2"/>
  <c r="AB136" i="2"/>
  <c r="AA136" i="2"/>
  <c r="Z136" i="2"/>
  <c r="Y136" i="2"/>
  <c r="X136" i="2"/>
  <c r="W136" i="2"/>
  <c r="O135" i="2" s="1"/>
  <c r="P136" i="2"/>
  <c r="AR135" i="2"/>
  <c r="AQ135" i="2"/>
  <c r="AP135" i="2"/>
  <c r="AO135" i="2"/>
  <c r="AN135" i="2"/>
  <c r="AM135" i="2"/>
  <c r="AL135" i="2"/>
  <c r="AK135" i="2"/>
  <c r="AJ135" i="2"/>
  <c r="AI135" i="2"/>
  <c r="AH135" i="2"/>
  <c r="AG135" i="2"/>
  <c r="AF135" i="2"/>
  <c r="AE135" i="2"/>
  <c r="AD135" i="2"/>
  <c r="AC135" i="2"/>
  <c r="AB135" i="2"/>
  <c r="AA135" i="2"/>
  <c r="Z135" i="2"/>
  <c r="Y135" i="2"/>
  <c r="X135" i="2"/>
  <c r="W135" i="2"/>
  <c r="O136" i="2" s="1"/>
  <c r="P135" i="2"/>
  <c r="H135" i="2"/>
  <c r="A135" i="2"/>
  <c r="AR134" i="2"/>
  <c r="AQ134" i="2"/>
  <c r="AP134" i="2"/>
  <c r="AO134" i="2"/>
  <c r="AN134" i="2"/>
  <c r="AM134" i="2"/>
  <c r="AL134" i="2"/>
  <c r="AK134" i="2"/>
  <c r="AJ134" i="2"/>
  <c r="AI134" i="2"/>
  <c r="AH134" i="2"/>
  <c r="AG134" i="2"/>
  <c r="AF134" i="2"/>
  <c r="AE134" i="2"/>
  <c r="AD134" i="2"/>
  <c r="AC134" i="2"/>
  <c r="AB134" i="2"/>
  <c r="AA134" i="2"/>
  <c r="Z134" i="2"/>
  <c r="Y134" i="2"/>
  <c r="X134" i="2"/>
  <c r="W134" i="2"/>
  <c r="O134" i="2"/>
  <c r="P134" i="2" s="1"/>
  <c r="K134" i="2"/>
  <c r="J134" i="2"/>
  <c r="AR133" i="2"/>
  <c r="AQ133" i="2"/>
  <c r="AP133" i="2"/>
  <c r="AO133" i="2"/>
  <c r="AN133" i="2"/>
  <c r="AM133" i="2"/>
  <c r="AL133" i="2"/>
  <c r="AK133" i="2"/>
  <c r="AJ133" i="2"/>
  <c r="AI133" i="2"/>
  <c r="AH133" i="2"/>
  <c r="AG133" i="2"/>
  <c r="AF133" i="2"/>
  <c r="AE133" i="2"/>
  <c r="AD133" i="2"/>
  <c r="AB133" i="2"/>
  <c r="AA133" i="2"/>
  <c r="Z133" i="2"/>
  <c r="Y133" i="2"/>
  <c r="X133" i="2"/>
  <c r="W133" i="2"/>
  <c r="AR132" i="2"/>
  <c r="AQ132" i="2"/>
  <c r="AP132" i="2"/>
  <c r="AO132" i="2"/>
  <c r="AN132" i="2"/>
  <c r="AM132" i="2"/>
  <c r="AL132" i="2"/>
  <c r="AK132" i="2"/>
  <c r="AJ132" i="2"/>
  <c r="AI132" i="2"/>
  <c r="AH132" i="2"/>
  <c r="AG132" i="2"/>
  <c r="AF132" i="2"/>
  <c r="AE132" i="2"/>
  <c r="AD132" i="2"/>
  <c r="AC132" i="2"/>
  <c r="AB132" i="2"/>
  <c r="AA132" i="2"/>
  <c r="Z132" i="2"/>
  <c r="Y132" i="2"/>
  <c r="W132" i="2"/>
  <c r="A132" i="2"/>
  <c r="H132" i="2" s="1"/>
  <c r="AR131" i="2"/>
  <c r="AQ131" i="2"/>
  <c r="AP131" i="2"/>
  <c r="AO131" i="2"/>
  <c r="AN131" i="2"/>
  <c r="AM131" i="2"/>
  <c r="AL131" i="2"/>
  <c r="AK131" i="2"/>
  <c r="AJ131" i="2"/>
  <c r="AI131" i="2"/>
  <c r="AH131" i="2"/>
  <c r="AG131" i="2"/>
  <c r="AF131" i="2"/>
  <c r="AE131" i="2"/>
  <c r="AD131" i="2"/>
  <c r="AC131" i="2"/>
  <c r="AB131" i="2"/>
  <c r="AA131" i="2"/>
  <c r="Z131" i="2"/>
  <c r="Y131" i="2"/>
  <c r="X131" i="2"/>
  <c r="W131" i="2"/>
  <c r="AR130" i="2"/>
  <c r="AQ130" i="2"/>
  <c r="AP130" i="2"/>
  <c r="AO130" i="2"/>
  <c r="AN130" i="2"/>
  <c r="AM130" i="2"/>
  <c r="AL130" i="2"/>
  <c r="AK130" i="2"/>
  <c r="AJ130" i="2"/>
  <c r="AI130" i="2"/>
  <c r="AH130" i="2"/>
  <c r="AG130" i="2"/>
  <c r="AF130" i="2"/>
  <c r="AE130" i="2"/>
  <c r="AD130" i="2"/>
  <c r="AB130" i="2"/>
  <c r="AA130" i="2"/>
  <c r="Z130" i="2"/>
  <c r="Y130" i="2"/>
  <c r="X130" i="2"/>
  <c r="W130" i="2"/>
  <c r="AR129" i="2"/>
  <c r="AQ129" i="2"/>
  <c r="AP129" i="2"/>
  <c r="AO129" i="2"/>
  <c r="AN129" i="2"/>
  <c r="AM129" i="2"/>
  <c r="AL129" i="2"/>
  <c r="AK129" i="2"/>
  <c r="AJ129" i="2"/>
  <c r="AI129" i="2"/>
  <c r="AH129" i="2"/>
  <c r="AG129" i="2"/>
  <c r="AF129" i="2"/>
  <c r="AE129" i="2"/>
  <c r="AD129" i="2"/>
  <c r="AC129" i="2"/>
  <c r="AB129" i="2"/>
  <c r="AA129" i="2"/>
  <c r="Y129" i="2"/>
  <c r="X129" i="2"/>
  <c r="W129" i="2"/>
  <c r="O131" i="2" s="1"/>
  <c r="P131" i="2" s="1"/>
  <c r="H129" i="2"/>
  <c r="A129" i="2"/>
  <c r="AR128" i="2"/>
  <c r="AQ128" i="2"/>
  <c r="AP128" i="2"/>
  <c r="AO128" i="2"/>
  <c r="AN128" i="2"/>
  <c r="AM128" i="2"/>
  <c r="AL128" i="2"/>
  <c r="AK128" i="2"/>
  <c r="AJ128" i="2"/>
  <c r="AI128" i="2"/>
  <c r="AH128" i="2"/>
  <c r="AG128" i="2"/>
  <c r="AF128" i="2"/>
  <c r="AE128" i="2"/>
  <c r="AD128" i="2"/>
  <c r="AC128" i="2"/>
  <c r="AB128" i="2"/>
  <c r="AA128" i="2"/>
  <c r="Z128" i="2"/>
  <c r="Y128" i="2"/>
  <c r="W128" i="2"/>
  <c r="O128" i="2"/>
  <c r="P128" i="2" s="1"/>
  <c r="X128" i="2" s="1"/>
  <c r="AR127" i="2"/>
  <c r="AQ127" i="2"/>
  <c r="AP127" i="2"/>
  <c r="AO127" i="2"/>
  <c r="AN127" i="2"/>
  <c r="AM127" i="2"/>
  <c r="AL127" i="2"/>
  <c r="AK127" i="2"/>
  <c r="AJ127" i="2"/>
  <c r="AI127" i="2"/>
  <c r="AH127" i="2"/>
  <c r="AG127" i="2"/>
  <c r="AF127" i="2"/>
  <c r="AE127" i="2"/>
  <c r="AD127" i="2"/>
  <c r="AC127" i="2"/>
  <c r="AB127" i="2"/>
  <c r="AA127" i="2"/>
  <c r="Y127" i="2"/>
  <c r="X127" i="2"/>
  <c r="W127" i="2"/>
  <c r="AR126" i="2"/>
  <c r="AQ126" i="2"/>
  <c r="AP126" i="2"/>
  <c r="AO126" i="2"/>
  <c r="AN126" i="2"/>
  <c r="AM126" i="2"/>
  <c r="AL126" i="2"/>
  <c r="AK126" i="2"/>
  <c r="AJ126" i="2"/>
  <c r="AI126" i="2"/>
  <c r="AH126" i="2"/>
  <c r="AG126" i="2"/>
  <c r="AF126" i="2"/>
  <c r="AE126" i="2"/>
  <c r="AD126" i="2"/>
  <c r="AC126" i="2"/>
  <c r="AB126" i="2"/>
  <c r="AA126" i="2"/>
  <c r="Z126" i="2"/>
  <c r="Y126" i="2"/>
  <c r="X126" i="2"/>
  <c r="W126" i="2"/>
  <c r="O127" i="2" s="1"/>
  <c r="P126" i="2"/>
  <c r="O126" i="2"/>
  <c r="H126" i="2"/>
  <c r="A126" i="2"/>
  <c r="Q126" i="2" s="1"/>
  <c r="R126" i="2" s="1"/>
  <c r="AR125" i="2"/>
  <c r="AQ125" i="2"/>
  <c r="AP125" i="2"/>
  <c r="AO125" i="2"/>
  <c r="AN125" i="2"/>
  <c r="AM125" i="2"/>
  <c r="AL125" i="2"/>
  <c r="AK125" i="2"/>
  <c r="AJ125" i="2"/>
  <c r="AI125" i="2"/>
  <c r="AH125" i="2"/>
  <c r="AG125" i="2"/>
  <c r="AF125" i="2"/>
  <c r="AE125" i="2"/>
  <c r="AD125" i="2"/>
  <c r="AC125" i="2"/>
  <c r="AB125" i="2"/>
  <c r="AA125" i="2"/>
  <c r="Y125" i="2"/>
  <c r="X125" i="2"/>
  <c r="W125" i="2"/>
  <c r="O125" i="2"/>
  <c r="P125" i="2" s="1"/>
  <c r="Z125" i="2" s="1"/>
  <c r="AR124" i="2"/>
  <c r="AQ124" i="2"/>
  <c r="AP124" i="2"/>
  <c r="AO124" i="2"/>
  <c r="AN124" i="2"/>
  <c r="AM124" i="2"/>
  <c r="AL124" i="2"/>
  <c r="AK124" i="2"/>
  <c r="AJ124" i="2"/>
  <c r="AI124" i="2"/>
  <c r="AH124" i="2"/>
  <c r="AG124" i="2"/>
  <c r="AF124" i="2"/>
  <c r="AE124" i="2"/>
  <c r="AD124" i="2"/>
  <c r="AC124" i="2"/>
  <c r="AB124" i="2"/>
  <c r="AA124" i="2"/>
  <c r="Y124" i="2"/>
  <c r="X124" i="2"/>
  <c r="W124" i="2"/>
  <c r="O123" i="2" s="1"/>
  <c r="AC123" i="2" s="1"/>
  <c r="AR123" i="2"/>
  <c r="AQ123" i="2"/>
  <c r="AP123" i="2"/>
  <c r="AO123" i="2"/>
  <c r="AN123" i="2"/>
  <c r="AM123" i="2"/>
  <c r="AL123" i="2"/>
  <c r="AK123" i="2"/>
  <c r="AJ123" i="2"/>
  <c r="AI123" i="2"/>
  <c r="AH123" i="2"/>
  <c r="AG123" i="2"/>
  <c r="AF123" i="2"/>
  <c r="AE123" i="2"/>
  <c r="AD123" i="2"/>
  <c r="AB123" i="2"/>
  <c r="AA123" i="2"/>
  <c r="Z123" i="2"/>
  <c r="Y123" i="2"/>
  <c r="X123" i="2"/>
  <c r="W123" i="2"/>
  <c r="O124" i="2" s="1"/>
  <c r="P124" i="2" s="1"/>
  <c r="Z124" i="2" s="1"/>
  <c r="H123" i="2"/>
  <c r="A123" i="2"/>
  <c r="AR122" i="2"/>
  <c r="AQ122" i="2"/>
  <c r="AP122" i="2"/>
  <c r="AO122" i="2"/>
  <c r="AN122" i="2"/>
  <c r="AM122" i="2"/>
  <c r="AL122" i="2"/>
  <c r="AK122" i="2"/>
  <c r="AJ122" i="2"/>
  <c r="AI122" i="2"/>
  <c r="AH122" i="2"/>
  <c r="AG122" i="2"/>
  <c r="AF122" i="2"/>
  <c r="AE122" i="2"/>
  <c r="AD122" i="2"/>
  <c r="AC122" i="2"/>
  <c r="AB122" i="2"/>
  <c r="AA122" i="2"/>
  <c r="Z122" i="2"/>
  <c r="Y122" i="2"/>
  <c r="X122" i="2"/>
  <c r="W122" i="2"/>
  <c r="O122" i="2"/>
  <c r="P122" i="2" s="1"/>
  <c r="K122" i="2"/>
  <c r="J122" i="2"/>
  <c r="AR121" i="2"/>
  <c r="AQ121" i="2"/>
  <c r="AP121" i="2"/>
  <c r="AO121" i="2"/>
  <c r="AN121" i="2"/>
  <c r="AM121" i="2"/>
  <c r="AL121" i="2"/>
  <c r="AK121" i="2"/>
  <c r="AJ121" i="2"/>
  <c r="AI121" i="2"/>
  <c r="AH121" i="2"/>
  <c r="AG121" i="2"/>
  <c r="AF121" i="2"/>
  <c r="AE121" i="2"/>
  <c r="AD121" i="2"/>
  <c r="AC121" i="2"/>
  <c r="AB121" i="2"/>
  <c r="AA121" i="2"/>
  <c r="Z121" i="2"/>
  <c r="Y121" i="2"/>
  <c r="W121" i="2"/>
  <c r="AR120" i="2"/>
  <c r="AQ120" i="2"/>
  <c r="AP120" i="2"/>
  <c r="AO120" i="2"/>
  <c r="AN120" i="2"/>
  <c r="AM120" i="2"/>
  <c r="AL120" i="2"/>
  <c r="AK120" i="2"/>
  <c r="AJ120" i="2"/>
  <c r="AI120" i="2"/>
  <c r="AH120" i="2"/>
  <c r="AG120" i="2"/>
  <c r="AF120" i="2"/>
  <c r="AE120" i="2"/>
  <c r="AD120" i="2"/>
  <c r="AC120" i="2"/>
  <c r="AB120" i="2"/>
  <c r="AA120" i="2"/>
  <c r="Z120" i="2"/>
  <c r="Y120" i="2"/>
  <c r="X120" i="2"/>
  <c r="W120" i="2"/>
  <c r="O121" i="2" s="1"/>
  <c r="P121" i="2" s="1"/>
  <c r="P120" i="2"/>
  <c r="O120" i="2"/>
  <c r="H120" i="2"/>
  <c r="A120" i="2"/>
  <c r="Q120" i="2" s="1"/>
  <c r="R120" i="2" s="1"/>
  <c r="AR119" i="2"/>
  <c r="AQ119" i="2"/>
  <c r="AP119" i="2"/>
  <c r="AO119" i="2"/>
  <c r="AN119" i="2"/>
  <c r="AM119" i="2"/>
  <c r="AL119" i="2"/>
  <c r="AK119" i="2"/>
  <c r="AJ119" i="2"/>
  <c r="AI119" i="2"/>
  <c r="AH119" i="2"/>
  <c r="AG119" i="2"/>
  <c r="AF119" i="2"/>
  <c r="AE119" i="2"/>
  <c r="AD119" i="2"/>
  <c r="AC119" i="2"/>
  <c r="AB119" i="2"/>
  <c r="AA119" i="2"/>
  <c r="Z119" i="2"/>
  <c r="Y119" i="2"/>
  <c r="X119" i="2"/>
  <c r="W119" i="2"/>
  <c r="O119" i="2"/>
  <c r="P119" i="2" s="1"/>
  <c r="K119" i="2"/>
  <c r="J119" i="2"/>
  <c r="AR118" i="2"/>
  <c r="AQ118" i="2"/>
  <c r="AP118" i="2"/>
  <c r="AO118" i="2"/>
  <c r="AN118" i="2"/>
  <c r="AM118" i="2"/>
  <c r="AL118" i="2"/>
  <c r="AK118" i="2"/>
  <c r="AJ118" i="2"/>
  <c r="AI118" i="2"/>
  <c r="AH118" i="2"/>
  <c r="AG118" i="2"/>
  <c r="AF118" i="2"/>
  <c r="AE118" i="2"/>
  <c r="AD118" i="2"/>
  <c r="AC118" i="2"/>
  <c r="AB118" i="2"/>
  <c r="AA118" i="2"/>
  <c r="Z118" i="2"/>
  <c r="Y118" i="2"/>
  <c r="W118" i="2"/>
  <c r="O117" i="2" s="1"/>
  <c r="Z117" i="2" s="1"/>
  <c r="P118" i="2"/>
  <c r="X118" i="2" s="1"/>
  <c r="AR117" i="2"/>
  <c r="AQ117" i="2"/>
  <c r="AP117" i="2"/>
  <c r="AO117" i="2"/>
  <c r="AN117" i="2"/>
  <c r="AM117" i="2"/>
  <c r="AL117" i="2"/>
  <c r="AK117" i="2"/>
  <c r="AJ117" i="2"/>
  <c r="AI117" i="2"/>
  <c r="AH117" i="2"/>
  <c r="AG117" i="2"/>
  <c r="AF117" i="2"/>
  <c r="AE117" i="2"/>
  <c r="AD117" i="2"/>
  <c r="AC117" i="2"/>
  <c r="AB117" i="2"/>
  <c r="AA117" i="2"/>
  <c r="Y117" i="2"/>
  <c r="X117" i="2"/>
  <c r="W117" i="2"/>
  <c r="O118" i="2" s="1"/>
  <c r="P117" i="2"/>
  <c r="H117" i="2"/>
  <c r="A117" i="2"/>
  <c r="AR116" i="2"/>
  <c r="AQ116" i="2"/>
  <c r="AP116" i="2"/>
  <c r="AO116" i="2"/>
  <c r="AN116" i="2"/>
  <c r="AM116" i="2"/>
  <c r="AL116" i="2"/>
  <c r="AK116" i="2"/>
  <c r="AJ116" i="2"/>
  <c r="AI116" i="2"/>
  <c r="AH116" i="2"/>
  <c r="AG116" i="2"/>
  <c r="AF116" i="2"/>
  <c r="AE116" i="2"/>
  <c r="AD116" i="2"/>
  <c r="AC116" i="2"/>
  <c r="AB116" i="2"/>
  <c r="AA116" i="2"/>
  <c r="Z116" i="2"/>
  <c r="Y116" i="2"/>
  <c r="X116" i="2"/>
  <c r="W116" i="2"/>
  <c r="O116" i="2"/>
  <c r="P116" i="2" s="1"/>
  <c r="K116" i="2"/>
  <c r="J116" i="2"/>
  <c r="AR115" i="2"/>
  <c r="AQ115" i="2"/>
  <c r="AP115" i="2"/>
  <c r="AO115" i="2"/>
  <c r="AN115" i="2"/>
  <c r="AM115" i="2"/>
  <c r="AL115" i="2"/>
  <c r="AK115" i="2"/>
  <c r="AJ115" i="2"/>
  <c r="AI115" i="2"/>
  <c r="AH115" i="2"/>
  <c r="AG115" i="2"/>
  <c r="AF115" i="2"/>
  <c r="AE115" i="2"/>
  <c r="AD115" i="2"/>
  <c r="AB115" i="2"/>
  <c r="AA115" i="2"/>
  <c r="Z115" i="2"/>
  <c r="Y115" i="2"/>
  <c r="X115" i="2"/>
  <c r="W115" i="2"/>
  <c r="AR114" i="2"/>
  <c r="AQ114" i="2"/>
  <c r="AP114" i="2"/>
  <c r="AO114" i="2"/>
  <c r="AN114" i="2"/>
  <c r="AM114" i="2"/>
  <c r="AL114" i="2"/>
  <c r="AK114" i="2"/>
  <c r="AJ114" i="2"/>
  <c r="AI114" i="2"/>
  <c r="AH114" i="2"/>
  <c r="AG114" i="2"/>
  <c r="AF114" i="2"/>
  <c r="AE114" i="2"/>
  <c r="AD114" i="2"/>
  <c r="AC114" i="2"/>
  <c r="AB114" i="2"/>
  <c r="AA114" i="2"/>
  <c r="Z114" i="2"/>
  <c r="Y114" i="2"/>
  <c r="X114" i="2"/>
  <c r="W114" i="2"/>
  <c r="O115" i="2" s="1"/>
  <c r="P114" i="2"/>
  <c r="O114" i="2"/>
  <c r="H114" i="2"/>
  <c r="A114" i="2"/>
  <c r="Q114" i="2" s="1"/>
  <c r="R114" i="2" s="1"/>
  <c r="AR113" i="2"/>
  <c r="AQ113" i="2"/>
  <c r="AP113" i="2"/>
  <c r="AO113" i="2"/>
  <c r="AN113" i="2"/>
  <c r="AM113" i="2"/>
  <c r="AL113" i="2"/>
  <c r="AK113" i="2"/>
  <c r="AJ113" i="2"/>
  <c r="AI113" i="2"/>
  <c r="AH113" i="2"/>
  <c r="AG113" i="2"/>
  <c r="AF113" i="2"/>
  <c r="AE113" i="2"/>
  <c r="AD113" i="2"/>
  <c r="AC113" i="2"/>
  <c r="AB113" i="2"/>
  <c r="AA113" i="2"/>
  <c r="Z113" i="2"/>
  <c r="Y113" i="2"/>
  <c r="X113" i="2"/>
  <c r="W113" i="2"/>
  <c r="O113" i="2"/>
  <c r="P113" i="2" s="1"/>
  <c r="K113" i="2"/>
  <c r="J113" i="2"/>
  <c r="AR112" i="2"/>
  <c r="AQ112" i="2"/>
  <c r="AP112" i="2"/>
  <c r="AO112" i="2"/>
  <c r="AN112" i="2"/>
  <c r="AM112" i="2"/>
  <c r="AL112" i="2"/>
  <c r="AK112" i="2"/>
  <c r="AJ112" i="2"/>
  <c r="AI112" i="2"/>
  <c r="AH112" i="2"/>
  <c r="AG112" i="2"/>
  <c r="AF112" i="2"/>
  <c r="AE112" i="2"/>
  <c r="AD112" i="2"/>
  <c r="AC112" i="2"/>
  <c r="AB112" i="2"/>
  <c r="AA112" i="2"/>
  <c r="Z112" i="2"/>
  <c r="Y112" i="2"/>
  <c r="W112" i="2"/>
  <c r="O111" i="2" s="1"/>
  <c r="AC111" i="2" s="1"/>
  <c r="P112" i="2"/>
  <c r="X112" i="2" s="1"/>
  <c r="AR111" i="2"/>
  <c r="AQ111" i="2"/>
  <c r="AP111" i="2"/>
  <c r="AO111" i="2"/>
  <c r="AN111" i="2"/>
  <c r="AM111" i="2"/>
  <c r="AL111" i="2"/>
  <c r="AK111" i="2"/>
  <c r="AJ111" i="2"/>
  <c r="AI111" i="2"/>
  <c r="AH111" i="2"/>
  <c r="AG111" i="2"/>
  <c r="AF111" i="2"/>
  <c r="AE111" i="2"/>
  <c r="AD111" i="2"/>
  <c r="AB111" i="2"/>
  <c r="AA111" i="2"/>
  <c r="Z111" i="2"/>
  <c r="Y111" i="2"/>
  <c r="X111" i="2"/>
  <c r="W111" i="2"/>
  <c r="O112" i="2" s="1"/>
  <c r="P111" i="2"/>
  <c r="H111" i="2"/>
  <c r="A111" i="2"/>
  <c r="AR110" i="2"/>
  <c r="AQ110" i="2"/>
  <c r="AP110" i="2"/>
  <c r="AO110" i="2"/>
  <c r="AN110" i="2"/>
  <c r="AM110" i="2"/>
  <c r="AL110" i="2"/>
  <c r="AK110" i="2"/>
  <c r="AJ110" i="2"/>
  <c r="AI110" i="2"/>
  <c r="AH110" i="2"/>
  <c r="AG110" i="2"/>
  <c r="AF110" i="2"/>
  <c r="AE110" i="2"/>
  <c r="AD110" i="2"/>
  <c r="AC110" i="2"/>
  <c r="AB110" i="2"/>
  <c r="AA110" i="2"/>
  <c r="Y110" i="2"/>
  <c r="X110" i="2"/>
  <c r="W110" i="2"/>
  <c r="O110" i="2"/>
  <c r="AR109" i="2"/>
  <c r="AQ109" i="2"/>
  <c r="AP109" i="2"/>
  <c r="AO109" i="2"/>
  <c r="AN109" i="2"/>
  <c r="AM109" i="2"/>
  <c r="AL109" i="2"/>
  <c r="AK109" i="2"/>
  <c r="AJ109" i="2"/>
  <c r="AI109" i="2"/>
  <c r="AH109" i="2"/>
  <c r="AG109" i="2"/>
  <c r="AF109" i="2"/>
  <c r="AE109" i="2"/>
  <c r="AD109" i="2"/>
  <c r="AC109" i="2"/>
  <c r="AB109" i="2"/>
  <c r="AA109" i="2"/>
  <c r="Y109" i="2"/>
  <c r="X109" i="2"/>
  <c r="W109" i="2"/>
  <c r="AR108" i="2"/>
  <c r="AQ108" i="2"/>
  <c r="AP108" i="2"/>
  <c r="AO108" i="2"/>
  <c r="AN108" i="2"/>
  <c r="AM108" i="2"/>
  <c r="AL108" i="2"/>
  <c r="AK108" i="2"/>
  <c r="AJ108" i="2"/>
  <c r="AI108" i="2"/>
  <c r="AH108" i="2"/>
  <c r="AG108" i="2"/>
  <c r="AF108" i="2"/>
  <c r="AE108" i="2"/>
  <c r="AD108" i="2"/>
  <c r="AC108" i="2"/>
  <c r="AB108" i="2"/>
  <c r="AA108" i="2"/>
  <c r="Z108" i="2"/>
  <c r="Y108" i="2"/>
  <c r="X108" i="2"/>
  <c r="W108" i="2"/>
  <c r="O109" i="2" s="1"/>
  <c r="P109" i="2" s="1"/>
  <c r="Z109" i="2" s="1"/>
  <c r="P108" i="2"/>
  <c r="O108" i="2"/>
  <c r="H108" i="2"/>
  <c r="B108" i="2"/>
  <c r="AS110" i="2" s="1"/>
  <c r="A108" i="2"/>
  <c r="AS107" i="2"/>
  <c r="AR107" i="2"/>
  <c r="AQ107" i="2"/>
  <c r="AP107" i="2"/>
  <c r="AO107" i="2"/>
  <c r="AN107" i="2"/>
  <c r="AM107" i="2"/>
  <c r="AL107" i="2"/>
  <c r="AK107" i="2"/>
  <c r="AJ107" i="2"/>
  <c r="AI107" i="2"/>
  <c r="AH107" i="2"/>
  <c r="AG107" i="2"/>
  <c r="AF107" i="2"/>
  <c r="AE107" i="2"/>
  <c r="AD107" i="2"/>
  <c r="AC107" i="2"/>
  <c r="AB107" i="2"/>
  <c r="AA107" i="2"/>
  <c r="Z107" i="2"/>
  <c r="Y107" i="2"/>
  <c r="X107" i="2"/>
  <c r="W107" i="2"/>
  <c r="O107" i="2"/>
  <c r="P107" i="2" s="1"/>
  <c r="K107" i="2"/>
  <c r="J107" i="2"/>
  <c r="AS106" i="2"/>
  <c r="AR106" i="2"/>
  <c r="AQ106" i="2"/>
  <c r="AP106" i="2"/>
  <c r="AO106" i="2"/>
  <c r="AN106" i="2"/>
  <c r="AM106" i="2"/>
  <c r="AL106" i="2"/>
  <c r="AK106" i="2"/>
  <c r="AJ106" i="2"/>
  <c r="AI106" i="2"/>
  <c r="AH106" i="2"/>
  <c r="AG106" i="2"/>
  <c r="AF106" i="2"/>
  <c r="AE106" i="2"/>
  <c r="AD106" i="2"/>
  <c r="AC106" i="2"/>
  <c r="AB106" i="2"/>
  <c r="AA106" i="2"/>
  <c r="Y106" i="2"/>
  <c r="X106" i="2"/>
  <c r="W106" i="2"/>
  <c r="O105" i="2" s="1"/>
  <c r="AS105" i="2"/>
  <c r="AR105" i="2"/>
  <c r="AQ105" i="2"/>
  <c r="AP105" i="2"/>
  <c r="AO105" i="2"/>
  <c r="AN105" i="2"/>
  <c r="AM105" i="2"/>
  <c r="AL105" i="2"/>
  <c r="AK105" i="2"/>
  <c r="AJ105" i="2"/>
  <c r="AI105" i="2"/>
  <c r="AH105" i="2"/>
  <c r="AG105" i="2"/>
  <c r="AF105" i="2"/>
  <c r="AE105" i="2"/>
  <c r="AD105" i="2"/>
  <c r="AC105" i="2"/>
  <c r="AB105" i="2"/>
  <c r="AA105" i="2"/>
  <c r="Z105" i="2"/>
  <c r="Y105" i="2"/>
  <c r="X105" i="2"/>
  <c r="W105" i="2"/>
  <c r="O106" i="2" s="1"/>
  <c r="P106" i="2" s="1"/>
  <c r="Z106" i="2" s="1"/>
  <c r="P105" i="2"/>
  <c r="H105" i="2"/>
  <c r="A105" i="2"/>
  <c r="AR104" i="2"/>
  <c r="AQ104" i="2"/>
  <c r="AP104" i="2"/>
  <c r="AO104" i="2"/>
  <c r="AN104" i="2"/>
  <c r="AM104" i="2"/>
  <c r="AL104" i="2"/>
  <c r="AK104" i="2"/>
  <c r="AJ104" i="2"/>
  <c r="AI104" i="2"/>
  <c r="AH104" i="2"/>
  <c r="AG104" i="2"/>
  <c r="AF104" i="2"/>
  <c r="AE104" i="2"/>
  <c r="AD104" i="2"/>
  <c r="AC104" i="2"/>
  <c r="AB104" i="2"/>
  <c r="AA104" i="2"/>
  <c r="Z104" i="2"/>
  <c r="Y104" i="2"/>
  <c r="X104" i="2"/>
  <c r="W104" i="2"/>
  <c r="K104" i="2"/>
  <c r="J104" i="2"/>
  <c r="AS103" i="2"/>
  <c r="J105" i="2" s="1"/>
  <c r="AR103" i="2"/>
  <c r="AQ103" i="2"/>
  <c r="AP103" i="2"/>
  <c r="AO103" i="2"/>
  <c r="AN103" i="2"/>
  <c r="AM103" i="2"/>
  <c r="AL103" i="2"/>
  <c r="AK103" i="2"/>
  <c r="AJ103" i="2"/>
  <c r="AI103" i="2"/>
  <c r="AH103" i="2"/>
  <c r="AG103" i="2"/>
  <c r="AF103" i="2"/>
  <c r="AE103" i="2"/>
  <c r="AD103" i="2"/>
  <c r="AC103" i="2"/>
  <c r="AB103" i="2"/>
  <c r="AA103" i="2"/>
  <c r="Z103" i="2"/>
  <c r="Y103" i="2"/>
  <c r="W103" i="2"/>
  <c r="O102" i="2" s="1"/>
  <c r="AS102" i="2"/>
  <c r="J106" i="2" s="1"/>
  <c r="AR102" i="2"/>
  <c r="AQ102" i="2"/>
  <c r="AP102" i="2"/>
  <c r="AO102" i="2"/>
  <c r="AN102" i="2"/>
  <c r="AM102" i="2"/>
  <c r="AL102" i="2"/>
  <c r="AK102" i="2"/>
  <c r="AJ102" i="2"/>
  <c r="AI102" i="2"/>
  <c r="AH102" i="2"/>
  <c r="AG102" i="2"/>
  <c r="AF102" i="2"/>
  <c r="AE102" i="2"/>
  <c r="AD102" i="2"/>
  <c r="AC102" i="2"/>
  <c r="AB102" i="2"/>
  <c r="AA102" i="2"/>
  <c r="Y102" i="2"/>
  <c r="X102" i="2"/>
  <c r="W102" i="2"/>
  <c r="O103" i="2" s="1"/>
  <c r="P103" i="2" s="1"/>
  <c r="X103" i="2" s="1"/>
  <c r="B102" i="2"/>
  <c r="A102" i="2"/>
  <c r="Q102" i="2" s="1"/>
  <c r="AR101" i="2"/>
  <c r="AQ101" i="2"/>
  <c r="AP101" i="2"/>
  <c r="AO101" i="2"/>
  <c r="AN101" i="2"/>
  <c r="AM101" i="2"/>
  <c r="AL101" i="2"/>
  <c r="AK101" i="2"/>
  <c r="AJ101" i="2"/>
  <c r="AI101" i="2"/>
  <c r="AH101" i="2"/>
  <c r="AG101" i="2"/>
  <c r="AF101" i="2"/>
  <c r="AE101" i="2"/>
  <c r="AD101" i="2"/>
  <c r="AC101" i="2"/>
  <c r="AB101" i="2"/>
  <c r="AA101" i="2"/>
  <c r="Y101" i="2"/>
  <c r="X101" i="2"/>
  <c r="W101" i="2"/>
  <c r="P101" i="2"/>
  <c r="Z101" i="2" s="1"/>
  <c r="AS100" i="2"/>
  <c r="AR100" i="2"/>
  <c r="AQ100" i="2"/>
  <c r="AP100" i="2"/>
  <c r="AO100" i="2"/>
  <c r="AN100" i="2"/>
  <c r="AM100" i="2"/>
  <c r="AL100" i="2"/>
  <c r="AK100" i="2"/>
  <c r="AJ100" i="2"/>
  <c r="AI100" i="2"/>
  <c r="AH100" i="2"/>
  <c r="AG100" i="2"/>
  <c r="AF100" i="2"/>
  <c r="AE100" i="2"/>
  <c r="AD100" i="2"/>
  <c r="AC100" i="2"/>
  <c r="AB100" i="2"/>
  <c r="AA100" i="2"/>
  <c r="Y100" i="2"/>
  <c r="X100" i="2"/>
  <c r="W100" i="2"/>
  <c r="AS99" i="2"/>
  <c r="AR99" i="2"/>
  <c r="AQ99" i="2"/>
  <c r="AP99" i="2"/>
  <c r="AO99" i="2"/>
  <c r="AN99" i="2"/>
  <c r="AM99" i="2"/>
  <c r="AL99" i="2"/>
  <c r="AK99" i="2"/>
  <c r="AJ99" i="2"/>
  <c r="AI99" i="2"/>
  <c r="AH99" i="2"/>
  <c r="AG99" i="2"/>
  <c r="AF99" i="2"/>
  <c r="AE99" i="2"/>
  <c r="AD99" i="2"/>
  <c r="AC99" i="2"/>
  <c r="AB99" i="2"/>
  <c r="AA99" i="2"/>
  <c r="Z99" i="2"/>
  <c r="Y99" i="2"/>
  <c r="X99" i="2"/>
  <c r="W99" i="2"/>
  <c r="O101" i="2" s="1"/>
  <c r="B99" i="2"/>
  <c r="AS101" i="2" s="1"/>
  <c r="A99" i="2"/>
  <c r="AS98" i="2"/>
  <c r="AR98" i="2"/>
  <c r="AQ98" i="2"/>
  <c r="AP98" i="2"/>
  <c r="AO98" i="2"/>
  <c r="AN98" i="2"/>
  <c r="AM98" i="2"/>
  <c r="AL98" i="2"/>
  <c r="AK98" i="2"/>
  <c r="AJ98" i="2"/>
  <c r="AI98" i="2"/>
  <c r="AH98" i="2"/>
  <c r="AG98" i="2"/>
  <c r="AF98" i="2"/>
  <c r="AE98" i="2"/>
  <c r="AD98" i="2"/>
  <c r="AC98" i="2"/>
  <c r="AB98" i="2"/>
  <c r="AA98" i="2"/>
  <c r="Z98" i="2"/>
  <c r="Y98" i="2"/>
  <c r="X98" i="2"/>
  <c r="W98" i="2"/>
  <c r="K98" i="2"/>
  <c r="J98" i="2"/>
  <c r="AS97" i="2"/>
  <c r="AR97" i="2"/>
  <c r="AQ97" i="2"/>
  <c r="AP97" i="2"/>
  <c r="AO97" i="2"/>
  <c r="AN97" i="2"/>
  <c r="AM97" i="2"/>
  <c r="AL97" i="2"/>
  <c r="AK97" i="2"/>
  <c r="AJ97" i="2"/>
  <c r="AI97" i="2"/>
  <c r="AH97" i="2"/>
  <c r="AG97" i="2"/>
  <c r="AF97" i="2"/>
  <c r="AE97" i="2"/>
  <c r="AD97" i="2"/>
  <c r="AC97" i="2"/>
  <c r="AB97" i="2"/>
  <c r="AA97" i="2"/>
  <c r="Z97" i="2"/>
  <c r="Y97" i="2"/>
  <c r="W97" i="2"/>
  <c r="O96" i="2" s="1"/>
  <c r="P96" i="2" s="1"/>
  <c r="Z96" i="2" s="1"/>
  <c r="AS96" i="2"/>
  <c r="AR96" i="2"/>
  <c r="AQ96" i="2"/>
  <c r="AP96" i="2"/>
  <c r="AO96" i="2"/>
  <c r="AN96" i="2"/>
  <c r="AM96" i="2"/>
  <c r="AL96" i="2"/>
  <c r="AK96" i="2"/>
  <c r="AJ96" i="2"/>
  <c r="AI96" i="2"/>
  <c r="AH96" i="2"/>
  <c r="AG96" i="2"/>
  <c r="AF96" i="2"/>
  <c r="AE96" i="2"/>
  <c r="AD96" i="2"/>
  <c r="AC96" i="2"/>
  <c r="AB96" i="2"/>
  <c r="AA96" i="2"/>
  <c r="Y96" i="2"/>
  <c r="X96" i="2"/>
  <c r="W96" i="2"/>
  <c r="A96" i="2"/>
  <c r="H96" i="2" s="1"/>
  <c r="AR95" i="2"/>
  <c r="AQ95" i="2"/>
  <c r="AP95" i="2"/>
  <c r="AO95" i="2"/>
  <c r="AN95" i="2"/>
  <c r="AM95" i="2"/>
  <c r="AL95" i="2"/>
  <c r="AK95" i="2"/>
  <c r="AJ95" i="2"/>
  <c r="AI95" i="2"/>
  <c r="AH95" i="2"/>
  <c r="AG95" i="2"/>
  <c r="AF95" i="2"/>
  <c r="AE95" i="2"/>
  <c r="AD95" i="2"/>
  <c r="AC95" i="2"/>
  <c r="AB95" i="2"/>
  <c r="AA95" i="2"/>
  <c r="Z95" i="2"/>
  <c r="Y95" i="2"/>
  <c r="X95" i="2"/>
  <c r="W95" i="2"/>
  <c r="O95" i="2"/>
  <c r="P95" i="2" s="1"/>
  <c r="K95" i="2"/>
  <c r="J95" i="2"/>
  <c r="AR94" i="2"/>
  <c r="AQ94" i="2"/>
  <c r="AP94" i="2"/>
  <c r="AO94" i="2"/>
  <c r="AN94" i="2"/>
  <c r="AM94" i="2"/>
  <c r="AL94" i="2"/>
  <c r="AK94" i="2"/>
  <c r="AJ94" i="2"/>
  <c r="AI94" i="2"/>
  <c r="AH94" i="2"/>
  <c r="AG94" i="2"/>
  <c r="AF94" i="2"/>
  <c r="AE94" i="2"/>
  <c r="AD94" i="2"/>
  <c r="AC94" i="2"/>
  <c r="AB94" i="2"/>
  <c r="AA94" i="2"/>
  <c r="Z94" i="2"/>
  <c r="Y94" i="2"/>
  <c r="W94" i="2"/>
  <c r="AR93" i="2"/>
  <c r="AQ93" i="2"/>
  <c r="AP93" i="2"/>
  <c r="AO93" i="2"/>
  <c r="AN93" i="2"/>
  <c r="AM93" i="2"/>
  <c r="AL93" i="2"/>
  <c r="AK93" i="2"/>
  <c r="AJ93" i="2"/>
  <c r="AI93" i="2"/>
  <c r="AH93" i="2"/>
  <c r="AG93" i="2"/>
  <c r="AF93" i="2"/>
  <c r="AE93" i="2"/>
  <c r="AD93" i="2"/>
  <c r="AB93" i="2"/>
  <c r="AA93" i="2"/>
  <c r="Z93" i="2"/>
  <c r="Y93" i="2"/>
  <c r="X93" i="2"/>
  <c r="W93" i="2"/>
  <c r="O94" i="2" s="1"/>
  <c r="P94" i="2" s="1"/>
  <c r="X94" i="2" s="1"/>
  <c r="R93" i="2"/>
  <c r="P93" i="2"/>
  <c r="O93" i="2"/>
  <c r="AC93" i="2" s="1"/>
  <c r="H93" i="2"/>
  <c r="A93" i="2"/>
  <c r="Q93" i="2" s="1"/>
  <c r="AR92" i="2"/>
  <c r="AQ92" i="2"/>
  <c r="AP92" i="2"/>
  <c r="AO92" i="2"/>
  <c r="AN92" i="2"/>
  <c r="AM92" i="2"/>
  <c r="AL92" i="2"/>
  <c r="AK92" i="2"/>
  <c r="AJ92" i="2"/>
  <c r="AI92" i="2"/>
  <c r="AH92" i="2"/>
  <c r="AG92" i="2"/>
  <c r="AF92" i="2"/>
  <c r="AE92" i="2"/>
  <c r="AD92" i="2"/>
  <c r="AC92" i="2"/>
  <c r="AB92" i="2"/>
  <c r="AA92" i="2"/>
  <c r="Y92" i="2"/>
  <c r="X92" i="2"/>
  <c r="W92" i="2"/>
  <c r="O92" i="2"/>
  <c r="Z92" i="2" s="1"/>
  <c r="AR91" i="2"/>
  <c r="AQ91" i="2"/>
  <c r="AP91" i="2"/>
  <c r="AO91" i="2"/>
  <c r="AN91" i="2"/>
  <c r="AM91" i="2"/>
  <c r="AL91" i="2"/>
  <c r="AK91" i="2"/>
  <c r="AJ91" i="2"/>
  <c r="AI91" i="2"/>
  <c r="AH91" i="2"/>
  <c r="AG91" i="2"/>
  <c r="AF91" i="2"/>
  <c r="AE91" i="2"/>
  <c r="AD91" i="2"/>
  <c r="AC91" i="2"/>
  <c r="AB91" i="2"/>
  <c r="AA91" i="2"/>
  <c r="Z91" i="2"/>
  <c r="Y91" i="2"/>
  <c r="X91" i="2"/>
  <c r="W91" i="2"/>
  <c r="O90" i="2" s="1"/>
  <c r="P91" i="2"/>
  <c r="AR90" i="2"/>
  <c r="AQ90" i="2"/>
  <c r="AP90" i="2"/>
  <c r="AO90" i="2"/>
  <c r="AN90" i="2"/>
  <c r="AM90" i="2"/>
  <c r="AL90" i="2"/>
  <c r="AK90" i="2"/>
  <c r="AJ90" i="2"/>
  <c r="AI90" i="2"/>
  <c r="AH90" i="2"/>
  <c r="AG90" i="2"/>
  <c r="AF90" i="2"/>
  <c r="AE90" i="2"/>
  <c r="AD90" i="2"/>
  <c r="AC90" i="2"/>
  <c r="AB90" i="2"/>
  <c r="AA90" i="2"/>
  <c r="Z90" i="2"/>
  <c r="Y90" i="2"/>
  <c r="W90" i="2"/>
  <c r="O91" i="2" s="1"/>
  <c r="P90" i="2"/>
  <c r="X90" i="2" s="1"/>
  <c r="H90" i="2"/>
  <c r="A90" i="2"/>
  <c r="AS89" i="2"/>
  <c r="AR89" i="2"/>
  <c r="AQ89" i="2"/>
  <c r="AP89" i="2"/>
  <c r="AO89" i="2"/>
  <c r="AN89" i="2"/>
  <c r="AM89" i="2"/>
  <c r="AL89" i="2"/>
  <c r="AK89" i="2"/>
  <c r="AJ89" i="2"/>
  <c r="AI89" i="2"/>
  <c r="AH89" i="2"/>
  <c r="AG89" i="2"/>
  <c r="AF89" i="2"/>
  <c r="AE89" i="2"/>
  <c r="AD89" i="2"/>
  <c r="AC89" i="2"/>
  <c r="AB89" i="2"/>
  <c r="AA89" i="2"/>
  <c r="Z89" i="2"/>
  <c r="Y89" i="2"/>
  <c r="X89" i="2"/>
  <c r="W89" i="2"/>
  <c r="O89" i="2"/>
  <c r="P89" i="2" s="1"/>
  <c r="K89" i="2"/>
  <c r="J89" i="2"/>
  <c r="AR88" i="2"/>
  <c r="AQ88" i="2"/>
  <c r="AP88" i="2"/>
  <c r="AO88" i="2"/>
  <c r="AN88" i="2"/>
  <c r="AM88" i="2"/>
  <c r="AL88" i="2"/>
  <c r="AK88" i="2"/>
  <c r="AJ88" i="2"/>
  <c r="AI88" i="2"/>
  <c r="AH88" i="2"/>
  <c r="AG88" i="2"/>
  <c r="AF88" i="2"/>
  <c r="AE88" i="2"/>
  <c r="AD88" i="2"/>
  <c r="AC88" i="2"/>
  <c r="AB88" i="2"/>
  <c r="AA88" i="2"/>
  <c r="Z88" i="2"/>
  <c r="Y88" i="2"/>
  <c r="X88" i="2"/>
  <c r="W88" i="2"/>
  <c r="AR87" i="2"/>
  <c r="AQ87" i="2"/>
  <c r="AP87" i="2"/>
  <c r="AO87" i="2"/>
  <c r="AN87" i="2"/>
  <c r="AM87" i="2"/>
  <c r="AL87" i="2"/>
  <c r="AK87" i="2"/>
  <c r="AJ87" i="2"/>
  <c r="AI87" i="2"/>
  <c r="AH87" i="2"/>
  <c r="AG87" i="2"/>
  <c r="AF87" i="2"/>
  <c r="AE87" i="2"/>
  <c r="AD87" i="2"/>
  <c r="AC87" i="2"/>
  <c r="AB87" i="2"/>
  <c r="AA87" i="2"/>
  <c r="Z87" i="2"/>
  <c r="Y87" i="2"/>
  <c r="X87" i="2"/>
  <c r="W87" i="2"/>
  <c r="O88" i="2" s="1"/>
  <c r="P88" i="2" s="1"/>
  <c r="R87" i="2"/>
  <c r="P87" i="2"/>
  <c r="O87" i="2"/>
  <c r="H87" i="2"/>
  <c r="B87" i="2"/>
  <c r="A87" i="2"/>
  <c r="Q87" i="2" s="1"/>
  <c r="AR86" i="2"/>
  <c r="AQ86" i="2"/>
  <c r="AP86" i="2"/>
  <c r="AO86" i="2"/>
  <c r="AN86" i="2"/>
  <c r="AM86" i="2"/>
  <c r="AL86" i="2"/>
  <c r="AK86" i="2"/>
  <c r="AJ86" i="2"/>
  <c r="AI86" i="2"/>
  <c r="AH86" i="2"/>
  <c r="AG86" i="2"/>
  <c r="AF86" i="2"/>
  <c r="AE86" i="2"/>
  <c r="AD86" i="2"/>
  <c r="AC86" i="2"/>
  <c r="AB86" i="2"/>
  <c r="AA86" i="2"/>
  <c r="Y86" i="2"/>
  <c r="X86" i="2"/>
  <c r="W86" i="2"/>
  <c r="O86" i="2"/>
  <c r="P86" i="2" s="1"/>
  <c r="Z86" i="2" s="1"/>
  <c r="AR85" i="2"/>
  <c r="AQ85" i="2"/>
  <c r="AP85" i="2"/>
  <c r="AO85" i="2"/>
  <c r="AN85" i="2"/>
  <c r="AM85" i="2"/>
  <c r="AL85" i="2"/>
  <c r="AK85" i="2"/>
  <c r="AJ85" i="2"/>
  <c r="AI85" i="2"/>
  <c r="AH85" i="2"/>
  <c r="AG85" i="2"/>
  <c r="AF85" i="2"/>
  <c r="AE85" i="2"/>
  <c r="AD85" i="2"/>
  <c r="AC85" i="2"/>
  <c r="AB85" i="2"/>
  <c r="AA85" i="2"/>
  <c r="Y85" i="2"/>
  <c r="X85" i="2"/>
  <c r="W85" i="2"/>
  <c r="O84" i="2" s="1"/>
  <c r="AC84" i="2" s="1"/>
  <c r="P85" i="2"/>
  <c r="Z85" i="2" s="1"/>
  <c r="AR84" i="2"/>
  <c r="AQ84" i="2"/>
  <c r="AP84" i="2"/>
  <c r="AO84" i="2"/>
  <c r="AN84" i="2"/>
  <c r="AM84" i="2"/>
  <c r="AL84" i="2"/>
  <c r="AK84" i="2"/>
  <c r="AJ84" i="2"/>
  <c r="AI84" i="2"/>
  <c r="AH84" i="2"/>
  <c r="AG84" i="2"/>
  <c r="AF84" i="2"/>
  <c r="AE84" i="2"/>
  <c r="AD84" i="2"/>
  <c r="AB84" i="2"/>
  <c r="AA84" i="2"/>
  <c r="Z84" i="2"/>
  <c r="Y84" i="2"/>
  <c r="X84" i="2"/>
  <c r="W84" i="2"/>
  <c r="O85" i="2" s="1"/>
  <c r="P84" i="2"/>
  <c r="H84" i="2"/>
  <c r="B84" i="2"/>
  <c r="AS85" i="2" s="1"/>
  <c r="A84" i="2"/>
  <c r="AS83" i="2"/>
  <c r="AR83" i="2"/>
  <c r="AQ83" i="2"/>
  <c r="AP83" i="2"/>
  <c r="AO83" i="2"/>
  <c r="AN83" i="2"/>
  <c r="AM83" i="2"/>
  <c r="AL83" i="2"/>
  <c r="AK83" i="2"/>
  <c r="AJ83" i="2"/>
  <c r="AI83" i="2"/>
  <c r="AH83" i="2"/>
  <c r="AG83" i="2"/>
  <c r="AF83" i="2"/>
  <c r="AE83" i="2"/>
  <c r="AD83" i="2"/>
  <c r="AC83" i="2"/>
  <c r="AB83" i="2"/>
  <c r="AA83" i="2"/>
  <c r="Z83" i="2"/>
  <c r="Y83" i="2"/>
  <c r="X83" i="2"/>
  <c r="W83" i="2"/>
  <c r="O83" i="2"/>
  <c r="P83" i="2" s="1"/>
  <c r="AS82" i="2"/>
  <c r="AR82" i="2"/>
  <c r="AQ82" i="2"/>
  <c r="AP82" i="2"/>
  <c r="AO82" i="2"/>
  <c r="AN82" i="2"/>
  <c r="AM82" i="2"/>
  <c r="AL82" i="2"/>
  <c r="AK82" i="2"/>
  <c r="AJ82" i="2"/>
  <c r="AI82" i="2"/>
  <c r="AH82" i="2"/>
  <c r="AG82" i="2"/>
  <c r="AF82" i="2"/>
  <c r="AE82" i="2"/>
  <c r="AD82" i="2"/>
  <c r="AB82" i="2"/>
  <c r="AA82" i="2"/>
  <c r="Z82" i="2"/>
  <c r="Y82" i="2"/>
  <c r="X82" i="2"/>
  <c r="W82" i="2"/>
  <c r="AS81" i="2"/>
  <c r="AR81" i="2"/>
  <c r="AQ81" i="2"/>
  <c r="AP81" i="2"/>
  <c r="AO81" i="2"/>
  <c r="AN81" i="2"/>
  <c r="AM81" i="2"/>
  <c r="AL81" i="2"/>
  <c r="AK81" i="2"/>
  <c r="AJ81" i="2"/>
  <c r="AI81" i="2"/>
  <c r="AH81" i="2"/>
  <c r="AG81" i="2"/>
  <c r="AF81" i="2"/>
  <c r="AE81" i="2"/>
  <c r="AD81" i="2"/>
  <c r="AC81" i="2"/>
  <c r="AB81" i="2"/>
  <c r="AA81" i="2"/>
  <c r="Z81" i="2"/>
  <c r="Y81" i="2"/>
  <c r="X81" i="2"/>
  <c r="W81" i="2"/>
  <c r="O82" i="2" s="1"/>
  <c r="P82" i="2" s="1"/>
  <c r="AC82" i="2" s="1"/>
  <c r="P81" i="2"/>
  <c r="O81" i="2"/>
  <c r="A81" i="2"/>
  <c r="AR80" i="2"/>
  <c r="AQ80" i="2"/>
  <c r="AP80" i="2"/>
  <c r="AO80" i="2"/>
  <c r="AN80" i="2"/>
  <c r="AM80" i="2"/>
  <c r="AL80" i="2"/>
  <c r="AK80" i="2"/>
  <c r="AJ80" i="2"/>
  <c r="AI80" i="2"/>
  <c r="AH80" i="2"/>
  <c r="AG80" i="2"/>
  <c r="AF80" i="2"/>
  <c r="AE80" i="2"/>
  <c r="AD80" i="2"/>
  <c r="AC80" i="2"/>
  <c r="AB80" i="2"/>
  <c r="AA80" i="2"/>
  <c r="Z80" i="2"/>
  <c r="Y80" i="2"/>
  <c r="X80" i="2"/>
  <c r="W80" i="2"/>
  <c r="P80" i="2"/>
  <c r="K80" i="2"/>
  <c r="J80" i="2"/>
  <c r="AR79" i="2"/>
  <c r="AQ79" i="2"/>
  <c r="AP79" i="2"/>
  <c r="AO79" i="2"/>
  <c r="AN79" i="2"/>
  <c r="AM79" i="2"/>
  <c r="AL79" i="2"/>
  <c r="AK79" i="2"/>
  <c r="AJ79" i="2"/>
  <c r="AI79" i="2"/>
  <c r="AH79" i="2"/>
  <c r="AG79" i="2"/>
  <c r="AF79" i="2"/>
  <c r="AE79" i="2"/>
  <c r="AD79" i="2"/>
  <c r="AC79" i="2"/>
  <c r="AB79" i="2"/>
  <c r="AA79" i="2"/>
  <c r="Z79" i="2"/>
  <c r="Y79" i="2"/>
  <c r="W79" i="2"/>
  <c r="O79" i="2"/>
  <c r="P79" i="2" s="1"/>
  <c r="X79" i="2" s="1"/>
  <c r="AR78" i="2"/>
  <c r="AQ78" i="2"/>
  <c r="AP78" i="2"/>
  <c r="AO78" i="2"/>
  <c r="AN78" i="2"/>
  <c r="AM78" i="2"/>
  <c r="AL78" i="2"/>
  <c r="AK78" i="2"/>
  <c r="AJ78" i="2"/>
  <c r="AI78" i="2"/>
  <c r="AH78" i="2"/>
  <c r="AG78" i="2"/>
  <c r="AF78" i="2"/>
  <c r="AE78" i="2"/>
  <c r="AD78" i="2"/>
  <c r="AC78" i="2"/>
  <c r="AB78" i="2"/>
  <c r="AA78" i="2"/>
  <c r="Y78" i="2"/>
  <c r="X78" i="2"/>
  <c r="W78" i="2"/>
  <c r="O80" i="2" s="1"/>
  <c r="O78" i="2"/>
  <c r="A78" i="2"/>
  <c r="AR77" i="2"/>
  <c r="AQ77" i="2"/>
  <c r="AP77" i="2"/>
  <c r="AO77" i="2"/>
  <c r="AN77" i="2"/>
  <c r="AM77" i="2"/>
  <c r="AL77" i="2"/>
  <c r="AK77" i="2"/>
  <c r="AJ77" i="2"/>
  <c r="AI77" i="2"/>
  <c r="AH77" i="2"/>
  <c r="AG77" i="2"/>
  <c r="AF77" i="2"/>
  <c r="AE77" i="2"/>
  <c r="AD77" i="2"/>
  <c r="AC77" i="2"/>
  <c r="AB77" i="2"/>
  <c r="AA77" i="2"/>
  <c r="Z77" i="2"/>
  <c r="Y77" i="2"/>
  <c r="X77" i="2"/>
  <c r="W77" i="2"/>
  <c r="K77" i="2"/>
  <c r="J77" i="2"/>
  <c r="AR76" i="2"/>
  <c r="AQ76" i="2"/>
  <c r="AP76" i="2"/>
  <c r="AO76" i="2"/>
  <c r="AN76" i="2"/>
  <c r="AM76" i="2"/>
  <c r="AL76" i="2"/>
  <c r="AK76" i="2"/>
  <c r="AJ76" i="2"/>
  <c r="AI76" i="2"/>
  <c r="AH76" i="2"/>
  <c r="AG76" i="2"/>
  <c r="AF76" i="2"/>
  <c r="AE76" i="2"/>
  <c r="AD76" i="2"/>
  <c r="AC76" i="2"/>
  <c r="AB76" i="2"/>
  <c r="AA76" i="2"/>
  <c r="Z76" i="2"/>
  <c r="Y76" i="2"/>
  <c r="W76" i="2"/>
  <c r="O75" i="2" s="1"/>
  <c r="P75" i="2" s="1"/>
  <c r="AR75" i="2"/>
  <c r="AQ75" i="2"/>
  <c r="AP75" i="2"/>
  <c r="AO75" i="2"/>
  <c r="AN75" i="2"/>
  <c r="AM75" i="2"/>
  <c r="AL75" i="2"/>
  <c r="AK75" i="2"/>
  <c r="AJ75" i="2"/>
  <c r="AI75" i="2"/>
  <c r="AH75" i="2"/>
  <c r="AG75" i="2"/>
  <c r="AF75" i="2"/>
  <c r="AE75" i="2"/>
  <c r="AD75" i="2"/>
  <c r="AB75" i="2"/>
  <c r="AA75" i="2"/>
  <c r="Z75" i="2"/>
  <c r="Y75" i="2"/>
  <c r="X75" i="2"/>
  <c r="W75" i="2"/>
  <c r="O76" i="2" s="1"/>
  <c r="P76" i="2" s="1"/>
  <c r="X76" i="2" s="1"/>
  <c r="A75" i="2"/>
  <c r="AR74" i="2"/>
  <c r="AQ74" i="2"/>
  <c r="AP74" i="2"/>
  <c r="AO74" i="2"/>
  <c r="AN74" i="2"/>
  <c r="AM74" i="2"/>
  <c r="AL74" i="2"/>
  <c r="AK74" i="2"/>
  <c r="AJ74" i="2"/>
  <c r="AI74" i="2"/>
  <c r="AH74" i="2"/>
  <c r="AG74" i="2"/>
  <c r="AF74" i="2"/>
  <c r="AE74" i="2"/>
  <c r="AD74" i="2"/>
  <c r="AC74" i="2"/>
  <c r="AB74" i="2"/>
  <c r="AA74" i="2"/>
  <c r="Z74" i="2"/>
  <c r="Y74" i="2"/>
  <c r="X74" i="2"/>
  <c r="W74" i="2"/>
  <c r="K74" i="2"/>
  <c r="J74" i="2"/>
  <c r="AR73" i="2"/>
  <c r="AQ73" i="2"/>
  <c r="AP73" i="2"/>
  <c r="AO73" i="2"/>
  <c r="AN73" i="2"/>
  <c r="AM73" i="2"/>
  <c r="AL73" i="2"/>
  <c r="AK73" i="2"/>
  <c r="AJ73" i="2"/>
  <c r="AI73" i="2"/>
  <c r="AH73" i="2"/>
  <c r="AG73" i="2"/>
  <c r="AF73" i="2"/>
  <c r="AE73" i="2"/>
  <c r="AD73" i="2"/>
  <c r="AB73" i="2"/>
  <c r="AA73" i="2"/>
  <c r="Z73" i="2"/>
  <c r="Y73" i="2"/>
  <c r="X73" i="2"/>
  <c r="W73" i="2"/>
  <c r="O73" i="2"/>
  <c r="P73" i="2" s="1"/>
  <c r="AC73" i="2" s="1"/>
  <c r="AR72" i="2"/>
  <c r="AQ72" i="2"/>
  <c r="AP72" i="2"/>
  <c r="AO72" i="2"/>
  <c r="AN72" i="2"/>
  <c r="AM72" i="2"/>
  <c r="AL72" i="2"/>
  <c r="AK72" i="2"/>
  <c r="AJ72" i="2"/>
  <c r="AI72" i="2"/>
  <c r="AH72" i="2"/>
  <c r="AG72" i="2"/>
  <c r="AF72" i="2"/>
  <c r="AE72" i="2"/>
  <c r="AD72" i="2"/>
  <c r="AC72" i="2"/>
  <c r="AB72" i="2"/>
  <c r="AA72" i="2"/>
  <c r="Z72" i="2"/>
  <c r="Y72" i="2"/>
  <c r="W72" i="2"/>
  <c r="O74" i="2" s="1"/>
  <c r="P74" i="2" s="1"/>
  <c r="O72" i="2"/>
  <c r="A72" i="2"/>
  <c r="AR71" i="2"/>
  <c r="AQ71" i="2"/>
  <c r="AP71" i="2"/>
  <c r="AO71" i="2"/>
  <c r="AN71" i="2"/>
  <c r="AM71" i="2"/>
  <c r="AL71" i="2"/>
  <c r="AK71" i="2"/>
  <c r="AJ71" i="2"/>
  <c r="AI71" i="2"/>
  <c r="AH71" i="2"/>
  <c r="AG71" i="2"/>
  <c r="AF71" i="2"/>
  <c r="AE71" i="2"/>
  <c r="AD71" i="2"/>
  <c r="AC71" i="2"/>
  <c r="AB71" i="2"/>
  <c r="AA71" i="2"/>
  <c r="Z71" i="2"/>
  <c r="Y71" i="2"/>
  <c r="X71" i="2"/>
  <c r="W71" i="2"/>
  <c r="K71" i="2"/>
  <c r="J71" i="2"/>
  <c r="AS70" i="2"/>
  <c r="AR70" i="2"/>
  <c r="AQ70" i="2"/>
  <c r="AP70" i="2"/>
  <c r="AO70" i="2"/>
  <c r="AN70" i="2"/>
  <c r="AM70" i="2"/>
  <c r="AL70" i="2"/>
  <c r="AK70" i="2"/>
  <c r="AJ70" i="2"/>
  <c r="AI70" i="2"/>
  <c r="AH70" i="2"/>
  <c r="AG70" i="2"/>
  <c r="AF70" i="2"/>
  <c r="AE70" i="2"/>
  <c r="AD70" i="2"/>
  <c r="AC70" i="2"/>
  <c r="AB70" i="2"/>
  <c r="AA70" i="2"/>
  <c r="Z70" i="2"/>
  <c r="Y70" i="2"/>
  <c r="W70" i="2"/>
  <c r="O69" i="2" s="1"/>
  <c r="P69" i="2" s="1"/>
  <c r="AS69" i="2"/>
  <c r="AR69" i="2"/>
  <c r="AQ69" i="2"/>
  <c r="AP69" i="2"/>
  <c r="AO69" i="2"/>
  <c r="AN69" i="2"/>
  <c r="AM69" i="2"/>
  <c r="AL69" i="2"/>
  <c r="AK69" i="2"/>
  <c r="AJ69" i="2"/>
  <c r="AI69" i="2"/>
  <c r="AH69" i="2"/>
  <c r="AG69" i="2"/>
  <c r="AF69" i="2"/>
  <c r="AE69" i="2"/>
  <c r="AD69" i="2"/>
  <c r="AB69" i="2"/>
  <c r="AA69" i="2"/>
  <c r="Z69" i="2"/>
  <c r="Y69" i="2"/>
  <c r="X69" i="2"/>
  <c r="W69" i="2"/>
  <c r="O70" i="2" s="1"/>
  <c r="P70" i="2" s="1"/>
  <c r="X70" i="2" s="1"/>
  <c r="B69" i="2"/>
  <c r="B72" i="2" s="1"/>
  <c r="AS73" i="2" s="1"/>
  <c r="A69" i="2"/>
  <c r="Q69" i="2" s="1"/>
  <c r="AR68" i="2"/>
  <c r="AQ68" i="2"/>
  <c r="AP68" i="2"/>
  <c r="AO68" i="2"/>
  <c r="AN68" i="2"/>
  <c r="AM68" i="2"/>
  <c r="AL68" i="2"/>
  <c r="AK68" i="2"/>
  <c r="AJ68" i="2"/>
  <c r="AI68" i="2"/>
  <c r="AH68" i="2"/>
  <c r="AG68" i="2"/>
  <c r="AF68" i="2"/>
  <c r="AE68" i="2"/>
  <c r="AD68" i="2"/>
  <c r="AC68" i="2"/>
  <c r="AB68" i="2"/>
  <c r="AA68" i="2"/>
  <c r="Z68" i="2"/>
  <c r="Y68" i="2"/>
  <c r="X68" i="2"/>
  <c r="W68" i="2"/>
  <c r="K68" i="2"/>
  <c r="J68" i="2"/>
  <c r="AS67" i="2"/>
  <c r="AR67" i="2"/>
  <c r="AQ67" i="2"/>
  <c r="AP67" i="2"/>
  <c r="AO67" i="2"/>
  <c r="AN67" i="2"/>
  <c r="AM67" i="2"/>
  <c r="AL67" i="2"/>
  <c r="AK67" i="2"/>
  <c r="AJ67" i="2"/>
  <c r="AI67" i="2"/>
  <c r="AH67" i="2"/>
  <c r="AG67" i="2"/>
  <c r="AF67" i="2"/>
  <c r="AE67" i="2"/>
  <c r="AD67" i="2"/>
  <c r="AC67" i="2"/>
  <c r="AB67" i="2"/>
  <c r="AA67" i="2"/>
  <c r="Z67" i="2"/>
  <c r="Y67" i="2"/>
  <c r="W67" i="2"/>
  <c r="AS66" i="2"/>
  <c r="AR66" i="2"/>
  <c r="AQ66" i="2"/>
  <c r="AP66" i="2"/>
  <c r="AO66" i="2"/>
  <c r="AN66" i="2"/>
  <c r="AM66" i="2"/>
  <c r="AL66" i="2"/>
  <c r="AK66" i="2"/>
  <c r="AJ66" i="2"/>
  <c r="AI66" i="2"/>
  <c r="AH66" i="2"/>
  <c r="AG66" i="2"/>
  <c r="AF66" i="2"/>
  <c r="AE66" i="2"/>
  <c r="AD66" i="2"/>
  <c r="AC66" i="2"/>
  <c r="AB66" i="2"/>
  <c r="AA66" i="2"/>
  <c r="Y66" i="2"/>
  <c r="X66" i="2"/>
  <c r="W66" i="2"/>
  <c r="O68" i="2" s="1"/>
  <c r="P68" i="2" s="1"/>
  <c r="B66" i="2"/>
  <c r="AS68" i="2" s="1"/>
  <c r="A66" i="2"/>
  <c r="AS65" i="2"/>
  <c r="AR65" i="2"/>
  <c r="AQ65" i="2"/>
  <c r="AP65" i="2"/>
  <c r="AO65" i="2"/>
  <c r="AN65" i="2"/>
  <c r="AM65" i="2"/>
  <c r="AL65" i="2"/>
  <c r="AK65" i="2"/>
  <c r="AJ65" i="2"/>
  <c r="AI65" i="2"/>
  <c r="AH65" i="2"/>
  <c r="AG65" i="2"/>
  <c r="AF65" i="2"/>
  <c r="AE65" i="2"/>
  <c r="AD65" i="2"/>
  <c r="AC65" i="2"/>
  <c r="AB65" i="2"/>
  <c r="AA65" i="2"/>
  <c r="Z65" i="2"/>
  <c r="Y65" i="2"/>
  <c r="X65" i="2"/>
  <c r="W65" i="2"/>
  <c r="K65" i="2"/>
  <c r="J65" i="2"/>
  <c r="AS64" i="2"/>
  <c r="AR64" i="2"/>
  <c r="AQ64" i="2"/>
  <c r="AP64" i="2"/>
  <c r="AO64" i="2"/>
  <c r="AN64" i="2"/>
  <c r="AM64" i="2"/>
  <c r="AL64" i="2"/>
  <c r="AK64" i="2"/>
  <c r="AJ64" i="2"/>
  <c r="AI64" i="2"/>
  <c r="AH64" i="2"/>
  <c r="AG64" i="2"/>
  <c r="AF64" i="2"/>
  <c r="AE64" i="2"/>
  <c r="AD64" i="2"/>
  <c r="AC64" i="2"/>
  <c r="AB64" i="2"/>
  <c r="AA64" i="2"/>
  <c r="Z64" i="2"/>
  <c r="Y64" i="2"/>
  <c r="W64" i="2"/>
  <c r="O63" i="2" s="1"/>
  <c r="AS63" i="2"/>
  <c r="AR63" i="2"/>
  <c r="AQ63" i="2"/>
  <c r="AP63" i="2"/>
  <c r="AO63" i="2"/>
  <c r="AN63" i="2"/>
  <c r="AM63" i="2"/>
  <c r="AL63" i="2"/>
  <c r="AK63" i="2"/>
  <c r="AJ63" i="2"/>
  <c r="AI63" i="2"/>
  <c r="AH63" i="2"/>
  <c r="AG63" i="2"/>
  <c r="AF63" i="2"/>
  <c r="AE63" i="2"/>
  <c r="AD63" i="2"/>
  <c r="AC63" i="2"/>
  <c r="AB63" i="2"/>
  <c r="AA63" i="2"/>
  <c r="Y63" i="2"/>
  <c r="X63" i="2"/>
  <c r="W63" i="2"/>
  <c r="A63" i="2"/>
  <c r="H63" i="2" s="1"/>
  <c r="AR62" i="2"/>
  <c r="AQ62" i="2"/>
  <c r="AP62" i="2"/>
  <c r="AO62" i="2"/>
  <c r="AN62" i="2"/>
  <c r="AM62" i="2"/>
  <c r="AL62" i="2"/>
  <c r="AK62" i="2"/>
  <c r="AJ62" i="2"/>
  <c r="AI62" i="2"/>
  <c r="AH62" i="2"/>
  <c r="AG62" i="2"/>
  <c r="AF62" i="2"/>
  <c r="AE62" i="2"/>
  <c r="AD62" i="2"/>
  <c r="AC62" i="2"/>
  <c r="AB62" i="2"/>
  <c r="AA62" i="2"/>
  <c r="Z62" i="2"/>
  <c r="Y62" i="2"/>
  <c r="X62" i="2"/>
  <c r="W62" i="2"/>
  <c r="O62" i="2"/>
  <c r="P62" i="2" s="1"/>
  <c r="K62" i="2"/>
  <c r="J62" i="2"/>
  <c r="AR61" i="2"/>
  <c r="AQ61" i="2"/>
  <c r="AP61" i="2"/>
  <c r="AO61" i="2"/>
  <c r="AN61" i="2"/>
  <c r="AM61" i="2"/>
  <c r="AL61" i="2"/>
  <c r="AK61" i="2"/>
  <c r="AJ61" i="2"/>
  <c r="AI61" i="2"/>
  <c r="AH61" i="2"/>
  <c r="AG61" i="2"/>
  <c r="AF61" i="2"/>
  <c r="AE61" i="2"/>
  <c r="AD61" i="2"/>
  <c r="AB61" i="2"/>
  <c r="AA61" i="2"/>
  <c r="Z61" i="2"/>
  <c r="Y61" i="2"/>
  <c r="X61" i="2"/>
  <c r="W61" i="2"/>
  <c r="AR60" i="2"/>
  <c r="AQ60" i="2"/>
  <c r="AP60" i="2"/>
  <c r="AO60" i="2"/>
  <c r="AN60" i="2"/>
  <c r="AM60" i="2"/>
  <c r="AL60" i="2"/>
  <c r="AK60" i="2"/>
  <c r="AJ60" i="2"/>
  <c r="AI60" i="2"/>
  <c r="AH60" i="2"/>
  <c r="AG60" i="2"/>
  <c r="AF60" i="2"/>
  <c r="AE60" i="2"/>
  <c r="AD60" i="2"/>
  <c r="AC60" i="2"/>
  <c r="AB60" i="2"/>
  <c r="AA60" i="2"/>
  <c r="Z60" i="2"/>
  <c r="Y60" i="2"/>
  <c r="X60" i="2"/>
  <c r="W60" i="2"/>
  <c r="O61" i="2" s="1"/>
  <c r="P61" i="2" s="1"/>
  <c r="AC61" i="2" s="1"/>
  <c r="R60" i="2"/>
  <c r="P60" i="2"/>
  <c r="O60" i="2"/>
  <c r="H60" i="2"/>
  <c r="A60" i="2"/>
  <c r="Q60" i="2" s="1"/>
  <c r="AR59" i="2"/>
  <c r="AQ59" i="2"/>
  <c r="AP59" i="2"/>
  <c r="AO59" i="2"/>
  <c r="AN59" i="2"/>
  <c r="AM59" i="2"/>
  <c r="AL59" i="2"/>
  <c r="AK59" i="2"/>
  <c r="AJ59" i="2"/>
  <c r="AI59" i="2"/>
  <c r="AH59" i="2"/>
  <c r="AG59" i="2"/>
  <c r="AF59" i="2"/>
  <c r="AE59" i="2"/>
  <c r="AD59" i="2"/>
  <c r="AC59" i="2"/>
  <c r="AB59" i="2"/>
  <c r="AA59" i="2"/>
  <c r="Z59" i="2"/>
  <c r="Y59" i="2"/>
  <c r="X59" i="2"/>
  <c r="W59" i="2"/>
  <c r="O59" i="2"/>
  <c r="P59" i="2" s="1"/>
  <c r="K59" i="2"/>
  <c r="J59" i="2"/>
  <c r="AR58" i="2"/>
  <c r="AQ58" i="2"/>
  <c r="AP58" i="2"/>
  <c r="AO58" i="2"/>
  <c r="AN58" i="2"/>
  <c r="AM58" i="2"/>
  <c r="AL58" i="2"/>
  <c r="AK58" i="2"/>
  <c r="AJ58" i="2"/>
  <c r="AI58" i="2"/>
  <c r="AH58" i="2"/>
  <c r="AG58" i="2"/>
  <c r="AF58" i="2"/>
  <c r="AE58" i="2"/>
  <c r="AD58" i="2"/>
  <c r="AB58" i="2"/>
  <c r="AA58" i="2"/>
  <c r="Z58" i="2"/>
  <c r="Y58" i="2"/>
  <c r="X58" i="2"/>
  <c r="W58" i="2"/>
  <c r="O57" i="2" s="1"/>
  <c r="P57" i="2" s="1"/>
  <c r="Z57" i="2" s="1"/>
  <c r="AR57" i="2"/>
  <c r="AQ57" i="2"/>
  <c r="AP57" i="2"/>
  <c r="AO57" i="2"/>
  <c r="AN57" i="2"/>
  <c r="AM57" i="2"/>
  <c r="AL57" i="2"/>
  <c r="AK57" i="2"/>
  <c r="AJ57" i="2"/>
  <c r="AI57" i="2"/>
  <c r="AH57" i="2"/>
  <c r="AG57" i="2"/>
  <c r="AF57" i="2"/>
  <c r="AE57" i="2"/>
  <c r="AD57" i="2"/>
  <c r="AC57" i="2"/>
  <c r="AB57" i="2"/>
  <c r="AA57" i="2"/>
  <c r="Y57" i="2"/>
  <c r="X57" i="2"/>
  <c r="W57" i="2"/>
  <c r="O58" i="2" s="1"/>
  <c r="AC58" i="2" s="1"/>
  <c r="H57" i="2"/>
  <c r="A57" i="2"/>
  <c r="AR56" i="2"/>
  <c r="AQ56" i="2"/>
  <c r="AP56" i="2"/>
  <c r="AO56" i="2"/>
  <c r="AN56" i="2"/>
  <c r="AM56" i="2"/>
  <c r="AL56" i="2"/>
  <c r="AK56" i="2"/>
  <c r="AJ56" i="2"/>
  <c r="AI56" i="2"/>
  <c r="AH56" i="2"/>
  <c r="AG56" i="2"/>
  <c r="AF56" i="2"/>
  <c r="AE56" i="2"/>
  <c r="AD56" i="2"/>
  <c r="AC56" i="2"/>
  <c r="AB56" i="2"/>
  <c r="AA56" i="2"/>
  <c r="Z56" i="2"/>
  <c r="Y56" i="2"/>
  <c r="X56" i="2"/>
  <c r="W56" i="2"/>
  <c r="O56" i="2"/>
  <c r="P56" i="2" s="1"/>
  <c r="K56" i="2"/>
  <c r="J56" i="2"/>
  <c r="AR55" i="2"/>
  <c r="AQ55" i="2"/>
  <c r="AP55" i="2"/>
  <c r="AO55" i="2"/>
  <c r="AN55" i="2"/>
  <c r="AM55" i="2"/>
  <c r="AL55" i="2"/>
  <c r="AK55" i="2"/>
  <c r="AJ55" i="2"/>
  <c r="AI55" i="2"/>
  <c r="AH55" i="2"/>
  <c r="AG55" i="2"/>
  <c r="AF55" i="2"/>
  <c r="AE55" i="2"/>
  <c r="AD55" i="2"/>
  <c r="AC55" i="2"/>
  <c r="AB55" i="2"/>
  <c r="AA55" i="2"/>
  <c r="Z55" i="2"/>
  <c r="Y55" i="2"/>
  <c r="W55" i="2"/>
  <c r="AR54" i="2"/>
  <c r="AQ54" i="2"/>
  <c r="AP54" i="2"/>
  <c r="AO54" i="2"/>
  <c r="AN54" i="2"/>
  <c r="AM54" i="2"/>
  <c r="AL54" i="2"/>
  <c r="AK54" i="2"/>
  <c r="AJ54" i="2"/>
  <c r="AI54" i="2"/>
  <c r="AH54" i="2"/>
  <c r="AG54" i="2"/>
  <c r="AF54" i="2"/>
  <c r="AE54" i="2"/>
  <c r="AD54" i="2"/>
  <c r="AB54" i="2"/>
  <c r="AA54" i="2"/>
  <c r="Z54" i="2"/>
  <c r="Y54" i="2"/>
  <c r="X54" i="2"/>
  <c r="W54" i="2"/>
  <c r="O55" i="2" s="1"/>
  <c r="P55" i="2" s="1"/>
  <c r="R54" i="2"/>
  <c r="P54" i="2"/>
  <c r="AC54" i="2" s="1"/>
  <c r="O54" i="2"/>
  <c r="H54" i="2"/>
  <c r="A54" i="2"/>
  <c r="Q54" i="2" s="1"/>
  <c r="AR53" i="2"/>
  <c r="AQ53" i="2"/>
  <c r="AP53" i="2"/>
  <c r="AO53" i="2"/>
  <c r="AN53" i="2"/>
  <c r="AM53" i="2"/>
  <c r="AL53" i="2"/>
  <c r="AK53" i="2"/>
  <c r="AJ53" i="2"/>
  <c r="AI53" i="2"/>
  <c r="AH53" i="2"/>
  <c r="AG53" i="2"/>
  <c r="AF53" i="2"/>
  <c r="AE53" i="2"/>
  <c r="AD53" i="2"/>
  <c r="AC53" i="2"/>
  <c r="AB53" i="2"/>
  <c r="AA53" i="2"/>
  <c r="Z53" i="2"/>
  <c r="Y53" i="2"/>
  <c r="X53" i="2"/>
  <c r="W53" i="2"/>
  <c r="O53" i="2"/>
  <c r="P53" i="2" s="1"/>
  <c r="K53" i="2"/>
  <c r="J53" i="2"/>
  <c r="AR52" i="2"/>
  <c r="AQ52" i="2"/>
  <c r="AP52" i="2"/>
  <c r="AO52" i="2"/>
  <c r="AN52" i="2"/>
  <c r="AM52" i="2"/>
  <c r="AL52" i="2"/>
  <c r="AK52" i="2"/>
  <c r="AJ52" i="2"/>
  <c r="AI52" i="2"/>
  <c r="AH52" i="2"/>
  <c r="AG52" i="2"/>
  <c r="AF52" i="2"/>
  <c r="AE52" i="2"/>
  <c r="AD52" i="2"/>
  <c r="AC52" i="2"/>
  <c r="AB52" i="2"/>
  <c r="AA52" i="2"/>
  <c r="Z52" i="2"/>
  <c r="Y52" i="2"/>
  <c r="W52" i="2"/>
  <c r="O51" i="2" s="1"/>
  <c r="AC51" i="2" s="1"/>
  <c r="AR51" i="2"/>
  <c r="AQ51" i="2"/>
  <c r="AP51" i="2"/>
  <c r="AO51" i="2"/>
  <c r="AN51" i="2"/>
  <c r="AM51" i="2"/>
  <c r="AL51" i="2"/>
  <c r="AK51" i="2"/>
  <c r="AJ51" i="2"/>
  <c r="AI51" i="2"/>
  <c r="AH51" i="2"/>
  <c r="AG51" i="2"/>
  <c r="AF51" i="2"/>
  <c r="AE51" i="2"/>
  <c r="AD51" i="2"/>
  <c r="AB51" i="2"/>
  <c r="AA51" i="2"/>
  <c r="Z51" i="2"/>
  <c r="Y51" i="2"/>
  <c r="X51" i="2"/>
  <c r="W51" i="2"/>
  <c r="O52" i="2" s="1"/>
  <c r="P52" i="2" s="1"/>
  <c r="X52" i="2" s="1"/>
  <c r="H51" i="2"/>
  <c r="A51" i="2"/>
  <c r="AR50" i="2"/>
  <c r="AQ50" i="2"/>
  <c r="AP50" i="2"/>
  <c r="AO50" i="2"/>
  <c r="AN50" i="2"/>
  <c r="AM50" i="2"/>
  <c r="AL50" i="2"/>
  <c r="AK50" i="2"/>
  <c r="AJ50" i="2"/>
  <c r="AI50" i="2"/>
  <c r="AH50" i="2"/>
  <c r="AG50" i="2"/>
  <c r="AF50" i="2"/>
  <c r="AE50" i="2"/>
  <c r="AD50" i="2"/>
  <c r="AC50" i="2"/>
  <c r="AB50" i="2"/>
  <c r="AA50" i="2"/>
  <c r="Z50" i="2"/>
  <c r="Y50" i="2"/>
  <c r="X50" i="2"/>
  <c r="W50" i="2"/>
  <c r="O50" i="2"/>
  <c r="P50" i="2" s="1"/>
  <c r="K50" i="2"/>
  <c r="J50" i="2"/>
  <c r="AR49" i="2"/>
  <c r="AQ49" i="2"/>
  <c r="AP49" i="2"/>
  <c r="AO49" i="2"/>
  <c r="AN49" i="2"/>
  <c r="AM49" i="2"/>
  <c r="AL49" i="2"/>
  <c r="AK49" i="2"/>
  <c r="AJ49" i="2"/>
  <c r="AI49" i="2"/>
  <c r="AH49" i="2"/>
  <c r="AG49" i="2"/>
  <c r="AF49" i="2"/>
  <c r="AE49" i="2"/>
  <c r="AD49" i="2"/>
  <c r="AC49" i="2"/>
  <c r="AB49" i="2"/>
  <c r="AA49" i="2"/>
  <c r="Z49" i="2"/>
  <c r="Y49" i="2"/>
  <c r="W49" i="2"/>
  <c r="AR48" i="2"/>
  <c r="AQ48" i="2"/>
  <c r="AP48" i="2"/>
  <c r="AO48" i="2"/>
  <c r="AN48" i="2"/>
  <c r="AM48" i="2"/>
  <c r="AL48" i="2"/>
  <c r="AK48" i="2"/>
  <c r="AJ48" i="2"/>
  <c r="AI48" i="2"/>
  <c r="AH48" i="2"/>
  <c r="AG48" i="2"/>
  <c r="AF48" i="2"/>
  <c r="AE48" i="2"/>
  <c r="AD48" i="2"/>
  <c r="AB48" i="2"/>
  <c r="AA48" i="2"/>
  <c r="Z48" i="2"/>
  <c r="Y48" i="2"/>
  <c r="X48" i="2"/>
  <c r="W48" i="2"/>
  <c r="O49" i="2" s="1"/>
  <c r="X49" i="2" s="1"/>
  <c r="P48" i="2"/>
  <c r="AC48" i="2" s="1"/>
  <c r="O48" i="2"/>
  <c r="H48" i="2"/>
  <c r="A48" i="2"/>
  <c r="Q48" i="2" s="1"/>
  <c r="R48" i="2" s="1"/>
  <c r="AR47" i="2"/>
  <c r="AQ47" i="2"/>
  <c r="AP47" i="2"/>
  <c r="AO47" i="2"/>
  <c r="AN47" i="2"/>
  <c r="AM47" i="2"/>
  <c r="AL47" i="2"/>
  <c r="AK47" i="2"/>
  <c r="AJ47" i="2"/>
  <c r="AI47" i="2"/>
  <c r="AH47" i="2"/>
  <c r="AG47" i="2"/>
  <c r="AF47" i="2"/>
  <c r="AE47" i="2"/>
  <c r="AD47" i="2"/>
  <c r="AC47" i="2"/>
  <c r="AB47" i="2"/>
  <c r="AA47" i="2"/>
  <c r="Z47" i="2"/>
  <c r="Y47" i="2"/>
  <c r="X47" i="2"/>
  <c r="W47" i="2"/>
  <c r="O47" i="2"/>
  <c r="P47" i="2" s="1"/>
  <c r="K47" i="2"/>
  <c r="J47" i="2"/>
  <c r="AR46" i="2"/>
  <c r="AQ46" i="2"/>
  <c r="AP46" i="2"/>
  <c r="AO46" i="2"/>
  <c r="AN46" i="2"/>
  <c r="AM46" i="2"/>
  <c r="AL46" i="2"/>
  <c r="AK46" i="2"/>
  <c r="AJ46" i="2"/>
  <c r="AI46" i="2"/>
  <c r="AH46" i="2"/>
  <c r="AG46" i="2"/>
  <c r="AF46" i="2"/>
  <c r="AE46" i="2"/>
  <c r="AD46" i="2"/>
  <c r="AC46" i="2"/>
  <c r="AB46" i="2"/>
  <c r="AA46" i="2"/>
  <c r="Y46" i="2"/>
  <c r="X46" i="2"/>
  <c r="W46" i="2"/>
  <c r="O45" i="2" s="1"/>
  <c r="P45" i="2" s="1"/>
  <c r="Z45" i="2" s="1"/>
  <c r="AR45" i="2"/>
  <c r="AQ45" i="2"/>
  <c r="AP45" i="2"/>
  <c r="AO45" i="2"/>
  <c r="AN45" i="2"/>
  <c r="AM45" i="2"/>
  <c r="AL45" i="2"/>
  <c r="AK45" i="2"/>
  <c r="AJ45" i="2"/>
  <c r="AI45" i="2"/>
  <c r="AH45" i="2"/>
  <c r="AG45" i="2"/>
  <c r="AF45" i="2"/>
  <c r="AE45" i="2"/>
  <c r="AD45" i="2"/>
  <c r="AC45" i="2"/>
  <c r="AB45" i="2"/>
  <c r="AA45" i="2"/>
  <c r="Y45" i="2"/>
  <c r="X45" i="2"/>
  <c r="W45" i="2"/>
  <c r="O46" i="2" s="1"/>
  <c r="Z46" i="2" s="1"/>
  <c r="A45" i="2"/>
  <c r="AS44" i="2"/>
  <c r="AR44" i="2"/>
  <c r="AQ44" i="2"/>
  <c r="AP44" i="2"/>
  <c r="AO44" i="2"/>
  <c r="AN44" i="2"/>
  <c r="AM44" i="2"/>
  <c r="AL44" i="2"/>
  <c r="AK44" i="2"/>
  <c r="AJ44" i="2"/>
  <c r="AI44" i="2"/>
  <c r="AH44" i="2"/>
  <c r="AG44" i="2"/>
  <c r="AF44" i="2"/>
  <c r="AE44" i="2"/>
  <c r="AD44" i="2"/>
  <c r="AC44" i="2"/>
  <c r="AB44" i="2"/>
  <c r="AA44" i="2"/>
  <c r="Z44" i="2"/>
  <c r="Y44" i="2"/>
  <c r="X44" i="2"/>
  <c r="W44" i="2"/>
  <c r="O44" i="2"/>
  <c r="P44" i="2" s="1"/>
  <c r="K44" i="2"/>
  <c r="J44" i="2"/>
  <c r="AR43" i="2"/>
  <c r="AQ43" i="2"/>
  <c r="AP43" i="2"/>
  <c r="AO43" i="2"/>
  <c r="AN43" i="2"/>
  <c r="AM43" i="2"/>
  <c r="AL43" i="2"/>
  <c r="AK43" i="2"/>
  <c r="AJ43" i="2"/>
  <c r="AI43" i="2"/>
  <c r="AH43" i="2"/>
  <c r="AG43" i="2"/>
  <c r="AF43" i="2"/>
  <c r="AE43" i="2"/>
  <c r="AD43" i="2"/>
  <c r="AC43" i="2"/>
  <c r="AB43" i="2"/>
  <c r="AA43" i="2"/>
  <c r="Y43" i="2"/>
  <c r="X43" i="2"/>
  <c r="W43" i="2"/>
  <c r="O43" i="2"/>
  <c r="Z43" i="2" s="1"/>
  <c r="AR42" i="2"/>
  <c r="AQ42" i="2"/>
  <c r="AP42" i="2"/>
  <c r="AO42" i="2"/>
  <c r="AN42" i="2"/>
  <c r="AM42" i="2"/>
  <c r="AL42" i="2"/>
  <c r="AK42" i="2"/>
  <c r="AJ42" i="2"/>
  <c r="AI42" i="2"/>
  <c r="AH42" i="2"/>
  <c r="AG42" i="2"/>
  <c r="AF42" i="2"/>
  <c r="AE42" i="2"/>
  <c r="AD42" i="2"/>
  <c r="AC42" i="2"/>
  <c r="AB42" i="2"/>
  <c r="AA42" i="2"/>
  <c r="Y42" i="2"/>
  <c r="X42" i="2"/>
  <c r="W42" i="2"/>
  <c r="O42" i="2"/>
  <c r="P42" i="2" s="1"/>
  <c r="Z42" i="2" s="1"/>
  <c r="H42" i="2"/>
  <c r="B42" i="2"/>
  <c r="A42" i="2"/>
  <c r="AS41" i="2"/>
  <c r="AR41" i="2"/>
  <c r="AQ41" i="2"/>
  <c r="AP41" i="2"/>
  <c r="AO41" i="2"/>
  <c r="AN41" i="2"/>
  <c r="AM41" i="2"/>
  <c r="AL41" i="2"/>
  <c r="AK41" i="2"/>
  <c r="AJ41" i="2"/>
  <c r="AI41" i="2"/>
  <c r="AH41" i="2"/>
  <c r="AG41" i="2"/>
  <c r="AF41" i="2"/>
  <c r="AE41" i="2"/>
  <c r="AD41" i="2"/>
  <c r="AC41" i="2"/>
  <c r="AB41" i="2"/>
  <c r="AA41" i="2"/>
  <c r="Z41" i="2"/>
  <c r="Y41" i="2"/>
  <c r="X41" i="2"/>
  <c r="W41" i="2"/>
  <c r="K41" i="2"/>
  <c r="J41" i="2"/>
  <c r="AS40" i="2"/>
  <c r="AR40" i="2"/>
  <c r="AQ40" i="2"/>
  <c r="AP40" i="2"/>
  <c r="AO40" i="2"/>
  <c r="AN40" i="2"/>
  <c r="AM40" i="2"/>
  <c r="AL40" i="2"/>
  <c r="AK40" i="2"/>
  <c r="AJ40" i="2"/>
  <c r="AI40" i="2"/>
  <c r="AH40" i="2"/>
  <c r="AG40" i="2"/>
  <c r="AF40" i="2"/>
  <c r="AE40" i="2"/>
  <c r="AD40" i="2"/>
  <c r="AB40" i="2"/>
  <c r="AA40" i="2"/>
  <c r="Z40" i="2"/>
  <c r="Y40" i="2"/>
  <c r="X40" i="2"/>
  <c r="W40" i="2"/>
  <c r="O39" i="2" s="1"/>
  <c r="Z39" i="2" s="1"/>
  <c r="AS39" i="2"/>
  <c r="AR39" i="2"/>
  <c r="AQ39" i="2"/>
  <c r="AP39" i="2"/>
  <c r="AO39" i="2"/>
  <c r="AN39" i="2"/>
  <c r="AM39" i="2"/>
  <c r="AL39" i="2"/>
  <c r="AK39" i="2"/>
  <c r="AJ39" i="2"/>
  <c r="AI39" i="2"/>
  <c r="AH39" i="2"/>
  <c r="AG39" i="2"/>
  <c r="AF39" i="2"/>
  <c r="AE39" i="2"/>
  <c r="AD39" i="2"/>
  <c r="AC39" i="2"/>
  <c r="AB39" i="2"/>
  <c r="AA39" i="2"/>
  <c r="Y39" i="2"/>
  <c r="X39" i="2"/>
  <c r="W39" i="2"/>
  <c r="O40" i="2" s="1"/>
  <c r="P40" i="2" s="1"/>
  <c r="AC40" i="2" s="1"/>
  <c r="H39" i="2"/>
  <c r="A39" i="2"/>
  <c r="AS38" i="2"/>
  <c r="AR38" i="2"/>
  <c r="AQ38" i="2"/>
  <c r="AP38" i="2"/>
  <c r="AO38" i="2"/>
  <c r="AN38" i="2"/>
  <c r="AM38" i="2"/>
  <c r="AL38" i="2"/>
  <c r="AK38" i="2"/>
  <c r="AJ38" i="2"/>
  <c r="AI38" i="2"/>
  <c r="AH38" i="2"/>
  <c r="AG38" i="2"/>
  <c r="AF38" i="2"/>
  <c r="AE38" i="2"/>
  <c r="AD38" i="2"/>
  <c r="AC38" i="2"/>
  <c r="AB38" i="2"/>
  <c r="AA38" i="2"/>
  <c r="Z38" i="2"/>
  <c r="Y38" i="2"/>
  <c r="X38" i="2"/>
  <c r="W38" i="2"/>
  <c r="K38" i="2"/>
  <c r="J38" i="2"/>
  <c r="AR37" i="2"/>
  <c r="AQ37" i="2"/>
  <c r="AP37" i="2"/>
  <c r="AO37" i="2"/>
  <c r="AN37" i="2"/>
  <c r="AM37" i="2"/>
  <c r="AL37" i="2"/>
  <c r="AK37" i="2"/>
  <c r="AJ37" i="2"/>
  <c r="AI37" i="2"/>
  <c r="AH37" i="2"/>
  <c r="AG37" i="2"/>
  <c r="AF37" i="2"/>
  <c r="AE37" i="2"/>
  <c r="AD37" i="2"/>
  <c r="AB37" i="2"/>
  <c r="AA37" i="2"/>
  <c r="Z37" i="2"/>
  <c r="Y37" i="2"/>
  <c r="X37" i="2"/>
  <c r="W37" i="2"/>
  <c r="AR36" i="2"/>
  <c r="AQ36" i="2"/>
  <c r="AP36" i="2"/>
  <c r="AO36" i="2"/>
  <c r="AN36" i="2"/>
  <c r="AM36" i="2"/>
  <c r="AL36" i="2"/>
  <c r="AK36" i="2"/>
  <c r="AJ36" i="2"/>
  <c r="AI36" i="2"/>
  <c r="AH36" i="2"/>
  <c r="AG36" i="2"/>
  <c r="AF36" i="2"/>
  <c r="AE36" i="2"/>
  <c r="AD36" i="2"/>
  <c r="AC36" i="2"/>
  <c r="AB36" i="2"/>
  <c r="AA36" i="2"/>
  <c r="Z36" i="2"/>
  <c r="Y36" i="2"/>
  <c r="W36" i="2"/>
  <c r="O37" i="2" s="1"/>
  <c r="B36" i="2"/>
  <c r="A36" i="2"/>
  <c r="H36" i="2" s="1"/>
  <c r="AR35" i="2"/>
  <c r="AQ35" i="2"/>
  <c r="AP35" i="2"/>
  <c r="AO35" i="2"/>
  <c r="AN35" i="2"/>
  <c r="AM35" i="2"/>
  <c r="AL35" i="2"/>
  <c r="AK35" i="2"/>
  <c r="AJ35" i="2"/>
  <c r="AI35" i="2"/>
  <c r="AH35" i="2"/>
  <c r="AG35" i="2"/>
  <c r="AF35" i="2"/>
  <c r="AE35" i="2"/>
  <c r="AD35" i="2"/>
  <c r="AC35" i="2"/>
  <c r="AB35" i="2"/>
  <c r="AA35" i="2"/>
  <c r="Z35" i="2"/>
  <c r="Y35" i="2"/>
  <c r="X35" i="2"/>
  <c r="W35" i="2"/>
  <c r="P35" i="2"/>
  <c r="K35" i="2"/>
  <c r="J35" i="2"/>
  <c r="AS34" i="2"/>
  <c r="AR34" i="2"/>
  <c r="AQ34" i="2"/>
  <c r="AP34" i="2"/>
  <c r="AO34" i="2"/>
  <c r="AN34" i="2"/>
  <c r="AM34" i="2"/>
  <c r="AL34" i="2"/>
  <c r="AK34" i="2"/>
  <c r="AJ34" i="2"/>
  <c r="AI34" i="2"/>
  <c r="AH34" i="2"/>
  <c r="AG34" i="2"/>
  <c r="AF34" i="2"/>
  <c r="AE34" i="2"/>
  <c r="AD34" i="2"/>
  <c r="AB34" i="2"/>
  <c r="AA34" i="2"/>
  <c r="Z34" i="2"/>
  <c r="Y34" i="2"/>
  <c r="X34" i="2"/>
  <c r="W34" i="2"/>
  <c r="O34" i="2"/>
  <c r="AC34" i="2" s="1"/>
  <c r="AS33" i="2"/>
  <c r="AR33" i="2"/>
  <c r="AQ33" i="2"/>
  <c r="AP33" i="2"/>
  <c r="AO33" i="2"/>
  <c r="AN33" i="2"/>
  <c r="AM33" i="2"/>
  <c r="AL33" i="2"/>
  <c r="AK33" i="2"/>
  <c r="AJ33" i="2"/>
  <c r="AI33" i="2"/>
  <c r="AH33" i="2"/>
  <c r="AG33" i="2"/>
  <c r="AF33" i="2"/>
  <c r="AE33" i="2"/>
  <c r="AD33" i="2"/>
  <c r="AC33" i="2"/>
  <c r="AB33" i="2"/>
  <c r="AA33" i="2"/>
  <c r="Z33" i="2"/>
  <c r="Y33" i="2"/>
  <c r="W33" i="2"/>
  <c r="O35" i="2" s="1"/>
  <c r="O33" i="2"/>
  <c r="P33" i="2" s="1"/>
  <c r="X33" i="2" s="1"/>
  <c r="B33" i="2"/>
  <c r="AS35" i="2" s="1"/>
  <c r="A33" i="2"/>
  <c r="AS32" i="2"/>
  <c r="AR32" i="2"/>
  <c r="AQ32" i="2"/>
  <c r="AP32" i="2"/>
  <c r="AO32" i="2"/>
  <c r="AN32" i="2"/>
  <c r="AM32" i="2"/>
  <c r="AL32" i="2"/>
  <c r="AK32" i="2"/>
  <c r="AJ32" i="2"/>
  <c r="AI32" i="2"/>
  <c r="AH32" i="2"/>
  <c r="AG32" i="2"/>
  <c r="AF32" i="2"/>
  <c r="AE32" i="2"/>
  <c r="AD32" i="2"/>
  <c r="AC32" i="2"/>
  <c r="AB32" i="2"/>
  <c r="AA32" i="2"/>
  <c r="Z32" i="2"/>
  <c r="Y32" i="2"/>
  <c r="X32" i="2"/>
  <c r="W32" i="2"/>
  <c r="K32" i="2"/>
  <c r="J32" i="2"/>
  <c r="AS31" i="2"/>
  <c r="AR31" i="2"/>
  <c r="AQ31" i="2"/>
  <c r="AP31" i="2"/>
  <c r="AO31" i="2"/>
  <c r="AN31" i="2"/>
  <c r="AM31" i="2"/>
  <c r="AL31" i="2"/>
  <c r="AK31" i="2"/>
  <c r="AJ31" i="2"/>
  <c r="AI31" i="2"/>
  <c r="AH31" i="2"/>
  <c r="AG31" i="2"/>
  <c r="AF31" i="2"/>
  <c r="AE31" i="2"/>
  <c r="AD31" i="2"/>
  <c r="AB31" i="2"/>
  <c r="AA31" i="2"/>
  <c r="Z31" i="2"/>
  <c r="Y31" i="2"/>
  <c r="X31" i="2"/>
  <c r="W31" i="2"/>
  <c r="O31" i="2"/>
  <c r="P31" i="2" s="1"/>
  <c r="AC31" i="2" s="1"/>
  <c r="AS30" i="2"/>
  <c r="AR30" i="2"/>
  <c r="AQ30" i="2"/>
  <c r="AP30" i="2"/>
  <c r="AO30" i="2"/>
  <c r="AN30" i="2"/>
  <c r="AM30" i="2"/>
  <c r="AL30" i="2"/>
  <c r="AK30" i="2"/>
  <c r="AJ30" i="2"/>
  <c r="AI30" i="2"/>
  <c r="AH30" i="2"/>
  <c r="AG30" i="2"/>
  <c r="AF30" i="2"/>
  <c r="AE30" i="2"/>
  <c r="AD30" i="2"/>
  <c r="AC30" i="2"/>
  <c r="AB30" i="2"/>
  <c r="AA30" i="2"/>
  <c r="Z30" i="2"/>
  <c r="Y30" i="2"/>
  <c r="W30" i="2"/>
  <c r="O32" i="2" s="1"/>
  <c r="P32" i="2" s="1"/>
  <c r="O30" i="2"/>
  <c r="K30" i="2"/>
  <c r="K33" i="2" s="1"/>
  <c r="K36" i="2" s="1"/>
  <c r="K49" i="2" s="1"/>
  <c r="K52" i="2" s="1"/>
  <c r="K55" i="2" s="1"/>
  <c r="K64" i="2" s="1"/>
  <c r="K67" i="2" s="1"/>
  <c r="K70" i="2" s="1"/>
  <c r="K72" i="2" s="1"/>
  <c r="K76" i="2" s="1"/>
  <c r="K79" i="2" s="1"/>
  <c r="K81" i="2" s="1"/>
  <c r="K88" i="2" s="1"/>
  <c r="K90" i="2" s="1"/>
  <c r="K94" i="2" s="1"/>
  <c r="K97" i="2" s="1"/>
  <c r="K103" i="2" s="1"/>
  <c r="K105" i="2" s="1"/>
  <c r="K112" i="2" s="1"/>
  <c r="K118" i="2" s="1"/>
  <c r="K121" i="2" s="1"/>
  <c r="K128" i="2" s="1"/>
  <c r="K131" i="2" s="1"/>
  <c r="K132" i="2" s="1"/>
  <c r="K137" i="2" s="1"/>
  <c r="K144" i="2" s="1"/>
  <c r="K147" i="2" s="1"/>
  <c r="K151" i="2" s="1"/>
  <c r="K153" i="2" s="1"/>
  <c r="K157" i="2" s="1"/>
  <c r="K160" i="2" s="1"/>
  <c r="K163" i="2" s="1"/>
  <c r="K165" i="2" s="1"/>
  <c r="K168" i="2" s="1"/>
  <c r="K172" i="2" s="1"/>
  <c r="K196" i="2" s="1"/>
  <c r="K199" i="2" s="1"/>
  <c r="K209" i="2" s="1"/>
  <c r="K210" i="2" s="1"/>
  <c r="K217" i="2" s="1"/>
  <c r="K222" i="2" s="1"/>
  <c r="K256" i="2" s="1"/>
  <c r="K259" i="2" s="1"/>
  <c r="K267" i="2" s="1"/>
  <c r="K288" i="2" s="1"/>
  <c r="K292" i="2" s="1"/>
  <c r="K300" i="2" s="1"/>
  <c r="K307" i="2" s="1"/>
  <c r="K309" i="2" s="1"/>
  <c r="K318" i="2" s="1"/>
  <c r="K321" i="2" s="1"/>
  <c r="K324" i="2" s="1"/>
  <c r="K328" i="2" s="1"/>
  <c r="K357" i="2" s="1"/>
  <c r="K361" i="2" s="1"/>
  <c r="K369" i="2" s="1"/>
  <c r="K378" i="2" s="1"/>
  <c r="K384" i="2" s="1"/>
  <c r="K397" i="2" s="1"/>
  <c r="K427" i="2" s="1"/>
  <c r="K433" i="2" s="1"/>
  <c r="K447" i="2" s="1"/>
  <c r="K456" i="2" s="1"/>
  <c r="K459" i="2" s="1"/>
  <c r="K474" i="2" s="1"/>
  <c r="K492" i="2" s="1"/>
  <c r="K496" i="2" s="1"/>
  <c r="K500" i="2" s="1"/>
  <c r="K502" i="2" s="1"/>
  <c r="AX507" i="2" s="1"/>
  <c r="A30" i="2"/>
  <c r="H30" i="2" s="1"/>
  <c r="AR29" i="2"/>
  <c r="AQ29" i="2"/>
  <c r="AP29" i="2"/>
  <c r="AO29" i="2"/>
  <c r="AN29" i="2"/>
  <c r="AM29" i="2"/>
  <c r="AL29" i="2"/>
  <c r="AK29" i="2"/>
  <c r="AJ29" i="2"/>
  <c r="AI29" i="2"/>
  <c r="AH29" i="2"/>
  <c r="AG29" i="2"/>
  <c r="AF29" i="2"/>
  <c r="AE29" i="2"/>
  <c r="AD29" i="2"/>
  <c r="AC29" i="2"/>
  <c r="AB29" i="2"/>
  <c r="AA29" i="2"/>
  <c r="Z29" i="2"/>
  <c r="Y29" i="2"/>
  <c r="X29" i="2"/>
  <c r="W29" i="2"/>
  <c r="K29" i="2"/>
  <c r="J29" i="2"/>
  <c r="AR28" i="2"/>
  <c r="AQ28" i="2"/>
  <c r="AP28" i="2"/>
  <c r="AO28" i="2"/>
  <c r="AN28" i="2"/>
  <c r="AM28" i="2"/>
  <c r="AL28" i="2"/>
  <c r="AK28" i="2"/>
  <c r="AJ28" i="2"/>
  <c r="AI28" i="2"/>
  <c r="AH28" i="2"/>
  <c r="AG28" i="2"/>
  <c r="AF28" i="2"/>
  <c r="AE28" i="2"/>
  <c r="AD28" i="2"/>
  <c r="AC28" i="2"/>
  <c r="AB28" i="2"/>
  <c r="AA28" i="2"/>
  <c r="Y28" i="2"/>
  <c r="X28" i="2"/>
  <c r="W28" i="2"/>
  <c r="O28" i="2"/>
  <c r="Z28" i="2" s="1"/>
  <c r="AR27" i="2"/>
  <c r="AQ27" i="2"/>
  <c r="AP27" i="2"/>
  <c r="AO27" i="2"/>
  <c r="AN27" i="2"/>
  <c r="AM27" i="2"/>
  <c r="AL27" i="2"/>
  <c r="AK27" i="2"/>
  <c r="AJ27" i="2"/>
  <c r="AI27" i="2"/>
  <c r="AH27" i="2"/>
  <c r="AG27" i="2"/>
  <c r="AF27" i="2"/>
  <c r="AE27" i="2"/>
  <c r="AD27" i="2"/>
  <c r="AB27" i="2"/>
  <c r="AA27" i="2"/>
  <c r="Z27" i="2"/>
  <c r="Y27" i="2"/>
  <c r="X27" i="2"/>
  <c r="W27" i="2"/>
  <c r="O29" i="2" s="1"/>
  <c r="P29" i="2" s="1"/>
  <c r="O27" i="2"/>
  <c r="AC27" i="2" s="1"/>
  <c r="H27" i="2"/>
  <c r="A27" i="2"/>
  <c r="Q27" i="2" s="1"/>
  <c r="AR26" i="2"/>
  <c r="AQ26" i="2"/>
  <c r="AP26" i="2"/>
  <c r="AO26" i="2"/>
  <c r="AN26" i="2"/>
  <c r="AM26" i="2"/>
  <c r="AL26" i="2"/>
  <c r="AK26" i="2"/>
  <c r="AJ26" i="2"/>
  <c r="AI26" i="2"/>
  <c r="AH26" i="2"/>
  <c r="AG26" i="2"/>
  <c r="AF26" i="2"/>
  <c r="AE26" i="2"/>
  <c r="AD26" i="2"/>
  <c r="AB26" i="2"/>
  <c r="AA26" i="2"/>
  <c r="Z26" i="2"/>
  <c r="Y26" i="2"/>
  <c r="X26" i="2"/>
  <c r="W26" i="2"/>
  <c r="AR25" i="2"/>
  <c r="AQ25" i="2"/>
  <c r="AP25" i="2"/>
  <c r="AO25" i="2"/>
  <c r="AN25" i="2"/>
  <c r="AM25" i="2"/>
  <c r="AL25" i="2"/>
  <c r="AK25" i="2"/>
  <c r="AJ25" i="2"/>
  <c r="AI25" i="2"/>
  <c r="AH25" i="2"/>
  <c r="AG25" i="2"/>
  <c r="AF25" i="2"/>
  <c r="AE25" i="2"/>
  <c r="AD25" i="2"/>
  <c r="AC25" i="2"/>
  <c r="AB25" i="2"/>
  <c r="AA25" i="2"/>
  <c r="Y25" i="2"/>
  <c r="X25" i="2"/>
  <c r="W25" i="2"/>
  <c r="O26" i="2" s="1"/>
  <c r="AR24" i="2"/>
  <c r="AQ24" i="2"/>
  <c r="AP24" i="2"/>
  <c r="AO24" i="2"/>
  <c r="AN24" i="2"/>
  <c r="AM24" i="2"/>
  <c r="AL24" i="2"/>
  <c r="AK24" i="2"/>
  <c r="AJ24" i="2"/>
  <c r="AI24" i="2"/>
  <c r="AH24" i="2"/>
  <c r="AG24" i="2"/>
  <c r="AF24" i="2"/>
  <c r="AE24" i="2"/>
  <c r="AD24" i="2"/>
  <c r="AC24" i="2"/>
  <c r="AB24" i="2"/>
  <c r="AA24" i="2"/>
  <c r="Y24" i="2"/>
  <c r="X24" i="2"/>
  <c r="W24" i="2"/>
  <c r="O25" i="2" s="1"/>
  <c r="P25" i="2" s="1"/>
  <c r="Z25" i="2" s="1"/>
  <c r="A24" i="2"/>
  <c r="AR23" i="2"/>
  <c r="AQ23" i="2"/>
  <c r="AP23" i="2"/>
  <c r="AO23" i="2"/>
  <c r="AN23" i="2"/>
  <c r="AM23" i="2"/>
  <c r="AL23" i="2"/>
  <c r="AK23" i="2"/>
  <c r="AJ23" i="2"/>
  <c r="AI23" i="2"/>
  <c r="AH23" i="2"/>
  <c r="AG23" i="2"/>
  <c r="AF23" i="2"/>
  <c r="AE23" i="2"/>
  <c r="AD23" i="2"/>
  <c r="AC23" i="2"/>
  <c r="AB23" i="2"/>
  <c r="AA23" i="2"/>
  <c r="Z23" i="2"/>
  <c r="Y23" i="2"/>
  <c r="X23" i="2"/>
  <c r="W23" i="2"/>
  <c r="K23" i="2"/>
  <c r="J23" i="2"/>
  <c r="AR22" i="2"/>
  <c r="AQ22" i="2"/>
  <c r="AP22" i="2"/>
  <c r="AO22" i="2"/>
  <c r="AN22" i="2"/>
  <c r="AM22" i="2"/>
  <c r="AL22" i="2"/>
  <c r="AK22" i="2"/>
  <c r="AJ22" i="2"/>
  <c r="AI22" i="2"/>
  <c r="AH22" i="2"/>
  <c r="AG22" i="2"/>
  <c r="AF22" i="2"/>
  <c r="AE22" i="2"/>
  <c r="AD22" i="2"/>
  <c r="AC22" i="2"/>
  <c r="AB22" i="2"/>
  <c r="AA22" i="2"/>
  <c r="Y22" i="2"/>
  <c r="X22" i="2"/>
  <c r="W22" i="2"/>
  <c r="AR21" i="2"/>
  <c r="AQ21" i="2"/>
  <c r="AP21" i="2"/>
  <c r="AO21" i="2"/>
  <c r="AN21" i="2"/>
  <c r="AM21" i="2"/>
  <c r="AL21" i="2"/>
  <c r="AK21" i="2"/>
  <c r="AJ21" i="2"/>
  <c r="AI21" i="2"/>
  <c r="AH21" i="2"/>
  <c r="AG21" i="2"/>
  <c r="AF21" i="2"/>
  <c r="AE21" i="2"/>
  <c r="AD21" i="2"/>
  <c r="AB21" i="2"/>
  <c r="AA21" i="2"/>
  <c r="Z21" i="2"/>
  <c r="Y21" i="2"/>
  <c r="X21" i="2"/>
  <c r="W21" i="2"/>
  <c r="O22" i="2" s="1"/>
  <c r="P22" i="2" s="1"/>
  <c r="Z22" i="2" s="1"/>
  <c r="O21" i="2"/>
  <c r="AC21" i="2" s="1"/>
  <c r="H21" i="2"/>
  <c r="A21" i="2"/>
  <c r="AR20" i="2"/>
  <c r="AQ20" i="2"/>
  <c r="AP20" i="2"/>
  <c r="AO20" i="2"/>
  <c r="AN20" i="2"/>
  <c r="AM20" i="2"/>
  <c r="AL20" i="2"/>
  <c r="AK20" i="2"/>
  <c r="AJ20" i="2"/>
  <c r="AI20" i="2"/>
  <c r="AH20" i="2"/>
  <c r="AG20" i="2"/>
  <c r="AF20" i="2"/>
  <c r="AE20" i="2"/>
  <c r="AD20" i="2"/>
  <c r="AC20" i="2"/>
  <c r="AB20" i="2"/>
  <c r="AA20" i="2"/>
  <c r="Z20" i="2"/>
  <c r="Y20" i="2"/>
  <c r="X20" i="2"/>
  <c r="W20" i="2"/>
  <c r="K20" i="2"/>
  <c r="J20" i="2"/>
  <c r="AR19" i="2"/>
  <c r="AQ19" i="2"/>
  <c r="AP19" i="2"/>
  <c r="AO19" i="2"/>
  <c r="AN19" i="2"/>
  <c r="AM19" i="2"/>
  <c r="AL19" i="2"/>
  <c r="AK19" i="2"/>
  <c r="AJ19" i="2"/>
  <c r="AI19" i="2"/>
  <c r="AH19" i="2"/>
  <c r="AG19" i="2"/>
  <c r="AF19" i="2"/>
  <c r="AE19" i="2"/>
  <c r="AD19" i="2"/>
  <c r="AC19" i="2"/>
  <c r="AB19" i="2"/>
  <c r="AA19" i="2"/>
  <c r="Y19" i="2"/>
  <c r="X19" i="2"/>
  <c r="W19" i="2"/>
  <c r="O18" i="2" s="1"/>
  <c r="AS18" i="2"/>
  <c r="AR18" i="2"/>
  <c r="AQ18" i="2"/>
  <c r="AP18" i="2"/>
  <c r="AO18" i="2"/>
  <c r="AN18" i="2"/>
  <c r="AM18" i="2"/>
  <c r="AL18" i="2"/>
  <c r="AK18" i="2"/>
  <c r="AJ18" i="2"/>
  <c r="AI18" i="2"/>
  <c r="AH18" i="2"/>
  <c r="AG18" i="2"/>
  <c r="AF18" i="2"/>
  <c r="AE18" i="2"/>
  <c r="AD18" i="2"/>
  <c r="AB18" i="2"/>
  <c r="AA18" i="2"/>
  <c r="Z18" i="2"/>
  <c r="Y18" i="2"/>
  <c r="X18" i="2"/>
  <c r="W18" i="2"/>
  <c r="O19" i="2" s="1"/>
  <c r="P19" i="2" s="1"/>
  <c r="Z19" i="2" s="1"/>
  <c r="B18" i="2"/>
  <c r="B21" i="2" s="1"/>
  <c r="A18" i="2"/>
  <c r="Q18" i="2" s="1"/>
  <c r="AS17" i="2"/>
  <c r="AR17" i="2"/>
  <c r="AQ17" i="2"/>
  <c r="AP17" i="2"/>
  <c r="AO17" i="2"/>
  <c r="AN17" i="2"/>
  <c r="AM17" i="2"/>
  <c r="AL17" i="2"/>
  <c r="AK17" i="2"/>
  <c r="AJ17" i="2"/>
  <c r="AI17" i="2"/>
  <c r="AH17" i="2"/>
  <c r="AG17" i="2"/>
  <c r="AF17" i="2"/>
  <c r="AE17" i="2"/>
  <c r="AD17" i="2"/>
  <c r="AC17" i="2"/>
  <c r="AB17" i="2"/>
  <c r="AA17" i="2"/>
  <c r="Z17" i="2"/>
  <c r="Y17" i="2"/>
  <c r="X17" i="2"/>
  <c r="W17" i="2"/>
  <c r="AS16" i="2"/>
  <c r="AR16" i="2"/>
  <c r="AQ16" i="2"/>
  <c r="AP16" i="2"/>
  <c r="AO16" i="2"/>
  <c r="AN16" i="2"/>
  <c r="AM16" i="2"/>
  <c r="AL16" i="2"/>
  <c r="AK16" i="2"/>
  <c r="AJ16" i="2"/>
  <c r="AI16" i="2"/>
  <c r="AH16" i="2"/>
  <c r="AG16" i="2"/>
  <c r="AF16" i="2"/>
  <c r="AE16" i="2"/>
  <c r="AD16" i="2"/>
  <c r="AC16" i="2"/>
  <c r="AB16" i="2"/>
  <c r="AA16" i="2"/>
  <c r="Y16" i="2"/>
  <c r="X16" i="2"/>
  <c r="W16" i="2"/>
  <c r="AS15" i="2"/>
  <c r="AR15" i="2"/>
  <c r="AQ15" i="2"/>
  <c r="AP15" i="2"/>
  <c r="AO15" i="2"/>
  <c r="AN15" i="2"/>
  <c r="AM15" i="2"/>
  <c r="AL15" i="2"/>
  <c r="AK15" i="2"/>
  <c r="AJ15" i="2"/>
  <c r="AI15" i="2"/>
  <c r="AH15" i="2"/>
  <c r="AG15" i="2"/>
  <c r="AF15" i="2"/>
  <c r="AE15" i="2"/>
  <c r="AD15" i="2"/>
  <c r="AC15" i="2"/>
  <c r="AB15" i="2"/>
  <c r="AA15" i="2"/>
  <c r="Y15" i="2"/>
  <c r="X15" i="2"/>
  <c r="W15" i="2"/>
  <c r="O16" i="2" s="1"/>
  <c r="P16" i="2" s="1"/>
  <c r="Z16" i="2" s="1"/>
  <c r="O15" i="2"/>
  <c r="Z15" i="2" s="1"/>
  <c r="H15" i="2"/>
  <c r="A15" i="2"/>
  <c r="AR14" i="2"/>
  <c r="AQ14" i="2"/>
  <c r="AP14" i="2"/>
  <c r="AO14" i="2"/>
  <c r="AN14" i="2"/>
  <c r="AM14" i="2"/>
  <c r="AL14" i="2"/>
  <c r="AK14" i="2"/>
  <c r="AJ14" i="2"/>
  <c r="AI14" i="2"/>
  <c r="AH14" i="2"/>
  <c r="AG14" i="2"/>
  <c r="AF14" i="2"/>
  <c r="AE14" i="2"/>
  <c r="AD14" i="2"/>
  <c r="AC14" i="2"/>
  <c r="AB14" i="2"/>
  <c r="AA14" i="2"/>
  <c r="Y14" i="2"/>
  <c r="X14" i="2"/>
  <c r="W14" i="2"/>
  <c r="AR13" i="2"/>
  <c r="AQ13" i="2"/>
  <c r="AP13" i="2"/>
  <c r="AO13" i="2"/>
  <c r="AN13" i="2"/>
  <c r="AM13" i="2"/>
  <c r="AL13" i="2"/>
  <c r="AK13" i="2"/>
  <c r="AJ13" i="2"/>
  <c r="AI13" i="2"/>
  <c r="AH13" i="2"/>
  <c r="AG13" i="2"/>
  <c r="AF13" i="2"/>
  <c r="AE13" i="2"/>
  <c r="AD13" i="2"/>
  <c r="AC13" i="2"/>
  <c r="AB13" i="2"/>
  <c r="AA13" i="2"/>
  <c r="Y13" i="2"/>
  <c r="X13" i="2"/>
  <c r="W13" i="2"/>
  <c r="O12" i="2" s="1"/>
  <c r="AR12" i="2"/>
  <c r="AQ12" i="2"/>
  <c r="AP12" i="2"/>
  <c r="AO12" i="2"/>
  <c r="AN12" i="2"/>
  <c r="AM12" i="2"/>
  <c r="AL12" i="2"/>
  <c r="AK12" i="2"/>
  <c r="AJ12" i="2"/>
  <c r="AI12" i="2"/>
  <c r="AH12" i="2"/>
  <c r="AG12" i="2"/>
  <c r="AF12" i="2"/>
  <c r="AE12" i="2"/>
  <c r="AD12" i="2"/>
  <c r="AB12" i="2"/>
  <c r="AA12" i="2"/>
  <c r="Z12" i="2"/>
  <c r="Y12" i="2"/>
  <c r="X12" i="2"/>
  <c r="W12" i="2"/>
  <c r="O13" i="2" s="1"/>
  <c r="P13" i="2" s="1"/>
  <c r="Z13" i="2" s="1"/>
  <c r="H12" i="2"/>
  <c r="A12" i="2"/>
  <c r="AR11" i="2"/>
  <c r="AQ11" i="2"/>
  <c r="AP11" i="2"/>
  <c r="AO11" i="2"/>
  <c r="AN11" i="2"/>
  <c r="AM11" i="2"/>
  <c r="AL11" i="2"/>
  <c r="AK11" i="2"/>
  <c r="AJ11" i="2"/>
  <c r="AI11" i="2"/>
  <c r="AH11" i="2"/>
  <c r="AG11" i="2"/>
  <c r="AF11" i="2"/>
  <c r="AE11" i="2"/>
  <c r="AD11" i="2"/>
  <c r="AC11" i="2"/>
  <c r="AB11" i="2"/>
  <c r="AA11" i="2"/>
  <c r="Z11" i="2"/>
  <c r="Y11" i="2"/>
  <c r="X11" i="2"/>
  <c r="W11" i="2"/>
  <c r="O11" i="2"/>
  <c r="P11" i="2" s="1"/>
  <c r="K11" i="2"/>
  <c r="J11" i="2"/>
  <c r="AR10" i="2"/>
  <c r="AQ10" i="2"/>
  <c r="AP10" i="2"/>
  <c r="AO10" i="2"/>
  <c r="AN10" i="2"/>
  <c r="AM10" i="2"/>
  <c r="AL10" i="2"/>
  <c r="AK10" i="2"/>
  <c r="AJ10" i="2"/>
  <c r="AI10" i="2"/>
  <c r="AH10" i="2"/>
  <c r="AG10" i="2"/>
  <c r="AF10" i="2"/>
  <c r="AE10" i="2"/>
  <c r="AD10" i="2"/>
  <c r="AC10" i="2"/>
  <c r="AB10" i="2"/>
  <c r="AA10" i="2"/>
  <c r="Z10" i="2"/>
  <c r="Y10" i="2"/>
  <c r="X10" i="2"/>
  <c r="W10" i="2"/>
  <c r="AR9" i="2"/>
  <c r="AQ9" i="2"/>
  <c r="AP9" i="2"/>
  <c r="AO9" i="2"/>
  <c r="AN9" i="2"/>
  <c r="AM9" i="2"/>
  <c r="AL9" i="2"/>
  <c r="AK9" i="2"/>
  <c r="AJ9" i="2"/>
  <c r="AI9" i="2"/>
  <c r="AH9" i="2"/>
  <c r="AG9" i="2"/>
  <c r="AF9" i="2"/>
  <c r="AE9" i="2"/>
  <c r="AD9" i="2"/>
  <c r="AC9" i="2"/>
  <c r="AB9" i="2"/>
  <c r="AA9" i="2"/>
  <c r="Z9" i="2"/>
  <c r="Y9" i="2"/>
  <c r="X9" i="2"/>
  <c r="W9" i="2"/>
  <c r="O10" i="2" s="1"/>
  <c r="P10" i="2" s="1"/>
  <c r="O9" i="2"/>
  <c r="P9" i="2" s="1"/>
  <c r="B9" i="2"/>
  <c r="AS9" i="2" s="1"/>
  <c r="A9" i="2"/>
  <c r="Q9" i="2" s="1"/>
  <c r="R9" i="2" s="1"/>
  <c r="AS8" i="2"/>
  <c r="AR8" i="2"/>
  <c r="AQ8" i="2"/>
  <c r="AP8" i="2"/>
  <c r="AO8" i="2"/>
  <c r="AN8" i="2"/>
  <c r="AM8" i="2"/>
  <c r="AL8" i="2"/>
  <c r="AK8" i="2"/>
  <c r="AJ8" i="2"/>
  <c r="AI8" i="2"/>
  <c r="AH8" i="2"/>
  <c r="AG8" i="2"/>
  <c r="AF8" i="2"/>
  <c r="AE8" i="2"/>
  <c r="AD8" i="2"/>
  <c r="AC8" i="2"/>
  <c r="AB8" i="2"/>
  <c r="AA8" i="2"/>
  <c r="Z8" i="2"/>
  <c r="Y8" i="2"/>
  <c r="X8" i="2"/>
  <c r="W8" i="2"/>
  <c r="K8" i="2"/>
  <c r="J8" i="2"/>
  <c r="AS7" i="2"/>
  <c r="J9" i="2" s="1"/>
  <c r="AR7" i="2"/>
  <c r="AQ7" i="2"/>
  <c r="AP7" i="2"/>
  <c r="AO7" i="2"/>
  <c r="AN7" i="2"/>
  <c r="AM7" i="2"/>
  <c r="AL7" i="2"/>
  <c r="AK7" i="2"/>
  <c r="AJ7" i="2"/>
  <c r="AI7" i="2"/>
  <c r="AH7" i="2"/>
  <c r="AG7" i="2"/>
  <c r="AF7" i="2"/>
  <c r="AE7" i="2"/>
  <c r="AD7" i="2"/>
  <c r="AC7" i="2"/>
  <c r="AB7" i="2"/>
  <c r="AA7" i="2"/>
  <c r="Z7" i="2"/>
  <c r="Y7" i="2"/>
  <c r="X7" i="2"/>
  <c r="W7" i="2"/>
  <c r="O6" i="2" s="1"/>
  <c r="J7" i="2"/>
  <c r="AS6" i="2"/>
  <c r="AR6" i="2"/>
  <c r="AQ6" i="2"/>
  <c r="AP6" i="2"/>
  <c r="AO6" i="2"/>
  <c r="AN6" i="2"/>
  <c r="AM6" i="2"/>
  <c r="AL6" i="2"/>
  <c r="AK6" i="2"/>
  <c r="AJ6" i="2"/>
  <c r="AI6" i="2"/>
  <c r="AH6" i="2"/>
  <c r="AG6" i="2"/>
  <c r="AF6" i="2"/>
  <c r="AE6" i="2"/>
  <c r="AD6" i="2"/>
  <c r="AC6" i="2"/>
  <c r="AB6" i="2"/>
  <c r="AA6" i="2"/>
  <c r="Z6" i="2"/>
  <c r="Y6" i="2"/>
  <c r="X6" i="2"/>
  <c r="W6" i="2"/>
  <c r="O7" i="2" s="1"/>
  <c r="P7" i="2" s="1"/>
  <c r="T6" i="2"/>
  <c r="S6" i="2"/>
  <c r="Q6" i="2"/>
  <c r="R6" i="2" s="1"/>
  <c r="H6" i="2"/>
  <c r="C6" i="2"/>
  <c r="A6" i="2"/>
  <c r="AS5" i="2"/>
  <c r="AR5" i="2"/>
  <c r="AQ5" i="2"/>
  <c r="AP5" i="2"/>
  <c r="AO5" i="2"/>
  <c r="AN5" i="2"/>
  <c r="AM5" i="2"/>
  <c r="AL5" i="2"/>
  <c r="AK5" i="2"/>
  <c r="AJ5" i="2"/>
  <c r="AI5" i="2"/>
  <c r="AH5" i="2"/>
  <c r="AG5" i="2"/>
  <c r="AF5" i="2"/>
  <c r="AE5" i="2"/>
  <c r="AD5" i="2"/>
  <c r="AC5" i="2"/>
  <c r="AB5" i="2"/>
  <c r="AA5" i="2"/>
  <c r="Z5" i="2"/>
  <c r="Y5" i="2"/>
  <c r="X5" i="2"/>
  <c r="W5" i="2"/>
  <c r="K5" i="2"/>
  <c r="J5" i="2"/>
  <c r="AS4" i="2"/>
  <c r="AR4" i="2"/>
  <c r="AQ4" i="2"/>
  <c r="AP4" i="2"/>
  <c r="AO4" i="2"/>
  <c r="AN4" i="2"/>
  <c r="AM4" i="2"/>
  <c r="AL4" i="2"/>
  <c r="AK4" i="2"/>
  <c r="AJ4" i="2"/>
  <c r="AI4" i="2"/>
  <c r="AH4" i="2"/>
  <c r="AG4" i="2"/>
  <c r="AF4" i="2"/>
  <c r="AE4" i="2"/>
  <c r="AD4" i="2"/>
  <c r="AC4" i="2"/>
  <c r="AB4" i="2"/>
  <c r="AA4" i="2"/>
  <c r="Y4" i="2"/>
  <c r="X4" i="2"/>
  <c r="W4" i="2"/>
  <c r="O3" i="2" s="1"/>
  <c r="K4" i="2"/>
  <c r="K7" i="2" s="1"/>
  <c r="K9" i="2" s="1"/>
  <c r="K13" i="2" s="1"/>
  <c r="K14" i="2" s="1"/>
  <c r="K15" i="2" s="1"/>
  <c r="K16" i="2" s="1"/>
  <c r="K19" i="2" s="1"/>
  <c r="K22" i="2" s="1"/>
  <c r="K24" i="2" s="1"/>
  <c r="K25" i="2" s="1"/>
  <c r="K28" i="2" s="1"/>
  <c r="K39" i="2" s="1"/>
  <c r="K42" i="2" s="1"/>
  <c r="K43" i="2" s="1"/>
  <c r="K45" i="2" s="1"/>
  <c r="K46" i="2" s="1"/>
  <c r="K57" i="2" s="1"/>
  <c r="K60" i="2" s="1"/>
  <c r="K63" i="2" s="1"/>
  <c r="K66" i="2" s="1"/>
  <c r="K78" i="2" s="1"/>
  <c r="K85" i="2" s="1"/>
  <c r="K86" i="2" s="1"/>
  <c r="K87" i="2" s="1"/>
  <c r="K91" i="2" s="1"/>
  <c r="K92" i="2" s="1"/>
  <c r="K96" i="2" s="1"/>
  <c r="K100" i="2" s="1"/>
  <c r="K101" i="2" s="1"/>
  <c r="K102" i="2" s="1"/>
  <c r="K106" i="2" s="1"/>
  <c r="K109" i="2" s="1"/>
  <c r="K110" i="2" s="1"/>
  <c r="K114" i="2" s="1"/>
  <c r="K117" i="2" s="1"/>
  <c r="K120" i="2" s="1"/>
  <c r="K124" i="2" s="1"/>
  <c r="K125" i="2" s="1"/>
  <c r="K126" i="2" s="1"/>
  <c r="K127" i="2" s="1"/>
  <c r="K129" i="2" s="1"/>
  <c r="K138" i="2" s="1"/>
  <c r="K139" i="2" s="1"/>
  <c r="K142" i="2" s="1"/>
  <c r="K145" i="2" s="1"/>
  <c r="K146" i="2" s="1"/>
  <c r="K148" i="2" s="1"/>
  <c r="K150" i="2" s="1"/>
  <c r="K171" i="2" s="1"/>
  <c r="K174" i="2" s="1"/>
  <c r="K178" i="2" s="1"/>
  <c r="K179" i="2" s="1"/>
  <c r="K184" i="2" s="1"/>
  <c r="K187" i="2" s="1"/>
  <c r="K193" i="2" s="1"/>
  <c r="K194" i="2" s="1"/>
  <c r="K195" i="2" s="1"/>
  <c r="K201" i="2" s="1"/>
  <c r="K208" i="2" s="1"/>
  <c r="K214" i="2" s="1"/>
  <c r="K215" i="2" s="1"/>
  <c r="K219" i="2" s="1"/>
  <c r="K223" i="2" s="1"/>
  <c r="K226" i="2" s="1"/>
  <c r="K229" i="2" s="1"/>
  <c r="K232" i="2" s="1"/>
  <c r="K235" i="2" s="1"/>
  <c r="K236" i="2" s="1"/>
  <c r="K237" i="2" s="1"/>
  <c r="K243" i="2" s="1"/>
  <c r="K246" i="2" s="1"/>
  <c r="K250" i="2" s="1"/>
  <c r="K252" i="2" s="1"/>
  <c r="K265" i="2" s="1"/>
  <c r="K279" i="2" s="1"/>
  <c r="K286" i="2" s="1"/>
  <c r="K287" i="2" s="1"/>
  <c r="K291" i="2" s="1"/>
  <c r="K297" i="2" s="1"/>
  <c r="K304" i="2" s="1"/>
  <c r="K306" i="2" s="1"/>
  <c r="K313" i="2" s="1"/>
  <c r="K315" i="2" s="1"/>
  <c r="K327" i="2" s="1"/>
  <c r="K331" i="2" s="1"/>
  <c r="K332" i="2" s="1"/>
  <c r="K334" i="2" s="1"/>
  <c r="K335" i="2" s="1"/>
  <c r="K337" i="2" s="1"/>
  <c r="K339" i="2" s="1"/>
  <c r="K342" i="2" s="1"/>
  <c r="K346" i="2" s="1"/>
  <c r="K348" i="2" s="1"/>
  <c r="K352" i="2" s="1"/>
  <c r="K354" i="2" s="1"/>
  <c r="K360" i="2" s="1"/>
  <c r="K363" i="2" s="1"/>
  <c r="K366" i="2" s="1"/>
  <c r="K372" i="2" s="1"/>
  <c r="K375" i="2" s="1"/>
  <c r="K381" i="2" s="1"/>
  <c r="K387" i="2" s="1"/>
  <c r="K390" i="2" s="1"/>
  <c r="K391" i="2" s="1"/>
  <c r="K394" i="2" s="1"/>
  <c r="K396" i="2" s="1"/>
  <c r="K400" i="2" s="1"/>
  <c r="K401" i="2" s="1"/>
  <c r="K402" i="2" s="1"/>
  <c r="K406" i="2" s="1"/>
  <c r="K407" i="2" s="1"/>
  <c r="K408" i="2" s="1"/>
  <c r="K409" i="2" s="1"/>
  <c r="K414" i="2" s="1"/>
  <c r="K415" i="2" s="1"/>
  <c r="K416" i="2" s="1"/>
  <c r="K417" i="2" s="1"/>
  <c r="K421" i="2" s="1"/>
  <c r="K422" i="2" s="1"/>
  <c r="K429" i="2" s="1"/>
  <c r="K436" i="2" s="1"/>
  <c r="K440" i="2" s="1"/>
  <c r="K441" i="2" s="1"/>
  <c r="K444" i="2" s="1"/>
  <c r="K450" i="2" s="1"/>
  <c r="K454" i="2" s="1"/>
  <c r="K455" i="2" s="1"/>
  <c r="K463" i="2" s="1"/>
  <c r="K465" i="2" s="1"/>
  <c r="K468" i="2" s="1"/>
  <c r="K471" i="2" s="1"/>
  <c r="K472" i="2" s="1"/>
  <c r="K480" i="2" s="1"/>
  <c r="K483" i="2" s="1"/>
  <c r="K487" i="2" s="1"/>
  <c r="K491" i="2" s="1"/>
  <c r="AX509" i="2" s="1"/>
  <c r="J4" i="2"/>
  <c r="AS3" i="2"/>
  <c r="J6" i="2" s="1"/>
  <c r="AR3" i="2"/>
  <c r="AQ3" i="2"/>
  <c r="AP3" i="2"/>
  <c r="AO3" i="2"/>
  <c r="BB512" i="2" s="1"/>
  <c r="AN3" i="2"/>
  <c r="AM3" i="2"/>
  <c r="AL3" i="2"/>
  <c r="AK3" i="2"/>
  <c r="BB510" i="2" s="1"/>
  <c r="AJ3" i="2"/>
  <c r="AI3" i="2"/>
  <c r="AH3" i="2"/>
  <c r="AG3" i="2"/>
  <c r="BB508" i="2" s="1"/>
  <c r="AF3" i="2"/>
  <c r="AE3" i="2"/>
  <c r="AD3" i="2"/>
  <c r="AB3" i="2"/>
  <c r="AA3" i="2"/>
  <c r="Z3" i="2"/>
  <c r="Y3" i="2"/>
  <c r="X3" i="2"/>
  <c r="W3" i="2"/>
  <c r="O4" i="2" s="1"/>
  <c r="P4" i="2" s="1"/>
  <c r="Z4" i="2" s="1"/>
  <c r="T3" i="2"/>
  <c r="K3" i="2"/>
  <c r="K6" i="2" s="1"/>
  <c r="K10" i="2" s="1"/>
  <c r="K12" i="2" s="1"/>
  <c r="K17" i="2" s="1"/>
  <c r="K18" i="2" s="1"/>
  <c r="K21" i="2" s="1"/>
  <c r="K26" i="2" s="1"/>
  <c r="K27" i="2" s="1"/>
  <c r="K31" i="2" s="1"/>
  <c r="K34" i="2" s="1"/>
  <c r="K37" i="2" s="1"/>
  <c r="K40" i="2" s="1"/>
  <c r="K48" i="2" s="1"/>
  <c r="K51" i="2" s="1"/>
  <c r="K54" i="2" s="1"/>
  <c r="K58" i="2" s="1"/>
  <c r="K61" i="2" s="1"/>
  <c r="K69" i="2" s="1"/>
  <c r="K73" i="2" s="1"/>
  <c r="K75" i="2" s="1"/>
  <c r="K82" i="2" s="1"/>
  <c r="K83" i="2" s="1"/>
  <c r="K84" i="2" s="1"/>
  <c r="K93" i="2" s="1"/>
  <c r="K99" i="2" s="1"/>
  <c r="K108" i="2" s="1"/>
  <c r="K111" i="2" s="1"/>
  <c r="K115" i="2" s="1"/>
  <c r="K123" i="2" s="1"/>
  <c r="K130" i="2" s="1"/>
  <c r="K133" i="2" s="1"/>
  <c r="K135" i="2" s="1"/>
  <c r="K136" i="2" s="1"/>
  <c r="K141" i="2" s="1"/>
  <c r="K154" i="2" s="1"/>
  <c r="K156" i="2" s="1"/>
  <c r="K159" i="2" s="1"/>
  <c r="K162" i="2" s="1"/>
  <c r="K166" i="2" s="1"/>
  <c r="K169" i="2" s="1"/>
  <c r="K180" i="2" s="1"/>
  <c r="K190" i="2" s="1"/>
  <c r="K192" i="2" s="1"/>
  <c r="K198" i="2" s="1"/>
  <c r="K202" i="2" s="1"/>
  <c r="K205" i="2" s="1"/>
  <c r="K207" i="2" s="1"/>
  <c r="K213" i="2" s="1"/>
  <c r="K216" i="2" s="1"/>
  <c r="K220" i="2" s="1"/>
  <c r="K225" i="2" s="1"/>
  <c r="K228" i="2" s="1"/>
  <c r="K231" i="2" s="1"/>
  <c r="K238" i="2" s="1"/>
  <c r="K241" i="2" s="1"/>
  <c r="K244" i="2" s="1"/>
  <c r="K255" i="2" s="1"/>
  <c r="K258" i="2" s="1"/>
  <c r="K264" i="2" s="1"/>
  <c r="K268" i="2" s="1"/>
  <c r="K271" i="2" s="1"/>
  <c r="K273" i="2" s="1"/>
  <c r="K280" i="2" s="1"/>
  <c r="K283" i="2" s="1"/>
  <c r="K289" i="2" s="1"/>
  <c r="K301" i="2" s="1"/>
  <c r="K303" i="2" s="1"/>
  <c r="K310" i="2" s="1"/>
  <c r="K312" i="2" s="1"/>
  <c r="K319" i="2" s="1"/>
  <c r="K322" i="2" s="1"/>
  <c r="K325" i="2" s="1"/>
  <c r="K330" i="2" s="1"/>
  <c r="K333" i="2" s="1"/>
  <c r="K336" i="2" s="1"/>
  <c r="K340" i="2" s="1"/>
  <c r="K343" i="2" s="1"/>
  <c r="K345" i="2" s="1"/>
  <c r="K349" i="2" s="1"/>
  <c r="K355" i="2" s="1"/>
  <c r="K358" i="2" s="1"/>
  <c r="K364" i="2" s="1"/>
  <c r="K367" i="2" s="1"/>
  <c r="K370" i="2" s="1"/>
  <c r="K373" i="2" s="1"/>
  <c r="K376" i="2" s="1"/>
  <c r="K379" i="2" s="1"/>
  <c r="K382" i="2" s="1"/>
  <c r="K385" i="2" s="1"/>
  <c r="K388" i="2" s="1"/>
  <c r="K399" i="2" s="1"/>
  <c r="K403" i="2" s="1"/>
  <c r="K410" i="2" s="1"/>
  <c r="K412" i="2" s="1"/>
  <c r="K418" i="2" s="1"/>
  <c r="K420" i="2" s="1"/>
  <c r="K423" i="2" s="1"/>
  <c r="K426" i="2" s="1"/>
  <c r="K432" i="2" s="1"/>
  <c r="K445" i="2" s="1"/>
  <c r="K451" i="2" s="1"/>
  <c r="K453" i="2" s="1"/>
  <c r="K460" i="2" s="1"/>
  <c r="K462" i="2" s="1"/>
  <c r="K469" i="2" s="1"/>
  <c r="K475" i="2" s="1"/>
  <c r="K481" i="2" s="1"/>
  <c r="K484" i="2" s="1"/>
  <c r="K485" i="2" s="1"/>
  <c r="K486" i="2" s="1"/>
  <c r="K489" i="2" s="1"/>
  <c r="K490" i="2" s="1"/>
  <c r="K493" i="2" s="1"/>
  <c r="AX512" i="2" s="1"/>
  <c r="H3" i="2"/>
  <c r="C3" i="2"/>
  <c r="A3" i="2"/>
  <c r="AU3" i="2" s="1"/>
  <c r="AU6" i="2" s="1"/>
  <c r="AU9" i="2" s="1"/>
  <c r="BE115" i="1"/>
  <c r="BD115" i="1"/>
  <c r="BC115" i="1"/>
  <c r="AX115" i="1"/>
  <c r="AZ114" i="1"/>
  <c r="AW114" i="1"/>
  <c r="AZ112" i="1"/>
  <c r="AW112" i="1"/>
  <c r="AZ111" i="1"/>
  <c r="AW111" i="1"/>
  <c r="AZ109" i="1"/>
  <c r="AW109" i="1"/>
  <c r="AZ108" i="1"/>
  <c r="AW108" i="1"/>
  <c r="AQ104" i="1"/>
  <c r="AP104" i="1"/>
  <c r="AO104" i="1"/>
  <c r="AN104" i="1"/>
  <c r="AM104" i="1"/>
  <c r="AL104" i="1"/>
  <c r="AK104" i="1"/>
  <c r="AJ104" i="1"/>
  <c r="AI104" i="1"/>
  <c r="AH104" i="1"/>
  <c r="AG104" i="1"/>
  <c r="AF104" i="1"/>
  <c r="AE104" i="1"/>
  <c r="AD104" i="1"/>
  <c r="AC104" i="1"/>
  <c r="AB104" i="1"/>
  <c r="AA104" i="1"/>
  <c r="Z104" i="1"/>
  <c r="Y104" i="1"/>
  <c r="X104" i="1"/>
  <c r="W104" i="1"/>
  <c r="V104" i="1"/>
  <c r="K104" i="1"/>
  <c r="J104" i="1"/>
  <c r="AQ103" i="1"/>
  <c r="AP103" i="1"/>
  <c r="AO103" i="1"/>
  <c r="AN103" i="1"/>
  <c r="AM103" i="1"/>
  <c r="AL103" i="1"/>
  <c r="AK103" i="1"/>
  <c r="AJ103" i="1"/>
  <c r="AI103" i="1"/>
  <c r="AH103" i="1"/>
  <c r="AG103" i="1"/>
  <c r="AF103" i="1"/>
  <c r="AE103" i="1"/>
  <c r="AD103" i="1"/>
  <c r="AC103" i="1"/>
  <c r="AA103" i="1"/>
  <c r="Z103" i="1"/>
  <c r="Y103" i="1"/>
  <c r="X103" i="1"/>
  <c r="W103" i="1"/>
  <c r="V103" i="1"/>
  <c r="AQ102" i="1"/>
  <c r="AP102" i="1"/>
  <c r="AO102" i="1"/>
  <c r="AN102" i="1"/>
  <c r="AM102" i="1"/>
  <c r="AL102" i="1"/>
  <c r="AK102" i="1"/>
  <c r="AJ102" i="1"/>
  <c r="AI102" i="1"/>
  <c r="AH102" i="1"/>
  <c r="AG102" i="1"/>
  <c r="AF102" i="1"/>
  <c r="AE102" i="1"/>
  <c r="AD102" i="1"/>
  <c r="AC102" i="1"/>
  <c r="AB102" i="1"/>
  <c r="AA102" i="1"/>
  <c r="Z102" i="1"/>
  <c r="X102" i="1"/>
  <c r="W102" i="1"/>
  <c r="V102" i="1"/>
  <c r="O103" i="1" s="1"/>
  <c r="H102" i="1"/>
  <c r="A102" i="1"/>
  <c r="AQ101" i="1"/>
  <c r="AP101" i="1"/>
  <c r="AO101" i="1"/>
  <c r="AN101" i="1"/>
  <c r="AM101" i="1"/>
  <c r="AL101" i="1"/>
  <c r="AK101" i="1"/>
  <c r="AJ101" i="1"/>
  <c r="AI101" i="1"/>
  <c r="AH101" i="1"/>
  <c r="AG101" i="1"/>
  <c r="AF101" i="1"/>
  <c r="AE101" i="1"/>
  <c r="AD101" i="1"/>
  <c r="AC101" i="1"/>
  <c r="AB101" i="1"/>
  <c r="AA101" i="1"/>
  <c r="Z101" i="1"/>
  <c r="Y101" i="1"/>
  <c r="X101" i="1"/>
  <c r="W101" i="1"/>
  <c r="V101" i="1"/>
  <c r="O101" i="1"/>
  <c r="P101" i="1" s="1"/>
  <c r="K101" i="1"/>
  <c r="J101" i="1"/>
  <c r="AQ100" i="1"/>
  <c r="AP100" i="1"/>
  <c r="AO100" i="1"/>
  <c r="AN100" i="1"/>
  <c r="AM100" i="1"/>
  <c r="AL100" i="1"/>
  <c r="AK100" i="1"/>
  <c r="AJ100" i="1"/>
  <c r="AI100" i="1"/>
  <c r="AH100" i="1"/>
  <c r="AG100" i="1"/>
  <c r="AF100" i="1"/>
  <c r="AE100" i="1"/>
  <c r="AD100" i="1"/>
  <c r="AC100" i="1"/>
  <c r="AA100" i="1"/>
  <c r="Z100" i="1"/>
  <c r="Y100" i="1"/>
  <c r="X100" i="1"/>
  <c r="W100" i="1"/>
  <c r="V100" i="1"/>
  <c r="AQ99" i="1"/>
  <c r="AP99" i="1"/>
  <c r="AO99" i="1"/>
  <c r="AN99" i="1"/>
  <c r="AM99" i="1"/>
  <c r="AL99" i="1"/>
  <c r="AK99" i="1"/>
  <c r="AJ99" i="1"/>
  <c r="AI99" i="1"/>
  <c r="AH99" i="1"/>
  <c r="AG99" i="1"/>
  <c r="AF99" i="1"/>
  <c r="AE99" i="1"/>
  <c r="AD99" i="1"/>
  <c r="AC99" i="1"/>
  <c r="AB99" i="1"/>
  <c r="AA99" i="1"/>
  <c r="Z99" i="1"/>
  <c r="X99" i="1"/>
  <c r="W99" i="1"/>
  <c r="V99" i="1"/>
  <c r="O100" i="1" s="1"/>
  <c r="O99" i="1"/>
  <c r="P99" i="1" s="1"/>
  <c r="Y99" i="1" s="1"/>
  <c r="A99" i="1"/>
  <c r="AQ98" i="1"/>
  <c r="AP98" i="1"/>
  <c r="AO98" i="1"/>
  <c r="AN98" i="1"/>
  <c r="AM98" i="1"/>
  <c r="AL98" i="1"/>
  <c r="AK98" i="1"/>
  <c r="AJ98" i="1"/>
  <c r="AI98" i="1"/>
  <c r="AH98" i="1"/>
  <c r="AG98" i="1"/>
  <c r="AF98" i="1"/>
  <c r="AE98" i="1"/>
  <c r="AD98" i="1"/>
  <c r="AC98" i="1"/>
  <c r="AB98" i="1"/>
  <c r="AA98" i="1"/>
  <c r="Z98" i="1"/>
  <c r="Y98" i="1"/>
  <c r="X98" i="1"/>
  <c r="W98" i="1"/>
  <c r="V98" i="1"/>
  <c r="K98" i="1"/>
  <c r="J98" i="1"/>
  <c r="AQ97" i="1"/>
  <c r="AP97" i="1"/>
  <c r="AO97" i="1"/>
  <c r="AN97" i="1"/>
  <c r="AM97" i="1"/>
  <c r="AL97" i="1"/>
  <c r="AK97" i="1"/>
  <c r="AJ97" i="1"/>
  <c r="AI97" i="1"/>
  <c r="AH97" i="1"/>
  <c r="AG97" i="1"/>
  <c r="AF97" i="1"/>
  <c r="AE97" i="1"/>
  <c r="AD97" i="1"/>
  <c r="AC97" i="1"/>
  <c r="AB97" i="1"/>
  <c r="AA97" i="1"/>
  <c r="Z97" i="1"/>
  <c r="X97" i="1"/>
  <c r="W97" i="1"/>
  <c r="V97" i="1"/>
  <c r="AQ96" i="1"/>
  <c r="AP96" i="1"/>
  <c r="AO96" i="1"/>
  <c r="AN96" i="1"/>
  <c r="AM96" i="1"/>
  <c r="AL96" i="1"/>
  <c r="AK96" i="1"/>
  <c r="AJ96" i="1"/>
  <c r="AI96" i="1"/>
  <c r="AH96" i="1"/>
  <c r="AG96" i="1"/>
  <c r="AF96" i="1"/>
  <c r="AE96" i="1"/>
  <c r="AD96" i="1"/>
  <c r="AC96" i="1"/>
  <c r="AA96" i="1"/>
  <c r="Z96" i="1"/>
  <c r="Y96" i="1"/>
  <c r="X96" i="1"/>
  <c r="W96" i="1"/>
  <c r="V96" i="1"/>
  <c r="O96" i="1" s="1"/>
  <c r="H96" i="1"/>
  <c r="A96" i="1"/>
  <c r="AQ95" i="1"/>
  <c r="AP95" i="1"/>
  <c r="AO95" i="1"/>
  <c r="AN95" i="1"/>
  <c r="AM95" i="1"/>
  <c r="AL95" i="1"/>
  <c r="AK95" i="1"/>
  <c r="AJ95" i="1"/>
  <c r="AI95" i="1"/>
  <c r="AH95" i="1"/>
  <c r="AG95" i="1"/>
  <c r="AF95" i="1"/>
  <c r="AE95" i="1"/>
  <c r="AD95" i="1"/>
  <c r="AC95" i="1"/>
  <c r="AB95" i="1"/>
  <c r="AA95" i="1"/>
  <c r="Z95" i="1"/>
  <c r="Y95" i="1"/>
  <c r="X95" i="1"/>
  <c r="W95" i="1"/>
  <c r="V95" i="1"/>
  <c r="O95" i="1"/>
  <c r="P95" i="1" s="1"/>
  <c r="K95" i="1"/>
  <c r="J95" i="1"/>
  <c r="AQ94" i="1"/>
  <c r="AP94" i="1"/>
  <c r="AO94" i="1"/>
  <c r="AN94" i="1"/>
  <c r="AM94" i="1"/>
  <c r="AL94" i="1"/>
  <c r="AK94" i="1"/>
  <c r="AJ94" i="1"/>
  <c r="AI94" i="1"/>
  <c r="AH94" i="1"/>
  <c r="AG94" i="1"/>
  <c r="AF94" i="1"/>
  <c r="AE94" i="1"/>
  <c r="AD94" i="1"/>
  <c r="AC94" i="1"/>
  <c r="AA94" i="1"/>
  <c r="Z94" i="1"/>
  <c r="Y94" i="1"/>
  <c r="X94" i="1"/>
  <c r="W94" i="1"/>
  <c r="V94" i="1"/>
  <c r="AQ93" i="1"/>
  <c r="AP93" i="1"/>
  <c r="AO93" i="1"/>
  <c r="AN93" i="1"/>
  <c r="AM93" i="1"/>
  <c r="AL93" i="1"/>
  <c r="AK93" i="1"/>
  <c r="AJ93" i="1"/>
  <c r="AI93" i="1"/>
  <c r="AH93" i="1"/>
  <c r="AG93" i="1"/>
  <c r="AF93" i="1"/>
  <c r="AE93" i="1"/>
  <c r="AD93" i="1"/>
  <c r="AC93" i="1"/>
  <c r="AB93" i="1"/>
  <c r="AA93" i="1"/>
  <c r="Z93" i="1"/>
  <c r="X93" i="1"/>
  <c r="W93" i="1"/>
  <c r="V93" i="1"/>
  <c r="O94" i="1" s="1"/>
  <c r="O93" i="1"/>
  <c r="P93" i="1" s="1"/>
  <c r="Y93" i="1" s="1"/>
  <c r="B93" i="1"/>
  <c r="AR95" i="1" s="1"/>
  <c r="A93" i="1"/>
  <c r="AR92" i="1"/>
  <c r="AQ92" i="1"/>
  <c r="AP92" i="1"/>
  <c r="AO92" i="1"/>
  <c r="AN92" i="1"/>
  <c r="AM92" i="1"/>
  <c r="AL92" i="1"/>
  <c r="AK92" i="1"/>
  <c r="AJ92" i="1"/>
  <c r="AI92" i="1"/>
  <c r="AH92" i="1"/>
  <c r="AG92" i="1"/>
  <c r="AF92" i="1"/>
  <c r="AE92" i="1"/>
  <c r="AD92" i="1"/>
  <c r="AC92" i="1"/>
  <c r="AB92" i="1"/>
  <c r="AA92" i="1"/>
  <c r="Z92" i="1"/>
  <c r="Y92" i="1"/>
  <c r="X92" i="1"/>
  <c r="W92" i="1"/>
  <c r="V92" i="1"/>
  <c r="K92" i="1"/>
  <c r="J92" i="1"/>
  <c r="AR91" i="1"/>
  <c r="AQ91" i="1"/>
  <c r="AP91" i="1"/>
  <c r="AO91" i="1"/>
  <c r="AN91" i="1"/>
  <c r="AM91" i="1"/>
  <c r="AL91" i="1"/>
  <c r="AK91" i="1"/>
  <c r="AJ91" i="1"/>
  <c r="AI91" i="1"/>
  <c r="AH91" i="1"/>
  <c r="AG91" i="1"/>
  <c r="AF91" i="1"/>
  <c r="AE91" i="1"/>
  <c r="AD91" i="1"/>
  <c r="AC91" i="1"/>
  <c r="AA91" i="1"/>
  <c r="Z91" i="1"/>
  <c r="Y91" i="1"/>
  <c r="X91" i="1"/>
  <c r="W91" i="1"/>
  <c r="V91" i="1"/>
  <c r="AR90" i="1"/>
  <c r="AQ90" i="1"/>
  <c r="AP90" i="1"/>
  <c r="AO90" i="1"/>
  <c r="AN90" i="1"/>
  <c r="AM90" i="1"/>
  <c r="AL90" i="1"/>
  <c r="AK90" i="1"/>
  <c r="AJ90" i="1"/>
  <c r="AI90" i="1"/>
  <c r="AH90" i="1"/>
  <c r="AG90" i="1"/>
  <c r="AF90" i="1"/>
  <c r="AE90" i="1"/>
  <c r="AD90" i="1"/>
  <c r="AC90" i="1"/>
  <c r="AB90" i="1"/>
  <c r="AA90" i="1"/>
  <c r="Z90" i="1"/>
  <c r="X90" i="1"/>
  <c r="W90" i="1"/>
  <c r="V90" i="1"/>
  <c r="O91" i="1" s="1"/>
  <c r="P91" i="1" s="1"/>
  <c r="AB91" i="1" s="1"/>
  <c r="O90" i="1"/>
  <c r="Y90" i="1" s="1"/>
  <c r="H90" i="1"/>
  <c r="A90" i="1"/>
  <c r="AQ89" i="1"/>
  <c r="AP89" i="1"/>
  <c r="AO89" i="1"/>
  <c r="AN89" i="1"/>
  <c r="AM89" i="1"/>
  <c r="AL89" i="1"/>
  <c r="AK89" i="1"/>
  <c r="AJ89" i="1"/>
  <c r="AI89" i="1"/>
  <c r="AH89" i="1"/>
  <c r="AG89" i="1"/>
  <c r="AF89" i="1"/>
  <c r="AE89" i="1"/>
  <c r="AD89" i="1"/>
  <c r="AC89" i="1"/>
  <c r="AA89" i="1"/>
  <c r="Z89" i="1"/>
  <c r="Y89" i="1"/>
  <c r="X89" i="1"/>
  <c r="W89" i="1"/>
  <c r="V89" i="1"/>
  <c r="AQ88" i="1"/>
  <c r="AP88" i="1"/>
  <c r="AO88" i="1"/>
  <c r="AN88" i="1"/>
  <c r="AM88" i="1"/>
  <c r="AL88" i="1"/>
  <c r="AK88" i="1"/>
  <c r="AJ88" i="1"/>
  <c r="AI88" i="1"/>
  <c r="AH88" i="1"/>
  <c r="AG88" i="1"/>
  <c r="AF88" i="1"/>
  <c r="AE88" i="1"/>
  <c r="AD88" i="1"/>
  <c r="AC88" i="1"/>
  <c r="AA88" i="1"/>
  <c r="Z88" i="1"/>
  <c r="Y88" i="1"/>
  <c r="X88" i="1"/>
  <c r="W88" i="1"/>
  <c r="V88" i="1"/>
  <c r="AQ87" i="1"/>
  <c r="AP87" i="1"/>
  <c r="AO87" i="1"/>
  <c r="AN87" i="1"/>
  <c r="AM87" i="1"/>
  <c r="AL87" i="1"/>
  <c r="AK87" i="1"/>
  <c r="AJ87" i="1"/>
  <c r="AI87" i="1"/>
  <c r="AH87" i="1"/>
  <c r="AG87" i="1"/>
  <c r="AF87" i="1"/>
  <c r="AE87" i="1"/>
  <c r="AD87" i="1"/>
  <c r="AC87" i="1"/>
  <c r="AB87" i="1"/>
  <c r="AA87" i="1"/>
  <c r="Z87" i="1"/>
  <c r="X87" i="1"/>
  <c r="W87" i="1"/>
  <c r="V87" i="1"/>
  <c r="O88" i="1" s="1"/>
  <c r="O87" i="1"/>
  <c r="P87" i="1" s="1"/>
  <c r="Y87" i="1" s="1"/>
  <c r="H87" i="1"/>
  <c r="A87" i="1"/>
  <c r="AQ86" i="1"/>
  <c r="AP86" i="1"/>
  <c r="AO86" i="1"/>
  <c r="AN86" i="1"/>
  <c r="AM86" i="1"/>
  <c r="AL86" i="1"/>
  <c r="AK86" i="1"/>
  <c r="AJ86" i="1"/>
  <c r="AI86" i="1"/>
  <c r="AH86" i="1"/>
  <c r="AG86" i="1"/>
  <c r="AF86" i="1"/>
  <c r="AE86" i="1"/>
  <c r="AD86" i="1"/>
  <c r="AC86" i="1"/>
  <c r="AB86" i="1"/>
  <c r="AA86" i="1"/>
  <c r="Z86" i="1"/>
  <c r="Y86" i="1"/>
  <c r="X86" i="1"/>
  <c r="W86" i="1"/>
  <c r="V86" i="1"/>
  <c r="K86" i="1"/>
  <c r="J86" i="1"/>
  <c r="AQ85" i="1"/>
  <c r="AP85" i="1"/>
  <c r="AO85" i="1"/>
  <c r="AN85" i="1"/>
  <c r="AM85" i="1"/>
  <c r="AL85" i="1"/>
  <c r="AK85" i="1"/>
  <c r="AJ85" i="1"/>
  <c r="AI85" i="1"/>
  <c r="AH85" i="1"/>
  <c r="AG85" i="1"/>
  <c r="AF85" i="1"/>
  <c r="AE85" i="1"/>
  <c r="AD85" i="1"/>
  <c r="AC85" i="1"/>
  <c r="AA85" i="1"/>
  <c r="Z85" i="1"/>
  <c r="Y85" i="1"/>
  <c r="X85" i="1"/>
  <c r="W85" i="1"/>
  <c r="V85" i="1"/>
  <c r="O84" i="1" s="1"/>
  <c r="AQ84" i="1"/>
  <c r="AP84" i="1"/>
  <c r="AO84" i="1"/>
  <c r="AN84" i="1"/>
  <c r="AM84" i="1"/>
  <c r="AL84" i="1"/>
  <c r="AK84" i="1"/>
  <c r="AJ84" i="1"/>
  <c r="AI84" i="1"/>
  <c r="AH84" i="1"/>
  <c r="AG84" i="1"/>
  <c r="AF84" i="1"/>
  <c r="AE84" i="1"/>
  <c r="AD84" i="1"/>
  <c r="AC84" i="1"/>
  <c r="AB84" i="1"/>
  <c r="AA84" i="1"/>
  <c r="Z84" i="1"/>
  <c r="X84" i="1"/>
  <c r="W84" i="1"/>
  <c r="V84" i="1"/>
  <c r="O85" i="1" s="1"/>
  <c r="P85" i="1" s="1"/>
  <c r="AB85" i="1" s="1"/>
  <c r="H84" i="1"/>
  <c r="A84" i="1"/>
  <c r="AQ83" i="1"/>
  <c r="AP83" i="1"/>
  <c r="AO83" i="1"/>
  <c r="AN83" i="1"/>
  <c r="AM83" i="1"/>
  <c r="AL83" i="1"/>
  <c r="AK83" i="1"/>
  <c r="AJ83" i="1"/>
  <c r="AI83" i="1"/>
  <c r="AH83" i="1"/>
  <c r="AG83" i="1"/>
  <c r="AF83" i="1"/>
  <c r="AE83" i="1"/>
  <c r="AD83" i="1"/>
  <c r="AC83" i="1"/>
  <c r="AB83" i="1"/>
  <c r="AA83" i="1"/>
  <c r="Z83" i="1"/>
  <c r="Y83" i="1"/>
  <c r="X83" i="1"/>
  <c r="W83" i="1"/>
  <c r="V83" i="1"/>
  <c r="O83" i="1"/>
  <c r="P83" i="1" s="1"/>
  <c r="K83" i="1"/>
  <c r="J83" i="1"/>
  <c r="AQ82" i="1"/>
  <c r="AP82" i="1"/>
  <c r="AO82" i="1"/>
  <c r="AN82" i="1"/>
  <c r="AM82" i="1"/>
  <c r="AL82" i="1"/>
  <c r="AK82" i="1"/>
  <c r="AJ82" i="1"/>
  <c r="AI82" i="1"/>
  <c r="AH82" i="1"/>
  <c r="AG82" i="1"/>
  <c r="AF82" i="1"/>
  <c r="AE82" i="1"/>
  <c r="AD82" i="1"/>
  <c r="AC82" i="1"/>
  <c r="AA82" i="1"/>
  <c r="Z82" i="1"/>
  <c r="Y82" i="1"/>
  <c r="X82" i="1"/>
  <c r="W82" i="1"/>
  <c r="V82" i="1"/>
  <c r="AQ81" i="1"/>
  <c r="AP81" i="1"/>
  <c r="AO81" i="1"/>
  <c r="AN81" i="1"/>
  <c r="AM81" i="1"/>
  <c r="AL81" i="1"/>
  <c r="AK81" i="1"/>
  <c r="AJ81" i="1"/>
  <c r="AI81" i="1"/>
  <c r="AH81" i="1"/>
  <c r="AG81" i="1"/>
  <c r="AF81" i="1"/>
  <c r="AE81" i="1"/>
  <c r="AD81" i="1"/>
  <c r="AC81" i="1"/>
  <c r="AB81" i="1"/>
  <c r="AA81" i="1"/>
  <c r="Z81" i="1"/>
  <c r="X81" i="1"/>
  <c r="W81" i="1"/>
  <c r="V81" i="1"/>
  <c r="O81" i="1" s="1"/>
  <c r="A81" i="1"/>
  <c r="H81" i="1" s="1"/>
  <c r="AQ80" i="1"/>
  <c r="AP80" i="1"/>
  <c r="AO80" i="1"/>
  <c r="AN80" i="1"/>
  <c r="AM80" i="1"/>
  <c r="AL80" i="1"/>
  <c r="AK80" i="1"/>
  <c r="AJ80" i="1"/>
  <c r="AI80" i="1"/>
  <c r="AH80" i="1"/>
  <c r="AG80" i="1"/>
  <c r="AF80" i="1"/>
  <c r="AE80" i="1"/>
  <c r="AD80" i="1"/>
  <c r="AC80" i="1"/>
  <c r="AB80" i="1"/>
  <c r="AA80" i="1"/>
  <c r="Z80" i="1"/>
  <c r="Y80" i="1"/>
  <c r="X80" i="1"/>
  <c r="W80" i="1"/>
  <c r="V80" i="1"/>
  <c r="K80" i="1"/>
  <c r="J80" i="1"/>
  <c r="AQ79" i="1"/>
  <c r="AP79" i="1"/>
  <c r="AO79" i="1"/>
  <c r="AN79" i="1"/>
  <c r="AM79" i="1"/>
  <c r="AL79" i="1"/>
  <c r="AK79" i="1"/>
  <c r="AJ79" i="1"/>
  <c r="AI79" i="1"/>
  <c r="AH79" i="1"/>
  <c r="AG79" i="1"/>
  <c r="AF79" i="1"/>
  <c r="AE79" i="1"/>
  <c r="AD79" i="1"/>
  <c r="AC79" i="1"/>
  <c r="AB79" i="1"/>
  <c r="AA79" i="1"/>
  <c r="Z79" i="1"/>
  <c r="X79" i="1"/>
  <c r="W79" i="1"/>
  <c r="V79" i="1"/>
  <c r="AQ78" i="1"/>
  <c r="AP78" i="1"/>
  <c r="AO78" i="1"/>
  <c r="AN78" i="1"/>
  <c r="AM78" i="1"/>
  <c r="AL78" i="1"/>
  <c r="AK78" i="1"/>
  <c r="AJ78" i="1"/>
  <c r="AI78" i="1"/>
  <c r="AH78" i="1"/>
  <c r="AG78" i="1"/>
  <c r="AF78" i="1"/>
  <c r="AE78" i="1"/>
  <c r="AD78" i="1"/>
  <c r="AC78" i="1"/>
  <c r="AA78" i="1"/>
  <c r="Z78" i="1"/>
  <c r="Y78" i="1"/>
  <c r="X78" i="1"/>
  <c r="W78" i="1"/>
  <c r="V78" i="1"/>
  <c r="O80" i="1" s="1"/>
  <c r="P80" i="1" s="1"/>
  <c r="B78" i="1"/>
  <c r="AR80" i="1" s="1"/>
  <c r="A78" i="1"/>
  <c r="AR77" i="1"/>
  <c r="AQ77" i="1"/>
  <c r="AP77" i="1"/>
  <c r="AO77" i="1"/>
  <c r="AN77" i="1"/>
  <c r="AM77" i="1"/>
  <c r="AL77" i="1"/>
  <c r="AK77" i="1"/>
  <c r="AJ77" i="1"/>
  <c r="AI77" i="1"/>
  <c r="AH77" i="1"/>
  <c r="AG77" i="1"/>
  <c r="AF77" i="1"/>
  <c r="AE77" i="1"/>
  <c r="AD77" i="1"/>
  <c r="AC77" i="1"/>
  <c r="AB77" i="1"/>
  <c r="AA77" i="1"/>
  <c r="Z77" i="1"/>
  <c r="Y77" i="1"/>
  <c r="X77" i="1"/>
  <c r="W77" i="1"/>
  <c r="V77" i="1"/>
  <c r="K77" i="1"/>
  <c r="J77" i="1"/>
  <c r="AR76" i="1"/>
  <c r="AQ76" i="1"/>
  <c r="AP76" i="1"/>
  <c r="AO76" i="1"/>
  <c r="AN76" i="1"/>
  <c r="AM76" i="1"/>
  <c r="AL76" i="1"/>
  <c r="AK76" i="1"/>
  <c r="AJ76" i="1"/>
  <c r="AI76" i="1"/>
  <c r="AH76" i="1"/>
  <c r="AG76" i="1"/>
  <c r="AF76" i="1"/>
  <c r="AE76" i="1"/>
  <c r="AD76" i="1"/>
  <c r="AC76" i="1"/>
  <c r="AB76" i="1"/>
  <c r="AA76" i="1"/>
  <c r="Z76" i="1"/>
  <c r="X76" i="1"/>
  <c r="W76" i="1"/>
  <c r="V76" i="1"/>
  <c r="AR75" i="1"/>
  <c r="AQ75" i="1"/>
  <c r="AP75" i="1"/>
  <c r="AO75" i="1"/>
  <c r="AN75" i="1"/>
  <c r="AM75" i="1"/>
  <c r="AL75" i="1"/>
  <c r="AK75" i="1"/>
  <c r="AJ75" i="1"/>
  <c r="AI75" i="1"/>
  <c r="AH75" i="1"/>
  <c r="AG75" i="1"/>
  <c r="AF75" i="1"/>
  <c r="AE75" i="1"/>
  <c r="AD75" i="1"/>
  <c r="AC75" i="1"/>
  <c r="AA75" i="1"/>
  <c r="Z75" i="1"/>
  <c r="Y75" i="1"/>
  <c r="X75" i="1"/>
  <c r="W75" i="1"/>
  <c r="V75" i="1"/>
  <c r="O76" i="1" s="1"/>
  <c r="P76" i="1" s="1"/>
  <c r="Y76" i="1" s="1"/>
  <c r="O75" i="1"/>
  <c r="AB75" i="1" s="1"/>
  <c r="H75" i="1"/>
  <c r="A75" i="1"/>
  <c r="AQ74" i="1"/>
  <c r="AP74" i="1"/>
  <c r="AO74" i="1"/>
  <c r="AN74" i="1"/>
  <c r="AM74" i="1"/>
  <c r="AL74" i="1"/>
  <c r="AK74" i="1"/>
  <c r="AJ74" i="1"/>
  <c r="AI74" i="1"/>
  <c r="AH74" i="1"/>
  <c r="AG74" i="1"/>
  <c r="AF74" i="1"/>
  <c r="AE74" i="1"/>
  <c r="AD74" i="1"/>
  <c r="AC74" i="1"/>
  <c r="AB74" i="1"/>
  <c r="AA74" i="1"/>
  <c r="Z74" i="1"/>
  <c r="Y74" i="1"/>
  <c r="X74" i="1"/>
  <c r="W74" i="1"/>
  <c r="V74" i="1"/>
  <c r="K74" i="1"/>
  <c r="J74" i="1"/>
  <c r="AQ73" i="1"/>
  <c r="AP73" i="1"/>
  <c r="AO73" i="1"/>
  <c r="AN73" i="1"/>
  <c r="AM73" i="1"/>
  <c r="AL73" i="1"/>
  <c r="AK73" i="1"/>
  <c r="AJ73" i="1"/>
  <c r="AI73" i="1"/>
  <c r="AH73" i="1"/>
  <c r="AG73" i="1"/>
  <c r="AF73" i="1"/>
  <c r="AE73" i="1"/>
  <c r="AD73" i="1"/>
  <c r="AC73" i="1"/>
  <c r="AB73" i="1"/>
  <c r="AA73" i="1"/>
  <c r="Z73" i="1"/>
  <c r="X73" i="1"/>
  <c r="W73" i="1"/>
  <c r="V73" i="1"/>
  <c r="AQ72" i="1"/>
  <c r="AP72" i="1"/>
  <c r="AO72" i="1"/>
  <c r="AN72" i="1"/>
  <c r="AM72" i="1"/>
  <c r="AL72" i="1"/>
  <c r="AK72" i="1"/>
  <c r="AJ72" i="1"/>
  <c r="AI72" i="1"/>
  <c r="AH72" i="1"/>
  <c r="AG72" i="1"/>
  <c r="AF72" i="1"/>
  <c r="AE72" i="1"/>
  <c r="AD72" i="1"/>
  <c r="AC72" i="1"/>
  <c r="AA72" i="1"/>
  <c r="Z72" i="1"/>
  <c r="Y72" i="1"/>
  <c r="X72" i="1"/>
  <c r="W72" i="1"/>
  <c r="V72" i="1"/>
  <c r="O73" i="1" s="1"/>
  <c r="O72" i="1"/>
  <c r="P72" i="1" s="1"/>
  <c r="AB72" i="1" s="1"/>
  <c r="H72" i="1"/>
  <c r="A72" i="1"/>
  <c r="Q72" i="1" s="1"/>
  <c r="AQ71" i="1"/>
  <c r="AP71" i="1"/>
  <c r="AO71" i="1"/>
  <c r="AN71" i="1"/>
  <c r="AM71" i="1"/>
  <c r="AL71" i="1"/>
  <c r="AK71" i="1"/>
  <c r="AJ71" i="1"/>
  <c r="AI71" i="1"/>
  <c r="AH71" i="1"/>
  <c r="AG71" i="1"/>
  <c r="AF71" i="1"/>
  <c r="AE71" i="1"/>
  <c r="AD71" i="1"/>
  <c r="AC71" i="1"/>
  <c r="AB71" i="1"/>
  <c r="AA71" i="1"/>
  <c r="Z71" i="1"/>
  <c r="Y71" i="1"/>
  <c r="X71" i="1"/>
  <c r="W71" i="1"/>
  <c r="V71" i="1"/>
  <c r="K71" i="1"/>
  <c r="J71" i="1"/>
  <c r="AQ70" i="1"/>
  <c r="AP70" i="1"/>
  <c r="AO70" i="1"/>
  <c r="AN70" i="1"/>
  <c r="AM70" i="1"/>
  <c r="AL70" i="1"/>
  <c r="AK70" i="1"/>
  <c r="AJ70" i="1"/>
  <c r="AI70" i="1"/>
  <c r="AH70" i="1"/>
  <c r="AG70" i="1"/>
  <c r="AF70" i="1"/>
  <c r="AE70" i="1"/>
  <c r="AD70" i="1"/>
  <c r="AC70" i="1"/>
  <c r="AA70" i="1"/>
  <c r="Z70" i="1"/>
  <c r="Y70" i="1"/>
  <c r="X70" i="1"/>
  <c r="W70" i="1"/>
  <c r="V70" i="1"/>
  <c r="O69" i="1" s="1"/>
  <c r="P69" i="1" s="1"/>
  <c r="Y69" i="1" s="1"/>
  <c r="AQ69" i="1"/>
  <c r="AP69" i="1"/>
  <c r="AO69" i="1"/>
  <c r="AN69" i="1"/>
  <c r="AM69" i="1"/>
  <c r="AL69" i="1"/>
  <c r="AK69" i="1"/>
  <c r="AJ69" i="1"/>
  <c r="AI69" i="1"/>
  <c r="AH69" i="1"/>
  <c r="AG69" i="1"/>
  <c r="AF69" i="1"/>
  <c r="AE69" i="1"/>
  <c r="AD69" i="1"/>
  <c r="AC69" i="1"/>
  <c r="AB69" i="1"/>
  <c r="AA69" i="1"/>
  <c r="Z69" i="1"/>
  <c r="X69" i="1"/>
  <c r="W69" i="1"/>
  <c r="V69" i="1"/>
  <c r="O70" i="1" s="1"/>
  <c r="H69" i="1"/>
  <c r="A69" i="1"/>
  <c r="AQ68" i="1"/>
  <c r="AP68" i="1"/>
  <c r="AO68" i="1"/>
  <c r="AN68" i="1"/>
  <c r="AM68" i="1"/>
  <c r="AL68" i="1"/>
  <c r="AK68" i="1"/>
  <c r="AJ68" i="1"/>
  <c r="AI68" i="1"/>
  <c r="AH68" i="1"/>
  <c r="AG68" i="1"/>
  <c r="AF68" i="1"/>
  <c r="AE68" i="1"/>
  <c r="AD68" i="1"/>
  <c r="AC68" i="1"/>
  <c r="AB68" i="1"/>
  <c r="AA68" i="1"/>
  <c r="Z68" i="1"/>
  <c r="Y68" i="1"/>
  <c r="X68" i="1"/>
  <c r="W68" i="1"/>
  <c r="V68" i="1"/>
  <c r="O68" i="1"/>
  <c r="P68" i="1" s="1"/>
  <c r="K68" i="1"/>
  <c r="J68" i="1"/>
  <c r="AQ67" i="1"/>
  <c r="AP67" i="1"/>
  <c r="AO67" i="1"/>
  <c r="AN67" i="1"/>
  <c r="AM67" i="1"/>
  <c r="AL67" i="1"/>
  <c r="AK67" i="1"/>
  <c r="AJ67" i="1"/>
  <c r="AI67" i="1"/>
  <c r="AH67" i="1"/>
  <c r="AG67" i="1"/>
  <c r="AF67" i="1"/>
  <c r="AE67" i="1"/>
  <c r="AD67" i="1"/>
  <c r="AC67" i="1"/>
  <c r="AB67" i="1"/>
  <c r="AA67" i="1"/>
  <c r="Z67" i="1"/>
  <c r="X67" i="1"/>
  <c r="W67" i="1"/>
  <c r="V67" i="1"/>
  <c r="AQ66" i="1"/>
  <c r="AP66" i="1"/>
  <c r="AO66" i="1"/>
  <c r="AN66" i="1"/>
  <c r="AM66" i="1"/>
  <c r="AL66" i="1"/>
  <c r="AK66" i="1"/>
  <c r="AJ66" i="1"/>
  <c r="AI66" i="1"/>
  <c r="AH66" i="1"/>
  <c r="AG66" i="1"/>
  <c r="AF66" i="1"/>
  <c r="AE66" i="1"/>
  <c r="AD66" i="1"/>
  <c r="AC66" i="1"/>
  <c r="AA66" i="1"/>
  <c r="Z66" i="1"/>
  <c r="Y66" i="1"/>
  <c r="X66" i="1"/>
  <c r="W66" i="1"/>
  <c r="V66" i="1"/>
  <c r="O66" i="1" s="1"/>
  <c r="A66" i="1"/>
  <c r="H66" i="1" s="1"/>
  <c r="AQ65" i="1"/>
  <c r="AP65" i="1"/>
  <c r="AO65" i="1"/>
  <c r="AN65" i="1"/>
  <c r="AM65" i="1"/>
  <c r="AL65" i="1"/>
  <c r="AK65" i="1"/>
  <c r="AJ65" i="1"/>
  <c r="AI65" i="1"/>
  <c r="AH65" i="1"/>
  <c r="AG65" i="1"/>
  <c r="AF65" i="1"/>
  <c r="AE65" i="1"/>
  <c r="AD65" i="1"/>
  <c r="AC65" i="1"/>
  <c r="AB65" i="1"/>
  <c r="AA65" i="1"/>
  <c r="Z65" i="1"/>
  <c r="Y65" i="1"/>
  <c r="X65" i="1"/>
  <c r="W65" i="1"/>
  <c r="V65" i="1"/>
  <c r="K65" i="1"/>
  <c r="J65" i="1"/>
  <c r="AQ64" i="1"/>
  <c r="AP64" i="1"/>
  <c r="AO64" i="1"/>
  <c r="AN64" i="1"/>
  <c r="AM64" i="1"/>
  <c r="AL64" i="1"/>
  <c r="AK64" i="1"/>
  <c r="AJ64" i="1"/>
  <c r="AI64" i="1"/>
  <c r="AH64" i="1"/>
  <c r="AG64" i="1"/>
  <c r="AF64" i="1"/>
  <c r="AE64" i="1"/>
  <c r="AD64" i="1"/>
  <c r="AC64" i="1"/>
  <c r="AB64" i="1"/>
  <c r="AA64" i="1"/>
  <c r="Z64" i="1"/>
  <c r="X64" i="1"/>
  <c r="W64" i="1"/>
  <c r="V64" i="1"/>
  <c r="AQ63" i="1"/>
  <c r="AP63" i="1"/>
  <c r="AO63" i="1"/>
  <c r="AN63" i="1"/>
  <c r="AM63" i="1"/>
  <c r="AL63" i="1"/>
  <c r="AK63" i="1"/>
  <c r="AJ63" i="1"/>
  <c r="AI63" i="1"/>
  <c r="AH63" i="1"/>
  <c r="AG63" i="1"/>
  <c r="AF63" i="1"/>
  <c r="AE63" i="1"/>
  <c r="AD63" i="1"/>
  <c r="AC63" i="1"/>
  <c r="AA63" i="1"/>
  <c r="Z63" i="1"/>
  <c r="Y63" i="1"/>
  <c r="X63" i="1"/>
  <c r="W63" i="1"/>
  <c r="V63" i="1"/>
  <c r="O65" i="1" s="1"/>
  <c r="P65" i="1" s="1"/>
  <c r="B63" i="1"/>
  <c r="AR65" i="1" s="1"/>
  <c r="A63" i="1"/>
  <c r="AR62" i="1"/>
  <c r="AQ62" i="1"/>
  <c r="AP62" i="1"/>
  <c r="AO62" i="1"/>
  <c r="AN62" i="1"/>
  <c r="AM62" i="1"/>
  <c r="AL62" i="1"/>
  <c r="AK62" i="1"/>
  <c r="AJ62" i="1"/>
  <c r="AI62" i="1"/>
  <c r="AH62" i="1"/>
  <c r="AG62" i="1"/>
  <c r="AF62" i="1"/>
  <c r="AE62" i="1"/>
  <c r="AD62" i="1"/>
  <c r="AC62" i="1"/>
  <c r="AB62" i="1"/>
  <c r="AA62" i="1"/>
  <c r="Z62" i="1"/>
  <c r="Y62" i="1"/>
  <c r="X62" i="1"/>
  <c r="W62" i="1"/>
  <c r="V62" i="1"/>
  <c r="K62" i="1"/>
  <c r="J62" i="1"/>
  <c r="AR61" i="1"/>
  <c r="AQ61" i="1"/>
  <c r="AP61" i="1"/>
  <c r="AO61" i="1"/>
  <c r="AN61" i="1"/>
  <c r="AM61" i="1"/>
  <c r="AL61" i="1"/>
  <c r="AK61" i="1"/>
  <c r="AJ61" i="1"/>
  <c r="AI61" i="1"/>
  <c r="AH61" i="1"/>
  <c r="AG61" i="1"/>
  <c r="AF61" i="1"/>
  <c r="AE61" i="1"/>
  <c r="AD61" i="1"/>
  <c r="AC61" i="1"/>
  <c r="AB61" i="1"/>
  <c r="AA61" i="1"/>
  <c r="Z61" i="1"/>
  <c r="X61" i="1"/>
  <c r="W61" i="1"/>
  <c r="V61" i="1"/>
  <c r="AR60" i="1"/>
  <c r="AQ60" i="1"/>
  <c r="AP60" i="1"/>
  <c r="AO60" i="1"/>
  <c r="AN60" i="1"/>
  <c r="AM60" i="1"/>
  <c r="AL60" i="1"/>
  <c r="AK60" i="1"/>
  <c r="AJ60" i="1"/>
  <c r="AI60" i="1"/>
  <c r="AH60" i="1"/>
  <c r="AG60" i="1"/>
  <c r="AF60" i="1"/>
  <c r="AE60" i="1"/>
  <c r="AD60" i="1"/>
  <c r="AC60" i="1"/>
  <c r="AA60" i="1"/>
  <c r="Z60" i="1"/>
  <c r="Y60" i="1"/>
  <c r="X60" i="1"/>
  <c r="W60" i="1"/>
  <c r="V60" i="1"/>
  <c r="O61" i="1" s="1"/>
  <c r="O60" i="1"/>
  <c r="P60" i="1" s="1"/>
  <c r="AB60" i="1" s="1"/>
  <c r="H60" i="1"/>
  <c r="A60" i="1"/>
  <c r="AQ59" i="1"/>
  <c r="AP59" i="1"/>
  <c r="AO59" i="1"/>
  <c r="AN59" i="1"/>
  <c r="AM59" i="1"/>
  <c r="AL59" i="1"/>
  <c r="AK59" i="1"/>
  <c r="AJ59" i="1"/>
  <c r="AI59" i="1"/>
  <c r="AH59" i="1"/>
  <c r="AG59" i="1"/>
  <c r="AF59" i="1"/>
  <c r="AE59" i="1"/>
  <c r="AD59" i="1"/>
  <c r="AC59" i="1"/>
  <c r="AB59" i="1"/>
  <c r="AA59" i="1"/>
  <c r="Z59" i="1"/>
  <c r="Y59" i="1"/>
  <c r="X59" i="1"/>
  <c r="W59" i="1"/>
  <c r="V59" i="1"/>
  <c r="K59" i="1"/>
  <c r="J59" i="1"/>
  <c r="AQ58" i="1"/>
  <c r="AP58" i="1"/>
  <c r="AO58" i="1"/>
  <c r="AN58" i="1"/>
  <c r="AM58" i="1"/>
  <c r="AL58" i="1"/>
  <c r="AK58" i="1"/>
  <c r="AJ58" i="1"/>
  <c r="AI58" i="1"/>
  <c r="AH58" i="1"/>
  <c r="AG58" i="1"/>
  <c r="AF58" i="1"/>
  <c r="AE58" i="1"/>
  <c r="AD58" i="1"/>
  <c r="AC58" i="1"/>
  <c r="AB58" i="1"/>
  <c r="AA58" i="1"/>
  <c r="Z58" i="1"/>
  <c r="X58" i="1"/>
  <c r="W58" i="1"/>
  <c r="V58" i="1"/>
  <c r="AQ57" i="1"/>
  <c r="AP57" i="1"/>
  <c r="AO57" i="1"/>
  <c r="AN57" i="1"/>
  <c r="AM57" i="1"/>
  <c r="AL57" i="1"/>
  <c r="AK57" i="1"/>
  <c r="AJ57" i="1"/>
  <c r="AI57" i="1"/>
  <c r="AH57" i="1"/>
  <c r="AG57" i="1"/>
  <c r="AF57" i="1"/>
  <c r="AE57" i="1"/>
  <c r="AD57" i="1"/>
  <c r="AC57" i="1"/>
  <c r="AA57" i="1"/>
  <c r="Z57" i="1"/>
  <c r="Y57" i="1"/>
  <c r="X57" i="1"/>
  <c r="W57" i="1"/>
  <c r="V57" i="1"/>
  <c r="O58" i="1" s="1"/>
  <c r="P58" i="1" s="1"/>
  <c r="Y58" i="1" s="1"/>
  <c r="O57" i="1"/>
  <c r="AB57" i="1" s="1"/>
  <c r="H57" i="1"/>
  <c r="A57" i="1"/>
  <c r="AQ56" i="1"/>
  <c r="AP56" i="1"/>
  <c r="AO56" i="1"/>
  <c r="AN56" i="1"/>
  <c r="AM56" i="1"/>
  <c r="AL56" i="1"/>
  <c r="AK56" i="1"/>
  <c r="AJ56" i="1"/>
  <c r="AI56" i="1"/>
  <c r="AH56" i="1"/>
  <c r="AG56" i="1"/>
  <c r="AF56" i="1"/>
  <c r="AE56" i="1"/>
  <c r="AD56" i="1"/>
  <c r="AC56" i="1"/>
  <c r="AB56" i="1"/>
  <c r="AA56" i="1"/>
  <c r="Z56" i="1"/>
  <c r="Y56" i="1"/>
  <c r="X56" i="1"/>
  <c r="W56" i="1"/>
  <c r="V56" i="1"/>
  <c r="K56" i="1"/>
  <c r="J56" i="1"/>
  <c r="AQ55" i="1"/>
  <c r="AP55" i="1"/>
  <c r="AO55" i="1"/>
  <c r="AN55" i="1"/>
  <c r="AM55" i="1"/>
  <c r="AL55" i="1"/>
  <c r="AK55" i="1"/>
  <c r="AJ55" i="1"/>
  <c r="AI55" i="1"/>
  <c r="AH55" i="1"/>
  <c r="AG55" i="1"/>
  <c r="AF55" i="1"/>
  <c r="AE55" i="1"/>
  <c r="AD55" i="1"/>
  <c r="AC55" i="1"/>
  <c r="AB55" i="1"/>
  <c r="AA55" i="1"/>
  <c r="Z55" i="1"/>
  <c r="X55" i="1"/>
  <c r="W55" i="1"/>
  <c r="V55" i="1"/>
  <c r="O54" i="1" s="1"/>
  <c r="P54" i="1" s="1"/>
  <c r="AB54" i="1" s="1"/>
  <c r="AQ54" i="1"/>
  <c r="AP54" i="1"/>
  <c r="AO54" i="1"/>
  <c r="AN54" i="1"/>
  <c r="AM54" i="1"/>
  <c r="AL54" i="1"/>
  <c r="AK54" i="1"/>
  <c r="AJ54" i="1"/>
  <c r="AI54" i="1"/>
  <c r="AH54" i="1"/>
  <c r="AG54" i="1"/>
  <c r="AF54" i="1"/>
  <c r="AE54" i="1"/>
  <c r="AD54" i="1"/>
  <c r="AC54" i="1"/>
  <c r="AA54" i="1"/>
  <c r="Z54" i="1"/>
  <c r="Y54" i="1"/>
  <c r="X54" i="1"/>
  <c r="W54" i="1"/>
  <c r="V54" i="1"/>
  <c r="O55" i="1" s="1"/>
  <c r="H54" i="1"/>
  <c r="A54" i="1"/>
  <c r="AQ53" i="1"/>
  <c r="AP53" i="1"/>
  <c r="AO53" i="1"/>
  <c r="AN53" i="1"/>
  <c r="AM53" i="1"/>
  <c r="AL53" i="1"/>
  <c r="AK53" i="1"/>
  <c r="AJ53" i="1"/>
  <c r="AI53" i="1"/>
  <c r="AH53" i="1"/>
  <c r="AG53" i="1"/>
  <c r="AF53" i="1"/>
  <c r="AE53" i="1"/>
  <c r="AD53" i="1"/>
  <c r="AC53" i="1"/>
  <c r="AB53" i="1"/>
  <c r="AA53" i="1"/>
  <c r="Z53" i="1"/>
  <c r="X53" i="1"/>
  <c r="W53" i="1"/>
  <c r="V53" i="1"/>
  <c r="O53" i="1"/>
  <c r="Y53" i="1" s="1"/>
  <c r="AQ52" i="1"/>
  <c r="AP52" i="1"/>
  <c r="AO52" i="1"/>
  <c r="AN52" i="1"/>
  <c r="AM52" i="1"/>
  <c r="AL52" i="1"/>
  <c r="AK52" i="1"/>
  <c r="AJ52" i="1"/>
  <c r="AI52" i="1"/>
  <c r="AH52" i="1"/>
  <c r="AG52" i="1"/>
  <c r="AF52" i="1"/>
  <c r="AE52" i="1"/>
  <c r="AD52" i="1"/>
  <c r="AC52" i="1"/>
  <c r="AA52" i="1"/>
  <c r="Z52" i="1"/>
  <c r="Y52" i="1"/>
  <c r="X52" i="1"/>
  <c r="W52" i="1"/>
  <c r="V52" i="1"/>
  <c r="AQ51" i="1"/>
  <c r="AP51" i="1"/>
  <c r="AO51" i="1"/>
  <c r="AN51" i="1"/>
  <c r="AM51" i="1"/>
  <c r="AL51" i="1"/>
  <c r="AK51" i="1"/>
  <c r="AJ51" i="1"/>
  <c r="AI51" i="1"/>
  <c r="AH51" i="1"/>
  <c r="AG51" i="1"/>
  <c r="AF51" i="1"/>
  <c r="AE51" i="1"/>
  <c r="AD51" i="1"/>
  <c r="AC51" i="1"/>
  <c r="AA51" i="1"/>
  <c r="Z51" i="1"/>
  <c r="Y51" i="1"/>
  <c r="X51" i="1"/>
  <c r="W51" i="1"/>
  <c r="V51" i="1"/>
  <c r="O51" i="1" s="1"/>
  <c r="A51" i="1"/>
  <c r="H51" i="1" s="1"/>
  <c r="AQ50" i="1"/>
  <c r="AP50" i="1"/>
  <c r="AO50" i="1"/>
  <c r="AN50" i="1"/>
  <c r="AM50" i="1"/>
  <c r="AL50" i="1"/>
  <c r="AK50" i="1"/>
  <c r="AJ50" i="1"/>
  <c r="AI50" i="1"/>
  <c r="AH50" i="1"/>
  <c r="AG50" i="1"/>
  <c r="AF50" i="1"/>
  <c r="AE50" i="1"/>
  <c r="AD50" i="1"/>
  <c r="AC50" i="1"/>
  <c r="AB50" i="1"/>
  <c r="AA50" i="1"/>
  <c r="Z50" i="1"/>
  <c r="Y50" i="1"/>
  <c r="X50" i="1"/>
  <c r="W50" i="1"/>
  <c r="V50" i="1"/>
  <c r="K50" i="1"/>
  <c r="J50" i="1"/>
  <c r="AQ49" i="1"/>
  <c r="AP49" i="1"/>
  <c r="AO49" i="1"/>
  <c r="AN49" i="1"/>
  <c r="AM49" i="1"/>
  <c r="AL49" i="1"/>
  <c r="AK49" i="1"/>
  <c r="AJ49" i="1"/>
  <c r="AI49" i="1"/>
  <c r="AH49" i="1"/>
  <c r="AG49" i="1"/>
  <c r="AF49" i="1"/>
  <c r="AE49" i="1"/>
  <c r="AD49" i="1"/>
  <c r="AC49" i="1"/>
  <c r="AB49" i="1"/>
  <c r="AA49" i="1"/>
  <c r="Z49" i="1"/>
  <c r="X49" i="1"/>
  <c r="W49" i="1"/>
  <c r="V49" i="1"/>
  <c r="AQ48" i="1"/>
  <c r="AP48" i="1"/>
  <c r="AO48" i="1"/>
  <c r="AN48" i="1"/>
  <c r="AM48" i="1"/>
  <c r="AL48" i="1"/>
  <c r="AK48" i="1"/>
  <c r="AJ48" i="1"/>
  <c r="AI48" i="1"/>
  <c r="AH48" i="1"/>
  <c r="AG48" i="1"/>
  <c r="AF48" i="1"/>
  <c r="AE48" i="1"/>
  <c r="AD48" i="1"/>
  <c r="AC48" i="1"/>
  <c r="AA48" i="1"/>
  <c r="Z48" i="1"/>
  <c r="Y48" i="1"/>
  <c r="X48" i="1"/>
  <c r="W48" i="1"/>
  <c r="V48" i="1"/>
  <c r="O50" i="1" s="1"/>
  <c r="P50" i="1" s="1"/>
  <c r="B48" i="1"/>
  <c r="AR50" i="1" s="1"/>
  <c r="A48" i="1"/>
  <c r="AR47" i="1"/>
  <c r="AQ47" i="1"/>
  <c r="AP47" i="1"/>
  <c r="AO47" i="1"/>
  <c r="AN47" i="1"/>
  <c r="AM47" i="1"/>
  <c r="AL47" i="1"/>
  <c r="AK47" i="1"/>
  <c r="AJ47" i="1"/>
  <c r="AI47" i="1"/>
  <c r="AH47" i="1"/>
  <c r="AG47" i="1"/>
  <c r="AF47" i="1"/>
  <c r="AE47" i="1"/>
  <c r="AD47" i="1"/>
  <c r="AC47" i="1"/>
  <c r="AB47" i="1"/>
  <c r="AA47" i="1"/>
  <c r="Z47" i="1"/>
  <c r="X47" i="1"/>
  <c r="W47" i="1"/>
  <c r="V47" i="1"/>
  <c r="AR46" i="1"/>
  <c r="AQ46" i="1"/>
  <c r="AP46" i="1"/>
  <c r="AO46" i="1"/>
  <c r="AN46" i="1"/>
  <c r="AM46" i="1"/>
  <c r="AL46" i="1"/>
  <c r="AK46" i="1"/>
  <c r="AJ46" i="1"/>
  <c r="AI46" i="1"/>
  <c r="AH46" i="1"/>
  <c r="AG46" i="1"/>
  <c r="AF46" i="1"/>
  <c r="AE46" i="1"/>
  <c r="AD46" i="1"/>
  <c r="AC46" i="1"/>
  <c r="AB46" i="1"/>
  <c r="AA46" i="1"/>
  <c r="Z46" i="1"/>
  <c r="X46" i="1"/>
  <c r="W46" i="1"/>
  <c r="V46" i="1"/>
  <c r="AR45" i="1"/>
  <c r="AQ45" i="1"/>
  <c r="AP45" i="1"/>
  <c r="AO45" i="1"/>
  <c r="AN45" i="1"/>
  <c r="AM45" i="1"/>
  <c r="AL45" i="1"/>
  <c r="AK45" i="1"/>
  <c r="AJ45" i="1"/>
  <c r="AI45" i="1"/>
  <c r="AH45" i="1"/>
  <c r="AG45" i="1"/>
  <c r="AF45" i="1"/>
  <c r="AE45" i="1"/>
  <c r="AD45" i="1"/>
  <c r="AC45" i="1"/>
  <c r="AA45" i="1"/>
  <c r="Z45" i="1"/>
  <c r="Y45" i="1"/>
  <c r="X45" i="1"/>
  <c r="W45" i="1"/>
  <c r="V45" i="1"/>
  <c r="O46" i="1" s="1"/>
  <c r="P46" i="1" s="1"/>
  <c r="Y46" i="1" s="1"/>
  <c r="O45" i="1"/>
  <c r="AB45" i="1" s="1"/>
  <c r="H45" i="1"/>
  <c r="A45" i="1"/>
  <c r="AQ44" i="1"/>
  <c r="AP44" i="1"/>
  <c r="AO44" i="1"/>
  <c r="AN44" i="1"/>
  <c r="AM44" i="1"/>
  <c r="AL44" i="1"/>
  <c r="AK44" i="1"/>
  <c r="AJ44" i="1"/>
  <c r="AI44" i="1"/>
  <c r="AH44" i="1"/>
  <c r="AG44" i="1"/>
  <c r="AF44" i="1"/>
  <c r="AE44" i="1"/>
  <c r="AD44" i="1"/>
  <c r="AC44" i="1"/>
  <c r="AB44" i="1"/>
  <c r="AA44" i="1"/>
  <c r="Z44" i="1"/>
  <c r="Y44" i="1"/>
  <c r="X44" i="1"/>
  <c r="W44" i="1"/>
  <c r="V44" i="1"/>
  <c r="K44" i="1"/>
  <c r="J44" i="1"/>
  <c r="AQ43" i="1"/>
  <c r="AP43" i="1"/>
  <c r="AO43" i="1"/>
  <c r="AN43" i="1"/>
  <c r="AM43" i="1"/>
  <c r="AL43" i="1"/>
  <c r="AK43" i="1"/>
  <c r="AJ43" i="1"/>
  <c r="AI43" i="1"/>
  <c r="AH43" i="1"/>
  <c r="AG43" i="1"/>
  <c r="AF43" i="1"/>
  <c r="AE43" i="1"/>
  <c r="AD43" i="1"/>
  <c r="AC43" i="1"/>
  <c r="AB43" i="1"/>
  <c r="AA43" i="1"/>
  <c r="Z43" i="1"/>
  <c r="X43" i="1"/>
  <c r="W43" i="1"/>
  <c r="V43" i="1"/>
  <c r="AR42" i="1"/>
  <c r="J45" i="1" s="1"/>
  <c r="AQ42" i="1"/>
  <c r="AP42" i="1"/>
  <c r="AO42" i="1"/>
  <c r="AN42" i="1"/>
  <c r="AM42" i="1"/>
  <c r="AL42" i="1"/>
  <c r="AK42" i="1"/>
  <c r="AJ42" i="1"/>
  <c r="AI42" i="1"/>
  <c r="AH42" i="1"/>
  <c r="AG42" i="1"/>
  <c r="AF42" i="1"/>
  <c r="AE42" i="1"/>
  <c r="AD42" i="1"/>
  <c r="AC42" i="1"/>
  <c r="AA42" i="1"/>
  <c r="Z42" i="1"/>
  <c r="Y42" i="1"/>
  <c r="X42" i="1"/>
  <c r="W42" i="1"/>
  <c r="V42" i="1"/>
  <c r="O43" i="1" s="1"/>
  <c r="P43" i="1" s="1"/>
  <c r="Y43" i="1" s="1"/>
  <c r="O42" i="1"/>
  <c r="AB42" i="1" s="1"/>
  <c r="H42" i="1"/>
  <c r="B42" i="1"/>
  <c r="AR43" i="1" s="1"/>
  <c r="J46" i="1" s="1"/>
  <c r="J47" i="1" s="1"/>
  <c r="A42" i="1"/>
  <c r="Q42" i="1" s="1"/>
  <c r="AR41" i="1"/>
  <c r="AQ41" i="1"/>
  <c r="AP41" i="1"/>
  <c r="AO41" i="1"/>
  <c r="AN41" i="1"/>
  <c r="AM41" i="1"/>
  <c r="AL41" i="1"/>
  <c r="AK41" i="1"/>
  <c r="AJ41" i="1"/>
  <c r="AI41" i="1"/>
  <c r="AH41" i="1"/>
  <c r="AG41" i="1"/>
  <c r="AF41" i="1"/>
  <c r="AE41" i="1"/>
  <c r="AD41" i="1"/>
  <c r="AC41" i="1"/>
  <c r="AB41" i="1"/>
  <c r="AA41" i="1"/>
  <c r="Z41" i="1"/>
  <c r="X41" i="1"/>
  <c r="W41" i="1"/>
  <c r="V41" i="1"/>
  <c r="AR40" i="1"/>
  <c r="AQ40" i="1"/>
  <c r="AP40" i="1"/>
  <c r="AO40" i="1"/>
  <c r="AN40" i="1"/>
  <c r="AM40" i="1"/>
  <c r="AL40" i="1"/>
  <c r="AK40" i="1"/>
  <c r="AJ40" i="1"/>
  <c r="AI40" i="1"/>
  <c r="AH40" i="1"/>
  <c r="AG40" i="1"/>
  <c r="AF40" i="1"/>
  <c r="AE40" i="1"/>
  <c r="AD40" i="1"/>
  <c r="AC40" i="1"/>
  <c r="AB40" i="1"/>
  <c r="AA40" i="1"/>
  <c r="Z40" i="1"/>
  <c r="X40" i="1"/>
  <c r="W40" i="1"/>
  <c r="V40" i="1"/>
  <c r="O39" i="1" s="1"/>
  <c r="AR39" i="1"/>
  <c r="AQ39" i="1"/>
  <c r="AP39" i="1"/>
  <c r="AO39" i="1"/>
  <c r="AN39" i="1"/>
  <c r="AM39" i="1"/>
  <c r="AL39" i="1"/>
  <c r="AK39" i="1"/>
  <c r="AJ39" i="1"/>
  <c r="AI39" i="1"/>
  <c r="AH39" i="1"/>
  <c r="AG39" i="1"/>
  <c r="AF39" i="1"/>
  <c r="AE39" i="1"/>
  <c r="AD39" i="1"/>
  <c r="AC39" i="1"/>
  <c r="AA39" i="1"/>
  <c r="Z39" i="1"/>
  <c r="Y39" i="1"/>
  <c r="X39" i="1"/>
  <c r="W39" i="1"/>
  <c r="V39" i="1"/>
  <c r="O40" i="1" s="1"/>
  <c r="P40" i="1" s="1"/>
  <c r="Y40" i="1" s="1"/>
  <c r="H39" i="1"/>
  <c r="A39" i="1"/>
  <c r="AQ38" i="1"/>
  <c r="AP38" i="1"/>
  <c r="AO38" i="1"/>
  <c r="AN38" i="1"/>
  <c r="AM38" i="1"/>
  <c r="AL38" i="1"/>
  <c r="AK38" i="1"/>
  <c r="AJ38" i="1"/>
  <c r="AI38" i="1"/>
  <c r="AH38" i="1"/>
  <c r="AG38" i="1"/>
  <c r="AF38" i="1"/>
  <c r="AE38" i="1"/>
  <c r="AD38" i="1"/>
  <c r="AC38" i="1"/>
  <c r="AA38" i="1"/>
  <c r="Z38" i="1"/>
  <c r="Y38" i="1"/>
  <c r="X38" i="1"/>
  <c r="W38" i="1"/>
  <c r="V38" i="1"/>
  <c r="AQ37" i="1"/>
  <c r="AP37" i="1"/>
  <c r="AO37" i="1"/>
  <c r="AN37" i="1"/>
  <c r="AM37" i="1"/>
  <c r="AL37" i="1"/>
  <c r="AK37" i="1"/>
  <c r="AJ37" i="1"/>
  <c r="AI37" i="1"/>
  <c r="AH37" i="1"/>
  <c r="AG37" i="1"/>
  <c r="AF37" i="1"/>
  <c r="AE37" i="1"/>
  <c r="AD37" i="1"/>
  <c r="AC37" i="1"/>
  <c r="AA37" i="1"/>
  <c r="Z37" i="1"/>
  <c r="Y37" i="1"/>
  <c r="X37" i="1"/>
  <c r="W37" i="1"/>
  <c r="V37" i="1"/>
  <c r="O36" i="1" s="1"/>
  <c r="P36" i="1" s="1"/>
  <c r="Y36" i="1" s="1"/>
  <c r="AQ36" i="1"/>
  <c r="AP36" i="1"/>
  <c r="AO36" i="1"/>
  <c r="AN36" i="1"/>
  <c r="AM36" i="1"/>
  <c r="AL36" i="1"/>
  <c r="AK36" i="1"/>
  <c r="AJ36" i="1"/>
  <c r="AI36" i="1"/>
  <c r="AH36" i="1"/>
  <c r="AG36" i="1"/>
  <c r="AF36" i="1"/>
  <c r="AE36" i="1"/>
  <c r="AD36" i="1"/>
  <c r="AC36" i="1"/>
  <c r="AB36" i="1"/>
  <c r="AA36" i="1"/>
  <c r="Z36" i="1"/>
  <c r="X36" i="1"/>
  <c r="W36" i="1"/>
  <c r="V36" i="1"/>
  <c r="O37" i="1" s="1"/>
  <c r="H36" i="1"/>
  <c r="A36" i="1"/>
  <c r="AQ35" i="1"/>
  <c r="AP35" i="1"/>
  <c r="AO35" i="1"/>
  <c r="AN35" i="1"/>
  <c r="AM35" i="1"/>
  <c r="AL35" i="1"/>
  <c r="AK35" i="1"/>
  <c r="AJ35" i="1"/>
  <c r="AI35" i="1"/>
  <c r="AH35" i="1"/>
  <c r="AG35" i="1"/>
  <c r="AF35" i="1"/>
  <c r="AE35" i="1"/>
  <c r="AD35" i="1"/>
  <c r="AC35" i="1"/>
  <c r="AB35" i="1"/>
  <c r="AA35" i="1"/>
  <c r="Z35" i="1"/>
  <c r="Y35" i="1"/>
  <c r="X35" i="1"/>
  <c r="W35" i="1"/>
  <c r="V35" i="1"/>
  <c r="O35" i="1"/>
  <c r="P35" i="1" s="1"/>
  <c r="K35" i="1"/>
  <c r="J35" i="1"/>
  <c r="AQ34" i="1"/>
  <c r="AP34" i="1"/>
  <c r="AO34" i="1"/>
  <c r="AN34" i="1"/>
  <c r="AM34" i="1"/>
  <c r="AL34" i="1"/>
  <c r="AK34" i="1"/>
  <c r="AJ34" i="1"/>
  <c r="AI34" i="1"/>
  <c r="AH34" i="1"/>
  <c r="AG34" i="1"/>
  <c r="AF34" i="1"/>
  <c r="AE34" i="1"/>
  <c r="AD34" i="1"/>
  <c r="AC34" i="1"/>
  <c r="AB34" i="1"/>
  <c r="AA34" i="1"/>
  <c r="Z34" i="1"/>
  <c r="X34" i="1"/>
  <c r="W34" i="1"/>
  <c r="V34" i="1"/>
  <c r="AQ33" i="1"/>
  <c r="AP33" i="1"/>
  <c r="AO33" i="1"/>
  <c r="AN33" i="1"/>
  <c r="AM33" i="1"/>
  <c r="AL33" i="1"/>
  <c r="AK33" i="1"/>
  <c r="AJ33" i="1"/>
  <c r="AI33" i="1"/>
  <c r="AH33" i="1"/>
  <c r="AG33" i="1"/>
  <c r="AF33" i="1"/>
  <c r="AE33" i="1"/>
  <c r="AD33" i="1"/>
  <c r="AC33" i="1"/>
  <c r="AA33" i="1"/>
  <c r="Z33" i="1"/>
  <c r="Y33" i="1"/>
  <c r="X33" i="1"/>
  <c r="W33" i="1"/>
  <c r="V33" i="1"/>
  <c r="O33" i="1" s="1"/>
  <c r="P33" i="1" s="1"/>
  <c r="AB33" i="1" s="1"/>
  <c r="A33" i="1"/>
  <c r="H33" i="1" s="1"/>
  <c r="AQ32" i="1"/>
  <c r="AP32" i="1"/>
  <c r="AO32" i="1"/>
  <c r="AN32" i="1"/>
  <c r="AM32" i="1"/>
  <c r="AL32" i="1"/>
  <c r="AK32" i="1"/>
  <c r="AJ32" i="1"/>
  <c r="AI32" i="1"/>
  <c r="AH32" i="1"/>
  <c r="AG32" i="1"/>
  <c r="AF32" i="1"/>
  <c r="AE32" i="1"/>
  <c r="AD32" i="1"/>
  <c r="AC32" i="1"/>
  <c r="AA32" i="1"/>
  <c r="Z32" i="1"/>
  <c r="Y32" i="1"/>
  <c r="X32" i="1"/>
  <c r="W32" i="1"/>
  <c r="V32" i="1"/>
  <c r="AQ31" i="1"/>
  <c r="AP31" i="1"/>
  <c r="AO31" i="1"/>
  <c r="AN31" i="1"/>
  <c r="AM31" i="1"/>
  <c r="AL31" i="1"/>
  <c r="AK31" i="1"/>
  <c r="AJ31" i="1"/>
  <c r="AI31" i="1"/>
  <c r="AH31" i="1"/>
  <c r="AG31" i="1"/>
  <c r="AF31" i="1"/>
  <c r="AE31" i="1"/>
  <c r="AD31" i="1"/>
  <c r="AC31" i="1"/>
  <c r="AB31" i="1"/>
  <c r="AA31" i="1"/>
  <c r="Z31" i="1"/>
  <c r="X31" i="1"/>
  <c r="W31" i="1"/>
  <c r="V31" i="1"/>
  <c r="AQ30" i="1"/>
  <c r="AP30" i="1"/>
  <c r="AO30" i="1"/>
  <c r="AN30" i="1"/>
  <c r="AM30" i="1"/>
  <c r="AL30" i="1"/>
  <c r="AK30" i="1"/>
  <c r="AJ30" i="1"/>
  <c r="AI30" i="1"/>
  <c r="AH30" i="1"/>
  <c r="AG30" i="1"/>
  <c r="AF30" i="1"/>
  <c r="AE30" i="1"/>
  <c r="AD30" i="1"/>
  <c r="AC30" i="1"/>
  <c r="AB30" i="1"/>
  <c r="AA30" i="1"/>
  <c r="Z30" i="1"/>
  <c r="X30" i="1"/>
  <c r="W30" i="1"/>
  <c r="V30" i="1"/>
  <c r="O32" i="1" s="1"/>
  <c r="P32" i="1" s="1"/>
  <c r="AB32" i="1" s="1"/>
  <c r="B30" i="1"/>
  <c r="AR32" i="1" s="1"/>
  <c r="A30" i="1"/>
  <c r="AQ29" i="1"/>
  <c r="AP29" i="1"/>
  <c r="AO29" i="1"/>
  <c r="AN29" i="1"/>
  <c r="AM29" i="1"/>
  <c r="AL29" i="1"/>
  <c r="AK29" i="1"/>
  <c r="AJ29" i="1"/>
  <c r="AI29" i="1"/>
  <c r="AH29" i="1"/>
  <c r="AG29" i="1"/>
  <c r="AF29" i="1"/>
  <c r="AE29" i="1"/>
  <c r="AD29" i="1"/>
  <c r="AC29" i="1"/>
  <c r="AB29" i="1"/>
  <c r="AA29" i="1"/>
  <c r="Z29" i="1"/>
  <c r="Y29" i="1"/>
  <c r="X29" i="1"/>
  <c r="W29" i="1"/>
  <c r="V29" i="1"/>
  <c r="K29" i="1"/>
  <c r="J29" i="1"/>
  <c r="AQ28" i="1"/>
  <c r="AP28" i="1"/>
  <c r="AO28" i="1"/>
  <c r="AN28" i="1"/>
  <c r="AM28" i="1"/>
  <c r="AL28" i="1"/>
  <c r="AK28" i="1"/>
  <c r="AJ28" i="1"/>
  <c r="AI28" i="1"/>
  <c r="AH28" i="1"/>
  <c r="AG28" i="1"/>
  <c r="AF28" i="1"/>
  <c r="AE28" i="1"/>
  <c r="AD28" i="1"/>
  <c r="AC28" i="1"/>
  <c r="AA28" i="1"/>
  <c r="Z28" i="1"/>
  <c r="Y28" i="1"/>
  <c r="X28" i="1"/>
  <c r="W28" i="1"/>
  <c r="V28" i="1"/>
  <c r="AR27" i="1"/>
  <c r="AQ27" i="1"/>
  <c r="AP27" i="1"/>
  <c r="AO27" i="1"/>
  <c r="AN27" i="1"/>
  <c r="AM27" i="1"/>
  <c r="AL27" i="1"/>
  <c r="AK27" i="1"/>
  <c r="AJ27" i="1"/>
  <c r="AI27" i="1"/>
  <c r="AH27" i="1"/>
  <c r="AG27" i="1"/>
  <c r="AF27" i="1"/>
  <c r="AE27" i="1"/>
  <c r="AD27" i="1"/>
  <c r="AC27" i="1"/>
  <c r="AB27" i="1"/>
  <c r="AA27" i="1"/>
  <c r="Z27" i="1"/>
  <c r="X27" i="1"/>
  <c r="W27" i="1"/>
  <c r="V27" i="1"/>
  <c r="O28" i="1" s="1"/>
  <c r="P28" i="1" s="1"/>
  <c r="AB28" i="1" s="1"/>
  <c r="O27" i="1"/>
  <c r="Y27" i="1" s="1"/>
  <c r="H27" i="1"/>
  <c r="B27" i="1"/>
  <c r="AR28" i="1" s="1"/>
  <c r="A27" i="1"/>
  <c r="Q27" i="1" s="1"/>
  <c r="AR26" i="1"/>
  <c r="AQ26" i="1"/>
  <c r="AP26" i="1"/>
  <c r="AO26" i="1"/>
  <c r="AN26" i="1"/>
  <c r="AM26" i="1"/>
  <c r="AL26" i="1"/>
  <c r="AK26" i="1"/>
  <c r="AJ26" i="1"/>
  <c r="AI26" i="1"/>
  <c r="AH26" i="1"/>
  <c r="AG26" i="1"/>
  <c r="AF26" i="1"/>
  <c r="AE26" i="1"/>
  <c r="AD26" i="1"/>
  <c r="AC26" i="1"/>
  <c r="AB26" i="1"/>
  <c r="AA26" i="1"/>
  <c r="Z26" i="1"/>
  <c r="Y26" i="1"/>
  <c r="X26" i="1"/>
  <c r="W26" i="1"/>
  <c r="V26" i="1"/>
  <c r="K26" i="1"/>
  <c r="J26" i="1"/>
  <c r="AR25" i="1"/>
  <c r="AQ25" i="1"/>
  <c r="AP25" i="1"/>
  <c r="AO25" i="1"/>
  <c r="AN25" i="1"/>
  <c r="AM25" i="1"/>
  <c r="AL25" i="1"/>
  <c r="AK25" i="1"/>
  <c r="AJ25" i="1"/>
  <c r="AI25" i="1"/>
  <c r="AH25" i="1"/>
  <c r="AG25" i="1"/>
  <c r="AF25" i="1"/>
  <c r="AE25" i="1"/>
  <c r="AD25" i="1"/>
  <c r="AC25" i="1"/>
  <c r="AA25" i="1"/>
  <c r="Z25" i="1"/>
  <c r="Y25" i="1"/>
  <c r="X25" i="1"/>
  <c r="W25" i="1"/>
  <c r="V25" i="1"/>
  <c r="O24" i="1" s="1"/>
  <c r="AR24" i="1"/>
  <c r="AQ24" i="1"/>
  <c r="AP24" i="1"/>
  <c r="AO24" i="1"/>
  <c r="AN24" i="1"/>
  <c r="AM24" i="1"/>
  <c r="AL24" i="1"/>
  <c r="AK24" i="1"/>
  <c r="AJ24" i="1"/>
  <c r="AI24" i="1"/>
  <c r="AH24" i="1"/>
  <c r="AG24" i="1"/>
  <c r="AF24" i="1"/>
  <c r="AE24" i="1"/>
  <c r="AD24" i="1"/>
  <c r="AC24" i="1"/>
  <c r="AB24" i="1"/>
  <c r="AA24" i="1"/>
  <c r="Z24" i="1"/>
  <c r="X24" i="1"/>
  <c r="W24" i="1"/>
  <c r="V24" i="1"/>
  <c r="O25" i="1" s="1"/>
  <c r="P25" i="1" s="1"/>
  <c r="AB25" i="1" s="1"/>
  <c r="H24" i="1"/>
  <c r="A24" i="1"/>
  <c r="AQ23" i="1"/>
  <c r="AP23" i="1"/>
  <c r="AO23" i="1"/>
  <c r="AN23" i="1"/>
  <c r="AM23" i="1"/>
  <c r="AL23" i="1"/>
  <c r="AK23" i="1"/>
  <c r="AJ23" i="1"/>
  <c r="AI23" i="1"/>
  <c r="AH23" i="1"/>
  <c r="AG23" i="1"/>
  <c r="AF23" i="1"/>
  <c r="AE23" i="1"/>
  <c r="AD23" i="1"/>
  <c r="AC23" i="1"/>
  <c r="AB23" i="1"/>
  <c r="AA23" i="1"/>
  <c r="Z23" i="1"/>
  <c r="X23" i="1"/>
  <c r="W23" i="1"/>
  <c r="V23" i="1"/>
  <c r="AQ22" i="1"/>
  <c r="AP22" i="1"/>
  <c r="AO22" i="1"/>
  <c r="AN22" i="1"/>
  <c r="AM22" i="1"/>
  <c r="AL22" i="1"/>
  <c r="AK22" i="1"/>
  <c r="AJ22" i="1"/>
  <c r="AI22" i="1"/>
  <c r="AH22" i="1"/>
  <c r="AG22" i="1"/>
  <c r="AF22" i="1"/>
  <c r="AE22" i="1"/>
  <c r="AD22" i="1"/>
  <c r="AC22" i="1"/>
  <c r="AA22" i="1"/>
  <c r="Z22" i="1"/>
  <c r="Y22" i="1"/>
  <c r="X22" i="1"/>
  <c r="W22" i="1"/>
  <c r="V22" i="1"/>
  <c r="O21" i="1" s="1"/>
  <c r="AQ21" i="1"/>
  <c r="AP21" i="1"/>
  <c r="AO21" i="1"/>
  <c r="AN21" i="1"/>
  <c r="AM21" i="1"/>
  <c r="AL21" i="1"/>
  <c r="AK21" i="1"/>
  <c r="AJ21" i="1"/>
  <c r="AI21" i="1"/>
  <c r="AH21" i="1"/>
  <c r="AG21" i="1"/>
  <c r="AF21" i="1"/>
  <c r="AE21" i="1"/>
  <c r="AD21" i="1"/>
  <c r="AC21" i="1"/>
  <c r="AA21" i="1"/>
  <c r="Z21" i="1"/>
  <c r="Y21" i="1"/>
  <c r="X21" i="1"/>
  <c r="W21" i="1"/>
  <c r="V21" i="1"/>
  <c r="O22" i="1" s="1"/>
  <c r="H21" i="1"/>
  <c r="A21" i="1"/>
  <c r="AR20" i="1"/>
  <c r="AQ20" i="1"/>
  <c r="AP20" i="1"/>
  <c r="AO20" i="1"/>
  <c r="AN20" i="1"/>
  <c r="AM20" i="1"/>
  <c r="AL20" i="1"/>
  <c r="AK20" i="1"/>
  <c r="AJ20" i="1"/>
  <c r="AI20" i="1"/>
  <c r="AH20" i="1"/>
  <c r="AG20" i="1"/>
  <c r="AF20" i="1"/>
  <c r="AE20" i="1"/>
  <c r="AD20" i="1"/>
  <c r="AC20" i="1"/>
  <c r="AB20" i="1"/>
  <c r="AA20" i="1"/>
  <c r="Z20" i="1"/>
  <c r="Y20" i="1"/>
  <c r="X20" i="1"/>
  <c r="W20" i="1"/>
  <c r="V20" i="1"/>
  <c r="O20" i="1"/>
  <c r="P20" i="1" s="1"/>
  <c r="K20" i="1"/>
  <c r="J20" i="1"/>
  <c r="AQ19" i="1"/>
  <c r="AP19" i="1"/>
  <c r="AO19" i="1"/>
  <c r="AN19" i="1"/>
  <c r="AM19" i="1"/>
  <c r="AL19" i="1"/>
  <c r="AK19" i="1"/>
  <c r="AJ19" i="1"/>
  <c r="AI19" i="1"/>
  <c r="AH19" i="1"/>
  <c r="AG19" i="1"/>
  <c r="AF19" i="1"/>
  <c r="AE19" i="1"/>
  <c r="AD19" i="1"/>
  <c r="AC19" i="1"/>
  <c r="AB19" i="1"/>
  <c r="AA19" i="1"/>
  <c r="Z19" i="1"/>
  <c r="X19" i="1"/>
  <c r="W19" i="1"/>
  <c r="V19" i="1"/>
  <c r="AQ18" i="1"/>
  <c r="AP18" i="1"/>
  <c r="AO18" i="1"/>
  <c r="AN18" i="1"/>
  <c r="AM18" i="1"/>
  <c r="AL18" i="1"/>
  <c r="AK18" i="1"/>
  <c r="AJ18" i="1"/>
  <c r="AI18" i="1"/>
  <c r="AH18" i="1"/>
  <c r="AG18" i="1"/>
  <c r="AF18" i="1"/>
  <c r="AE18" i="1"/>
  <c r="AD18" i="1"/>
  <c r="AC18" i="1"/>
  <c r="AA18" i="1"/>
  <c r="Z18" i="1"/>
  <c r="Y18" i="1"/>
  <c r="X18" i="1"/>
  <c r="W18" i="1"/>
  <c r="V18" i="1"/>
  <c r="O18" i="1" s="1"/>
  <c r="B18" i="1"/>
  <c r="AR18" i="1" s="1"/>
  <c r="A18" i="1"/>
  <c r="H18" i="1" s="1"/>
  <c r="AR17" i="1"/>
  <c r="AQ17" i="1"/>
  <c r="AP17" i="1"/>
  <c r="AO17" i="1"/>
  <c r="AN17" i="1"/>
  <c r="AM17" i="1"/>
  <c r="AL17" i="1"/>
  <c r="AK17" i="1"/>
  <c r="AJ17" i="1"/>
  <c r="AI17" i="1"/>
  <c r="AH17" i="1"/>
  <c r="AG17" i="1"/>
  <c r="AF17" i="1"/>
  <c r="AE17" i="1"/>
  <c r="AD17" i="1"/>
  <c r="AC17" i="1"/>
  <c r="AA17" i="1"/>
  <c r="Z17" i="1"/>
  <c r="Y17" i="1"/>
  <c r="X17" i="1"/>
  <c r="W17" i="1"/>
  <c r="V17" i="1"/>
  <c r="AR16" i="1"/>
  <c r="AQ16" i="1"/>
  <c r="AP16" i="1"/>
  <c r="AO16" i="1"/>
  <c r="AN16" i="1"/>
  <c r="AM16" i="1"/>
  <c r="AL16" i="1"/>
  <c r="AK16" i="1"/>
  <c r="AJ16" i="1"/>
  <c r="AI16" i="1"/>
  <c r="AH16" i="1"/>
  <c r="AG16" i="1"/>
  <c r="AF16" i="1"/>
  <c r="AE16" i="1"/>
  <c r="AD16" i="1"/>
  <c r="AC16" i="1"/>
  <c r="AB16" i="1"/>
  <c r="AA16" i="1"/>
  <c r="Z16" i="1"/>
  <c r="X16" i="1"/>
  <c r="W16" i="1"/>
  <c r="V16" i="1"/>
  <c r="AR15" i="1"/>
  <c r="AQ15" i="1"/>
  <c r="AP15" i="1"/>
  <c r="AO15" i="1"/>
  <c r="AN15" i="1"/>
  <c r="AM15" i="1"/>
  <c r="AL15" i="1"/>
  <c r="AK15" i="1"/>
  <c r="AJ15" i="1"/>
  <c r="AI15" i="1"/>
  <c r="AH15" i="1"/>
  <c r="AG15" i="1"/>
  <c r="AF15" i="1"/>
  <c r="AE15" i="1"/>
  <c r="AD15" i="1"/>
  <c r="AC15" i="1"/>
  <c r="AB15" i="1"/>
  <c r="AA15" i="1"/>
  <c r="Z15" i="1"/>
  <c r="X15" i="1"/>
  <c r="W15" i="1"/>
  <c r="V15" i="1"/>
  <c r="O17" i="1" s="1"/>
  <c r="P17" i="1" s="1"/>
  <c r="AB17" i="1" s="1"/>
  <c r="A15" i="1"/>
  <c r="AQ14" i="1"/>
  <c r="AP14" i="1"/>
  <c r="AO14" i="1"/>
  <c r="AN14" i="1"/>
  <c r="AM14" i="1"/>
  <c r="AL14" i="1"/>
  <c r="AK14" i="1"/>
  <c r="AJ14" i="1"/>
  <c r="AI14" i="1"/>
  <c r="AH14" i="1"/>
  <c r="AG14" i="1"/>
  <c r="AF14" i="1"/>
  <c r="AE14" i="1"/>
  <c r="AD14" i="1"/>
  <c r="AC14" i="1"/>
  <c r="AB14" i="1"/>
  <c r="AA14" i="1"/>
  <c r="Z14" i="1"/>
  <c r="Y14" i="1"/>
  <c r="X14" i="1"/>
  <c r="W14" i="1"/>
  <c r="V14" i="1"/>
  <c r="K14" i="1"/>
  <c r="J14" i="1"/>
  <c r="AQ13" i="1"/>
  <c r="AP13" i="1"/>
  <c r="AO13" i="1"/>
  <c r="AN13" i="1"/>
  <c r="AM13" i="1"/>
  <c r="AL13" i="1"/>
  <c r="AK13" i="1"/>
  <c r="AJ13" i="1"/>
  <c r="AI13" i="1"/>
  <c r="AH13" i="1"/>
  <c r="AG13" i="1"/>
  <c r="AF13" i="1"/>
  <c r="AE13" i="1"/>
  <c r="AD13" i="1"/>
  <c r="AC13" i="1"/>
  <c r="AB13" i="1"/>
  <c r="AA13" i="1"/>
  <c r="Z13" i="1"/>
  <c r="X13" i="1"/>
  <c r="W13" i="1"/>
  <c r="V13" i="1"/>
  <c r="AQ12" i="1"/>
  <c r="AP12" i="1"/>
  <c r="AO12" i="1"/>
  <c r="AN12" i="1"/>
  <c r="AM12" i="1"/>
  <c r="AL12" i="1"/>
  <c r="AK12" i="1"/>
  <c r="AJ12" i="1"/>
  <c r="AI12" i="1"/>
  <c r="AH12" i="1"/>
  <c r="AG12" i="1"/>
  <c r="AF12" i="1"/>
  <c r="AE12" i="1"/>
  <c r="AD12" i="1"/>
  <c r="AC12" i="1"/>
  <c r="AA12" i="1"/>
  <c r="Z12" i="1"/>
  <c r="Y12" i="1"/>
  <c r="X12" i="1"/>
  <c r="W12" i="1"/>
  <c r="V12" i="1"/>
  <c r="O14" i="1" s="1"/>
  <c r="P14" i="1" s="1"/>
  <c r="B12" i="1"/>
  <c r="A12" i="1"/>
  <c r="AR11" i="1"/>
  <c r="AQ11" i="1"/>
  <c r="AP11" i="1"/>
  <c r="AO11" i="1"/>
  <c r="AN11" i="1"/>
  <c r="AM11" i="1"/>
  <c r="AL11" i="1"/>
  <c r="AK11" i="1"/>
  <c r="AJ11" i="1"/>
  <c r="AI11" i="1"/>
  <c r="AH11" i="1"/>
  <c r="AG11" i="1"/>
  <c r="AF11" i="1"/>
  <c r="AE11" i="1"/>
  <c r="AD11" i="1"/>
  <c r="AC11" i="1"/>
  <c r="AB11" i="1"/>
  <c r="AA11" i="1"/>
  <c r="Z11" i="1"/>
  <c r="Y11" i="1"/>
  <c r="X11" i="1"/>
  <c r="W11" i="1"/>
  <c r="V11" i="1"/>
  <c r="K11" i="1"/>
  <c r="J11" i="1"/>
  <c r="AR10" i="1"/>
  <c r="AQ10" i="1"/>
  <c r="AP10" i="1"/>
  <c r="AO10" i="1"/>
  <c r="AN10" i="1"/>
  <c r="AM10" i="1"/>
  <c r="AL10" i="1"/>
  <c r="AK10" i="1"/>
  <c r="AJ10" i="1"/>
  <c r="AI10" i="1"/>
  <c r="AH10" i="1"/>
  <c r="AG10" i="1"/>
  <c r="AF10" i="1"/>
  <c r="AE10" i="1"/>
  <c r="AD10" i="1"/>
  <c r="AC10" i="1"/>
  <c r="AB10" i="1"/>
  <c r="AA10" i="1"/>
  <c r="Z10" i="1"/>
  <c r="X10" i="1"/>
  <c r="W10" i="1"/>
  <c r="V10" i="1"/>
  <c r="AR9" i="1"/>
  <c r="AQ9" i="1"/>
  <c r="AP9" i="1"/>
  <c r="AO9" i="1"/>
  <c r="AN9" i="1"/>
  <c r="AM9" i="1"/>
  <c r="AL9" i="1"/>
  <c r="AK9" i="1"/>
  <c r="AJ9" i="1"/>
  <c r="AI9" i="1"/>
  <c r="AH9" i="1"/>
  <c r="AG9" i="1"/>
  <c r="AF9" i="1"/>
  <c r="AE9" i="1"/>
  <c r="AD9" i="1"/>
  <c r="AC9" i="1"/>
  <c r="AA9" i="1"/>
  <c r="Z9" i="1"/>
  <c r="Y9" i="1"/>
  <c r="X9" i="1"/>
  <c r="W9" i="1"/>
  <c r="V9" i="1"/>
  <c r="O10" i="1" s="1"/>
  <c r="O9" i="1"/>
  <c r="P9" i="1" s="1"/>
  <c r="AB9" i="1" s="1"/>
  <c r="H9" i="1"/>
  <c r="C9" i="1"/>
  <c r="A9" i="1"/>
  <c r="AQ8" i="1"/>
  <c r="AP8" i="1"/>
  <c r="AO8" i="1"/>
  <c r="AN8" i="1"/>
  <c r="AM8" i="1"/>
  <c r="AL8" i="1"/>
  <c r="AK8" i="1"/>
  <c r="AJ8" i="1"/>
  <c r="AI8" i="1"/>
  <c r="AH8" i="1"/>
  <c r="AG8" i="1"/>
  <c r="AF8" i="1"/>
  <c r="AE8" i="1"/>
  <c r="AD8" i="1"/>
  <c r="AC8" i="1"/>
  <c r="AB8" i="1"/>
  <c r="AA8" i="1"/>
  <c r="Z8" i="1"/>
  <c r="X8" i="1"/>
  <c r="W8" i="1"/>
  <c r="V8" i="1"/>
  <c r="AQ7" i="1"/>
  <c r="AP7" i="1"/>
  <c r="AO7" i="1"/>
  <c r="AN7" i="1"/>
  <c r="AM7" i="1"/>
  <c r="AL7" i="1"/>
  <c r="AK7" i="1"/>
  <c r="AJ7" i="1"/>
  <c r="AI7" i="1"/>
  <c r="AH7" i="1"/>
  <c r="AG7" i="1"/>
  <c r="AF7" i="1"/>
  <c r="AE7" i="1"/>
  <c r="AD7" i="1"/>
  <c r="AC7" i="1"/>
  <c r="AB7" i="1"/>
  <c r="AA7" i="1"/>
  <c r="Z7" i="1"/>
  <c r="X7" i="1"/>
  <c r="W7" i="1"/>
  <c r="V7" i="1"/>
  <c r="AR6" i="1"/>
  <c r="J9" i="1" s="1"/>
  <c r="AQ6" i="1"/>
  <c r="AP6" i="1"/>
  <c r="AO6" i="1"/>
  <c r="AN6" i="1"/>
  <c r="AM6" i="1"/>
  <c r="AL6" i="1"/>
  <c r="AK6" i="1"/>
  <c r="AJ6" i="1"/>
  <c r="AI6" i="1"/>
  <c r="AH6" i="1"/>
  <c r="AG6" i="1"/>
  <c r="AF6" i="1"/>
  <c r="AE6" i="1"/>
  <c r="AD6" i="1"/>
  <c r="AC6" i="1"/>
  <c r="AA6" i="1"/>
  <c r="Z6" i="1"/>
  <c r="Y6" i="1"/>
  <c r="X6" i="1"/>
  <c r="W6" i="1"/>
  <c r="V6" i="1"/>
  <c r="O7" i="1" s="1"/>
  <c r="O6" i="1"/>
  <c r="P6" i="1" s="1"/>
  <c r="AB6" i="1" s="1"/>
  <c r="K6" i="1"/>
  <c r="K9" i="1" s="1"/>
  <c r="K12" i="1" s="1"/>
  <c r="K17" i="1" s="1"/>
  <c r="K18" i="1" s="1"/>
  <c r="K21" i="1" s="1"/>
  <c r="K22" i="1" s="1"/>
  <c r="K25" i="1" s="1"/>
  <c r="K28" i="1" s="1"/>
  <c r="K32" i="1" s="1"/>
  <c r="K33" i="1" s="1"/>
  <c r="K37" i="1" s="1"/>
  <c r="K38" i="1" s="1"/>
  <c r="K39" i="1" s="1"/>
  <c r="K42" i="1" s="1"/>
  <c r="K45" i="1" s="1"/>
  <c r="K48" i="1" s="1"/>
  <c r="K51" i="1" s="1"/>
  <c r="K52" i="1" s="1"/>
  <c r="K54" i="1" s="1"/>
  <c r="K57" i="1" s="1"/>
  <c r="K60" i="1" s="1"/>
  <c r="K63" i="1" s="1"/>
  <c r="K66" i="1" s="1"/>
  <c r="K70" i="1" s="1"/>
  <c r="K72" i="1" s="1"/>
  <c r="K75" i="1" s="1"/>
  <c r="K78" i="1" s="1"/>
  <c r="K82" i="1" s="1"/>
  <c r="K85" i="1" s="1"/>
  <c r="K88" i="1" s="1"/>
  <c r="K89" i="1" s="1"/>
  <c r="K91" i="1" s="1"/>
  <c r="K94" i="1" s="1"/>
  <c r="K96" i="1" s="1"/>
  <c r="K100" i="1" s="1"/>
  <c r="K103" i="1" s="1"/>
  <c r="AW113" i="1" s="1"/>
  <c r="H6" i="1"/>
  <c r="C6" i="1"/>
  <c r="B6" i="1"/>
  <c r="A6" i="1"/>
  <c r="AR5" i="1"/>
  <c r="AQ5" i="1"/>
  <c r="AP5" i="1"/>
  <c r="AO5" i="1"/>
  <c r="AN5" i="1"/>
  <c r="AM5" i="1"/>
  <c r="AL5" i="1"/>
  <c r="AK5" i="1"/>
  <c r="AJ5" i="1"/>
  <c r="AI5" i="1"/>
  <c r="AH5" i="1"/>
  <c r="AG5" i="1"/>
  <c r="AF5" i="1"/>
  <c r="AE5" i="1"/>
  <c r="AD5" i="1"/>
  <c r="AC5" i="1"/>
  <c r="AB5" i="1"/>
  <c r="AA5" i="1"/>
  <c r="Z5" i="1"/>
  <c r="Y5" i="1"/>
  <c r="X5" i="1"/>
  <c r="W5" i="1"/>
  <c r="V5" i="1"/>
  <c r="K5" i="1"/>
  <c r="J5" i="1"/>
  <c r="AR4" i="1"/>
  <c r="AQ4" i="1"/>
  <c r="AP4" i="1"/>
  <c r="AO4" i="1"/>
  <c r="AN4" i="1"/>
  <c r="AM4" i="1"/>
  <c r="AL4" i="1"/>
  <c r="AK4" i="1"/>
  <c r="AJ4" i="1"/>
  <c r="AI4" i="1"/>
  <c r="AH4" i="1"/>
  <c r="AG4" i="1"/>
  <c r="AF4" i="1"/>
  <c r="AE4" i="1"/>
  <c r="AD4" i="1"/>
  <c r="AC4" i="1"/>
  <c r="AB4" i="1"/>
  <c r="AA4" i="1"/>
  <c r="Z4" i="1"/>
  <c r="X4" i="1"/>
  <c r="W4" i="1"/>
  <c r="V4" i="1"/>
  <c r="O3" i="1" s="1"/>
  <c r="K4" i="1"/>
  <c r="K7" i="1" s="1"/>
  <c r="K8" i="1" s="1"/>
  <c r="K10" i="1" s="1"/>
  <c r="K13" i="1" s="1"/>
  <c r="K15" i="1" s="1"/>
  <c r="K16" i="1" s="1"/>
  <c r="K19" i="1" s="1"/>
  <c r="K23" i="1" s="1"/>
  <c r="K24" i="1" s="1"/>
  <c r="K27" i="1" s="1"/>
  <c r="K30" i="1" s="1"/>
  <c r="K31" i="1" s="1"/>
  <c r="K34" i="1" s="1"/>
  <c r="K36" i="1" s="1"/>
  <c r="K40" i="1" s="1"/>
  <c r="K41" i="1" s="1"/>
  <c r="K43" i="1" s="1"/>
  <c r="K46" i="1" s="1"/>
  <c r="K47" i="1" s="1"/>
  <c r="K49" i="1" s="1"/>
  <c r="K53" i="1" s="1"/>
  <c r="K55" i="1" s="1"/>
  <c r="K58" i="1" s="1"/>
  <c r="K61" i="1" s="1"/>
  <c r="K64" i="1" s="1"/>
  <c r="K67" i="1" s="1"/>
  <c r="K69" i="1" s="1"/>
  <c r="K73" i="1" s="1"/>
  <c r="K76" i="1" s="1"/>
  <c r="K79" i="1" s="1"/>
  <c r="K81" i="1" s="1"/>
  <c r="K84" i="1" s="1"/>
  <c r="K87" i="1" s="1"/>
  <c r="K90" i="1" s="1"/>
  <c r="K93" i="1" s="1"/>
  <c r="K97" i="1" s="1"/>
  <c r="K99" i="1" s="1"/>
  <c r="K102" i="1" s="1"/>
  <c r="AW110" i="1" s="1"/>
  <c r="J4" i="1"/>
  <c r="AR3" i="1"/>
  <c r="J6" i="1" s="1"/>
  <c r="AQ3" i="1"/>
  <c r="BB114" i="1" s="1"/>
  <c r="AP3" i="1"/>
  <c r="BA114" i="1" s="1"/>
  <c r="AO3" i="1"/>
  <c r="BB113" i="1" s="1"/>
  <c r="AN3" i="1"/>
  <c r="BA113" i="1" s="1"/>
  <c r="AM3" i="1"/>
  <c r="BB112" i="1" s="1"/>
  <c r="AL3" i="1"/>
  <c r="BA112" i="1" s="1"/>
  <c r="AK3" i="1"/>
  <c r="BB111" i="1" s="1"/>
  <c r="AJ3" i="1"/>
  <c r="BA111" i="1" s="1"/>
  <c r="AI3" i="1"/>
  <c r="BB110" i="1" s="1"/>
  <c r="AH3" i="1"/>
  <c r="BA110" i="1" s="1"/>
  <c r="AG3" i="1"/>
  <c r="BB109" i="1" s="1"/>
  <c r="AF3" i="1"/>
  <c r="BA109" i="1" s="1"/>
  <c r="AE3" i="1"/>
  <c r="BB108" i="1" s="1"/>
  <c r="BB115" i="1" s="1"/>
  <c r="AD3" i="1"/>
  <c r="BA108" i="1" s="1"/>
  <c r="BA115" i="1" s="1"/>
  <c r="AC3" i="1"/>
  <c r="AY114" i="1" s="1"/>
  <c r="AY513" i="2" s="1"/>
  <c r="AA3" i="1"/>
  <c r="AY112" i="1" s="1"/>
  <c r="AY511" i="2" s="1"/>
  <c r="Z3" i="1"/>
  <c r="AY111" i="1" s="1"/>
  <c r="AY510" i="2" s="1"/>
  <c r="Y3" i="1"/>
  <c r="X3" i="1"/>
  <c r="AY109" i="1" s="1"/>
  <c r="AY508" i="2" s="1"/>
  <c r="W3" i="1"/>
  <c r="AY108" i="1" s="1"/>
  <c r="AY507" i="2" s="1"/>
  <c r="V3" i="1"/>
  <c r="O4" i="1" s="1"/>
  <c r="P4" i="1" s="1"/>
  <c r="Y4" i="1" s="1"/>
  <c r="K3" i="1"/>
  <c r="H3" i="1"/>
  <c r="C3" i="1"/>
  <c r="A3" i="1"/>
  <c r="AZ343" i="3" l="1"/>
  <c r="BA346" i="3"/>
  <c r="AZ345" i="3"/>
  <c r="AZ348" i="3"/>
  <c r="AX349" i="3"/>
  <c r="BB349" i="3"/>
  <c r="BA342" i="3"/>
  <c r="BA349" i="3"/>
  <c r="BC349" i="3"/>
  <c r="AY349" i="3"/>
  <c r="BA348" i="3"/>
  <c r="BA345" i="3"/>
  <c r="BA343" i="3"/>
  <c r="O336" i="3"/>
  <c r="P336" i="3" s="1"/>
  <c r="O333" i="3"/>
  <c r="P333" i="3" s="1"/>
  <c r="P328" i="3"/>
  <c r="O327" i="3"/>
  <c r="P327" i="3" s="1"/>
  <c r="O329" i="3"/>
  <c r="P329" i="3" s="1"/>
  <c r="C324" i="3"/>
  <c r="O324" i="3"/>
  <c r="P324" i="3" s="1"/>
  <c r="O321" i="3"/>
  <c r="P321" i="3" s="1"/>
  <c r="AC321" i="3" s="1"/>
  <c r="O323" i="3"/>
  <c r="P323" i="3" s="1"/>
  <c r="C318" i="3"/>
  <c r="O318" i="3"/>
  <c r="P318" i="3" s="1"/>
  <c r="AC318" i="3" s="1"/>
  <c r="O315" i="3"/>
  <c r="P315" i="3" s="1"/>
  <c r="O317" i="3"/>
  <c r="P317" i="3" s="1"/>
  <c r="C312" i="3"/>
  <c r="O312" i="3"/>
  <c r="P312" i="3" s="1"/>
  <c r="O310" i="3"/>
  <c r="P310" i="3" s="1"/>
  <c r="AC310" i="3"/>
  <c r="O311" i="3"/>
  <c r="AV313" i="3"/>
  <c r="J313" i="3" s="1"/>
  <c r="AV325" i="3"/>
  <c r="J325" i="3" s="1"/>
  <c r="AV318" i="3"/>
  <c r="J318" i="3" s="1"/>
  <c r="AV330" i="3"/>
  <c r="K307" i="3"/>
  <c r="K306" i="3"/>
  <c r="AV336" i="3"/>
  <c r="AV319" i="3"/>
  <c r="J319" i="3" s="1"/>
  <c r="AV331" i="3"/>
  <c r="AV312" i="3"/>
  <c r="J312" i="3" s="1"/>
  <c r="AV324" i="3"/>
  <c r="J324" i="3" s="1"/>
  <c r="O307" i="3"/>
  <c r="AC18" i="2"/>
  <c r="P18" i="2"/>
  <c r="P26" i="2"/>
  <c r="AC26" i="2"/>
  <c r="P37" i="2"/>
  <c r="AC37" i="2"/>
  <c r="P39" i="1"/>
  <c r="AB39" i="1"/>
  <c r="P70" i="1"/>
  <c r="AB70" i="1"/>
  <c r="P81" i="1"/>
  <c r="Y81" i="1"/>
  <c r="P94" i="1"/>
  <c r="AB94" i="1"/>
  <c r="AW115" i="1"/>
  <c r="P6" i="2"/>
  <c r="AU12" i="2"/>
  <c r="AU15" i="2" s="1"/>
  <c r="AS22" i="2"/>
  <c r="AS23" i="2"/>
  <c r="AS21" i="2"/>
  <c r="B24" i="2"/>
  <c r="Q21" i="2"/>
  <c r="AX514" i="2"/>
  <c r="Y55" i="1"/>
  <c r="P55" i="1"/>
  <c r="AB66" i="1"/>
  <c r="P66" i="1"/>
  <c r="P24" i="1"/>
  <c r="Y24" i="1"/>
  <c r="Q24" i="1"/>
  <c r="P7" i="1"/>
  <c r="Y7" i="1"/>
  <c r="Y10" i="1"/>
  <c r="P10" i="1"/>
  <c r="P22" i="1"/>
  <c r="AB22" i="1"/>
  <c r="P37" i="1"/>
  <c r="AB37" i="1"/>
  <c r="AB51" i="1"/>
  <c r="P51" i="1"/>
  <c r="Q57" i="1"/>
  <c r="P61" i="1"/>
  <c r="Y61" i="1"/>
  <c r="Y73" i="1"/>
  <c r="P73" i="1"/>
  <c r="Q93" i="1"/>
  <c r="R93" i="1" s="1"/>
  <c r="AB96" i="1"/>
  <c r="P96" i="1"/>
  <c r="P100" i="1"/>
  <c r="AB100" i="1"/>
  <c r="Q15" i="2"/>
  <c r="R27" i="2"/>
  <c r="AB18" i="1"/>
  <c r="P18" i="1"/>
  <c r="AC3" i="2"/>
  <c r="Q3" i="2"/>
  <c r="P3" i="2"/>
  <c r="AT3" i="2"/>
  <c r="P12" i="2"/>
  <c r="AC12" i="2"/>
  <c r="AZ510" i="2"/>
  <c r="BA510" i="2"/>
  <c r="Q3" i="1"/>
  <c r="AB3" i="1"/>
  <c r="P3" i="1"/>
  <c r="BA513" i="2"/>
  <c r="AZ513" i="2"/>
  <c r="AB21" i="1"/>
  <c r="P21" i="1"/>
  <c r="Y84" i="1"/>
  <c r="P84" i="1"/>
  <c r="AB88" i="1"/>
  <c r="P88" i="1"/>
  <c r="AB103" i="1"/>
  <c r="P103" i="1"/>
  <c r="O16" i="1"/>
  <c r="AR49" i="1"/>
  <c r="J49" i="1" s="1"/>
  <c r="O64" i="1"/>
  <c r="O79" i="1"/>
  <c r="AR79" i="1"/>
  <c r="AR94" i="1"/>
  <c r="O98" i="1"/>
  <c r="P98" i="1" s="1"/>
  <c r="H99" i="1"/>
  <c r="O102" i="1"/>
  <c r="P102" i="1" s="1"/>
  <c r="Y102" i="1" s="1"/>
  <c r="BC508" i="2"/>
  <c r="BC510" i="2"/>
  <c r="BC512" i="2"/>
  <c r="O5" i="2"/>
  <c r="P5" i="2" s="1"/>
  <c r="U6" i="2"/>
  <c r="V6" i="2" s="1"/>
  <c r="C9" i="2"/>
  <c r="S9" i="2"/>
  <c r="AS10" i="2"/>
  <c r="J10" i="2" s="1"/>
  <c r="P15" i="2"/>
  <c r="O20" i="2"/>
  <c r="P20" i="2" s="1"/>
  <c r="AS20" i="2"/>
  <c r="P21" i="2"/>
  <c r="P28" i="2"/>
  <c r="Q30" i="2"/>
  <c r="R30" i="2" s="1"/>
  <c r="AU30" i="2"/>
  <c r="AU33" i="2" s="1"/>
  <c r="AU36" i="2" s="1"/>
  <c r="AU39" i="2" s="1"/>
  <c r="AU42" i="2" s="1"/>
  <c r="AU45" i="2" s="1"/>
  <c r="AU48" i="2" s="1"/>
  <c r="AU51" i="2" s="1"/>
  <c r="AU54" i="2" s="1"/>
  <c r="AU57" i="2" s="1"/>
  <c r="AU60" i="2" s="1"/>
  <c r="AU63" i="2" s="1"/>
  <c r="AU66" i="2" s="1"/>
  <c r="AU69" i="2" s="1"/>
  <c r="AU72" i="2" s="1"/>
  <c r="AU75" i="2" s="1"/>
  <c r="AU78" i="2" s="1"/>
  <c r="AU81" i="2" s="1"/>
  <c r="AU84" i="2" s="1"/>
  <c r="AU87" i="2" s="1"/>
  <c r="AU90" i="2" s="1"/>
  <c r="AU93" i="2" s="1"/>
  <c r="AU96" i="2" s="1"/>
  <c r="AU99" i="2" s="1"/>
  <c r="AU102" i="2" s="1"/>
  <c r="AU105" i="2" s="1"/>
  <c r="AU108" i="2" s="1"/>
  <c r="AU111" i="2" s="1"/>
  <c r="AU114" i="2" s="1"/>
  <c r="AU117" i="2" s="1"/>
  <c r="AU120" i="2" s="1"/>
  <c r="AU123" i="2" s="1"/>
  <c r="AU126" i="2" s="1"/>
  <c r="AU129" i="2" s="1"/>
  <c r="AU132" i="2" s="1"/>
  <c r="AU135" i="2" s="1"/>
  <c r="AU138" i="2" s="1"/>
  <c r="AU141" i="2" s="1"/>
  <c r="AU144" i="2" s="1"/>
  <c r="AU147" i="2" s="1"/>
  <c r="AU150" i="2" s="1"/>
  <c r="AU153" i="2" s="1"/>
  <c r="AU156" i="2" s="1"/>
  <c r="AU159" i="2" s="1"/>
  <c r="AU162" i="2" s="1"/>
  <c r="AU165" i="2" s="1"/>
  <c r="AU168" i="2" s="1"/>
  <c r="AU171" i="2" s="1"/>
  <c r="AU174" i="2" s="1"/>
  <c r="AU177" i="2" s="1"/>
  <c r="AU180" i="2" s="1"/>
  <c r="AU183" i="2" s="1"/>
  <c r="AU186" i="2" s="1"/>
  <c r="AU189" i="2" s="1"/>
  <c r="AU192" i="2" s="1"/>
  <c r="AU195" i="2" s="1"/>
  <c r="AU198" i="2" s="1"/>
  <c r="AU201" i="2" s="1"/>
  <c r="AU204" i="2" s="1"/>
  <c r="AU207" i="2" s="1"/>
  <c r="AU210" i="2" s="1"/>
  <c r="AU213" i="2" s="1"/>
  <c r="AU216" i="2" s="1"/>
  <c r="AU219" i="2" s="1"/>
  <c r="AU222" i="2" s="1"/>
  <c r="AU225" i="2" s="1"/>
  <c r="AU228" i="2" s="1"/>
  <c r="AU231" i="2" s="1"/>
  <c r="AU234" i="2" s="1"/>
  <c r="AU237" i="2" s="1"/>
  <c r="AU240" i="2" s="1"/>
  <c r="AU243" i="2" s="1"/>
  <c r="AU246" i="2" s="1"/>
  <c r="AU249" i="2" s="1"/>
  <c r="AU252" i="2" s="1"/>
  <c r="AU255" i="2" s="1"/>
  <c r="AU258" i="2" s="1"/>
  <c r="AU261" i="2" s="1"/>
  <c r="AU264" i="2" s="1"/>
  <c r="AU267" i="2" s="1"/>
  <c r="AU270" i="2" s="1"/>
  <c r="AU273" i="2" s="1"/>
  <c r="AU276" i="2" s="1"/>
  <c r="AU279" i="2" s="1"/>
  <c r="AU282" i="2" s="1"/>
  <c r="AU285" i="2" s="1"/>
  <c r="AU288" i="2" s="1"/>
  <c r="AU291" i="2" s="1"/>
  <c r="AU294" i="2" s="1"/>
  <c r="AU297" i="2" s="1"/>
  <c r="AU300" i="2" s="1"/>
  <c r="AU303" i="2" s="1"/>
  <c r="AU306" i="2" s="1"/>
  <c r="AU309" i="2" s="1"/>
  <c r="AU312" i="2" s="1"/>
  <c r="AU315" i="2" s="1"/>
  <c r="AU318" i="2" s="1"/>
  <c r="AU321" i="2" s="1"/>
  <c r="AU324" i="2" s="1"/>
  <c r="AU327" i="2" s="1"/>
  <c r="AU330" i="2" s="1"/>
  <c r="AU333" i="2" s="1"/>
  <c r="AU336" i="2" s="1"/>
  <c r="AU339" i="2" s="1"/>
  <c r="AU342" i="2" s="1"/>
  <c r="AU345" i="2" s="1"/>
  <c r="AU348" i="2" s="1"/>
  <c r="AU351" i="2" s="1"/>
  <c r="AU354" i="2" s="1"/>
  <c r="AU357" i="2" s="1"/>
  <c r="AU360" i="2" s="1"/>
  <c r="AU363" i="2" s="1"/>
  <c r="AU366" i="2" s="1"/>
  <c r="AU369" i="2" s="1"/>
  <c r="AU372" i="2" s="1"/>
  <c r="AU375" i="2" s="1"/>
  <c r="AU378" i="2" s="1"/>
  <c r="AU381" i="2" s="1"/>
  <c r="AU384" i="2" s="1"/>
  <c r="AU387" i="2" s="1"/>
  <c r="AU390" i="2" s="1"/>
  <c r="AU393" i="2" s="1"/>
  <c r="AU396" i="2" s="1"/>
  <c r="AU399" i="2" s="1"/>
  <c r="AU402" i="2" s="1"/>
  <c r="AU405" i="2" s="1"/>
  <c r="AU408" i="2" s="1"/>
  <c r="AU411" i="2" s="1"/>
  <c r="AU414" i="2" s="1"/>
  <c r="AU417" i="2" s="1"/>
  <c r="AU420" i="2" s="1"/>
  <c r="AU423" i="2" s="1"/>
  <c r="AU426" i="2" s="1"/>
  <c r="AU429" i="2" s="1"/>
  <c r="AU432" i="2" s="1"/>
  <c r="AU435" i="2" s="1"/>
  <c r="AU438" i="2" s="1"/>
  <c r="AU441" i="2" s="1"/>
  <c r="AU444" i="2" s="1"/>
  <c r="AU447" i="2" s="1"/>
  <c r="AU450" i="2" s="1"/>
  <c r="AU453" i="2" s="1"/>
  <c r="AU456" i="2" s="1"/>
  <c r="AU459" i="2" s="1"/>
  <c r="AU462" i="2" s="1"/>
  <c r="AU465" i="2" s="1"/>
  <c r="AU468" i="2" s="1"/>
  <c r="AU471" i="2" s="1"/>
  <c r="AU474" i="2" s="1"/>
  <c r="AU477" i="2" s="1"/>
  <c r="AU480" i="2" s="1"/>
  <c r="AU483" i="2" s="1"/>
  <c r="AU486" i="2" s="1"/>
  <c r="AU489" i="2" s="1"/>
  <c r="AU492" i="2" s="1"/>
  <c r="AU495" i="2" s="1"/>
  <c r="AU498" i="2" s="1"/>
  <c r="AU501" i="2" s="1"/>
  <c r="P34" i="2"/>
  <c r="O38" i="2"/>
  <c r="P38" i="2" s="1"/>
  <c r="AS42" i="2"/>
  <c r="AS43" i="2"/>
  <c r="P49" i="2"/>
  <c r="O64" i="2"/>
  <c r="P64" i="2" s="1"/>
  <c r="X64" i="2" s="1"/>
  <c r="H75" i="2"/>
  <c r="O100" i="2"/>
  <c r="X121" i="2"/>
  <c r="Z148" i="2"/>
  <c r="P148" i="2"/>
  <c r="B186" i="2"/>
  <c r="AC198" i="2"/>
  <c r="P198" i="2"/>
  <c r="AS218" i="2"/>
  <c r="O254" i="2"/>
  <c r="P254" i="2" s="1"/>
  <c r="O253" i="2"/>
  <c r="P253" i="2" s="1"/>
  <c r="Y253" i="2" s="1"/>
  <c r="O252" i="2"/>
  <c r="Z265" i="2"/>
  <c r="P265" i="2"/>
  <c r="P268" i="2"/>
  <c r="AC268" i="2"/>
  <c r="Z334" i="2"/>
  <c r="P334" i="2"/>
  <c r="AC358" i="2"/>
  <c r="P358" i="2"/>
  <c r="P370" i="2"/>
  <c r="AC370" i="2"/>
  <c r="P376" i="2"/>
  <c r="AC376" i="2"/>
  <c r="P382" i="2"/>
  <c r="AC382" i="2"/>
  <c r="P388" i="2"/>
  <c r="AC388" i="2"/>
  <c r="AR31" i="1"/>
  <c r="C12" i="1"/>
  <c r="O15" i="1"/>
  <c r="Q15" i="1" s="1"/>
  <c r="O19" i="1"/>
  <c r="P19" i="1" s="1"/>
  <c r="Y19" i="1" s="1"/>
  <c r="O26" i="1"/>
  <c r="P26" i="1" s="1"/>
  <c r="P27" i="1"/>
  <c r="O30" i="1"/>
  <c r="B33" i="1"/>
  <c r="O34" i="1"/>
  <c r="O38" i="1"/>
  <c r="O41" i="1"/>
  <c r="P41" i="1" s="1"/>
  <c r="Y41" i="1" s="1"/>
  <c r="P42" i="1"/>
  <c r="P45" i="1"/>
  <c r="O48" i="1"/>
  <c r="B51" i="1"/>
  <c r="O52" i="1"/>
  <c r="P52" i="1" s="1"/>
  <c r="AB52" i="1" s="1"/>
  <c r="P53" i="1"/>
  <c r="Q54" i="1"/>
  <c r="R54" i="1" s="1"/>
  <c r="O56" i="1"/>
  <c r="P56" i="1" s="1"/>
  <c r="P57" i="1"/>
  <c r="O63" i="1"/>
  <c r="P63" i="1" s="1"/>
  <c r="AB63" i="1" s="1"/>
  <c r="B66" i="1"/>
  <c r="O67" i="1"/>
  <c r="P67" i="1" s="1"/>
  <c r="Y67" i="1" s="1"/>
  <c r="Q69" i="1"/>
  <c r="O71" i="1"/>
  <c r="P71" i="1" s="1"/>
  <c r="P75" i="1"/>
  <c r="O78" i="1"/>
  <c r="P78" i="1" s="1"/>
  <c r="AB78" i="1" s="1"/>
  <c r="B81" i="1"/>
  <c r="O82" i="1"/>
  <c r="P82" i="1" s="1"/>
  <c r="AB82" i="1" s="1"/>
  <c r="Q84" i="1"/>
  <c r="R84" i="1" s="1"/>
  <c r="O86" i="1"/>
  <c r="P86" i="1" s="1"/>
  <c r="P90" i="1"/>
  <c r="B96" i="1"/>
  <c r="O97" i="1"/>
  <c r="P97" i="1" s="1"/>
  <c r="Y97" i="1" s="1"/>
  <c r="Q99" i="1"/>
  <c r="R99" i="1" s="1"/>
  <c r="S3" i="2"/>
  <c r="BB507" i="2"/>
  <c r="BB509" i="2"/>
  <c r="BB511" i="2"/>
  <c r="BB513" i="2"/>
  <c r="O8" i="2"/>
  <c r="P8" i="2" s="1"/>
  <c r="H9" i="2"/>
  <c r="T9" i="2"/>
  <c r="B12" i="2"/>
  <c r="O14" i="2"/>
  <c r="P14" i="2" s="1"/>
  <c r="Z14" i="2" s="1"/>
  <c r="C18" i="2"/>
  <c r="AU18" i="2"/>
  <c r="AU21" i="2" s="1"/>
  <c r="AS19" i="2"/>
  <c r="O24" i="2"/>
  <c r="P24" i="2" s="1"/>
  <c r="Z24" i="2" s="1"/>
  <c r="AU24" i="2"/>
  <c r="AU27" i="2" s="1"/>
  <c r="P27" i="2"/>
  <c r="J30" i="2"/>
  <c r="J33" i="2" s="1"/>
  <c r="H33" i="2"/>
  <c r="Q33" i="2"/>
  <c r="AS36" i="2"/>
  <c r="AS37" i="2"/>
  <c r="J40" i="2" s="1"/>
  <c r="P39" i="2"/>
  <c r="P43" i="2"/>
  <c r="B45" i="2"/>
  <c r="P51" i="2"/>
  <c r="X55" i="2"/>
  <c r="O66" i="2"/>
  <c r="AC69" i="2"/>
  <c r="Q72" i="2"/>
  <c r="R72" i="2" s="1"/>
  <c r="Q78" i="2"/>
  <c r="R78" i="2" s="1"/>
  <c r="O97" i="2"/>
  <c r="AT105" i="2"/>
  <c r="AT108" i="2" s="1"/>
  <c r="P123" i="2"/>
  <c r="O133" i="2"/>
  <c r="O132" i="2"/>
  <c r="P132" i="2" s="1"/>
  <c r="X132" i="2" s="1"/>
  <c r="Z139" i="2"/>
  <c r="P139" i="2"/>
  <c r="H141" i="2"/>
  <c r="O162" i="2"/>
  <c r="Q162" i="2" s="1"/>
  <c r="R162" i="2" s="1"/>
  <c r="Z174" i="2"/>
  <c r="P174" i="2"/>
  <c r="Z184" i="2"/>
  <c r="P184" i="2"/>
  <c r="P279" i="2"/>
  <c r="Z279" i="2"/>
  <c r="O13" i="1"/>
  <c r="Q18" i="1"/>
  <c r="R18" i="1" s="1"/>
  <c r="O31" i="1"/>
  <c r="AR64" i="1"/>
  <c r="O12" i="1"/>
  <c r="P12" i="1" s="1"/>
  <c r="AB12" i="1" s="1"/>
  <c r="C15" i="1"/>
  <c r="AR19" i="1"/>
  <c r="O23" i="1"/>
  <c r="P23" i="1" s="1"/>
  <c r="Y23" i="1" s="1"/>
  <c r="AT3" i="1"/>
  <c r="AT6" i="1" s="1"/>
  <c r="AT9" i="1" s="1"/>
  <c r="AT12" i="1" s="1"/>
  <c r="AT15" i="1" s="1"/>
  <c r="AT18" i="1" s="1"/>
  <c r="AT21" i="1" s="1"/>
  <c r="AT24" i="1" s="1"/>
  <c r="AT27" i="1" s="1"/>
  <c r="AT30" i="1" s="1"/>
  <c r="AT33" i="1" s="1"/>
  <c r="AT36" i="1" s="1"/>
  <c r="AT39" i="1" s="1"/>
  <c r="AT42" i="1" s="1"/>
  <c r="AT45" i="1" s="1"/>
  <c r="AT48" i="1" s="1"/>
  <c r="AT51" i="1" s="1"/>
  <c r="AT54" i="1" s="1"/>
  <c r="AT57" i="1" s="1"/>
  <c r="AT60" i="1" s="1"/>
  <c r="AT63" i="1" s="1"/>
  <c r="AT66" i="1" s="1"/>
  <c r="AT69" i="1" s="1"/>
  <c r="AT72" i="1" s="1"/>
  <c r="AT75" i="1" s="1"/>
  <c r="AT78" i="1" s="1"/>
  <c r="AT81" i="1" s="1"/>
  <c r="AT84" i="1" s="1"/>
  <c r="AT87" i="1" s="1"/>
  <c r="AT90" i="1" s="1"/>
  <c r="AT93" i="1" s="1"/>
  <c r="AT96" i="1" s="1"/>
  <c r="AT99" i="1" s="1"/>
  <c r="AT102" i="1" s="1"/>
  <c r="O8" i="1"/>
  <c r="AR8" i="1"/>
  <c r="J10" i="1" s="1"/>
  <c r="Q9" i="1"/>
  <c r="O11" i="1"/>
  <c r="P11" i="1" s="1"/>
  <c r="H12" i="1"/>
  <c r="AR12" i="1"/>
  <c r="J17" i="1" s="1"/>
  <c r="J18" i="1" s="1"/>
  <c r="H15" i="1"/>
  <c r="C18" i="1"/>
  <c r="B21" i="1"/>
  <c r="O29" i="1"/>
  <c r="P29" i="1" s="1"/>
  <c r="AR29" i="1"/>
  <c r="H30" i="1"/>
  <c r="AR30" i="1"/>
  <c r="O44" i="1"/>
  <c r="P44" i="1" s="1"/>
  <c r="AR44" i="1"/>
  <c r="O47" i="1"/>
  <c r="P47" i="1" s="1"/>
  <c r="Y47" i="1" s="1"/>
  <c r="H48" i="1"/>
  <c r="AR48" i="1"/>
  <c r="J48" i="1" s="1"/>
  <c r="O59" i="1"/>
  <c r="P59" i="1" s="1"/>
  <c r="Q60" i="1"/>
  <c r="O62" i="1"/>
  <c r="P62" i="1" s="1"/>
  <c r="H63" i="1"/>
  <c r="AR63" i="1"/>
  <c r="O74" i="1"/>
  <c r="P74" i="1" s="1"/>
  <c r="Q75" i="1"/>
  <c r="R75" i="1" s="1"/>
  <c r="O77" i="1"/>
  <c r="P77" i="1" s="1"/>
  <c r="H78" i="1"/>
  <c r="AR78" i="1"/>
  <c r="O89" i="1"/>
  <c r="Q90" i="1"/>
  <c r="O92" i="1"/>
  <c r="P92" i="1" s="1"/>
  <c r="H93" i="1"/>
  <c r="AR93" i="1"/>
  <c r="O104" i="1"/>
  <c r="P104" i="1" s="1"/>
  <c r="BC507" i="2"/>
  <c r="BC514" i="2" s="1"/>
  <c r="BC509" i="2"/>
  <c r="BC511" i="2"/>
  <c r="BC513" i="2"/>
  <c r="U9" i="2"/>
  <c r="V9" i="2" s="1"/>
  <c r="O17" i="2"/>
  <c r="P17" i="2" s="1"/>
  <c r="H18" i="2"/>
  <c r="O23" i="2"/>
  <c r="P23" i="2" s="1"/>
  <c r="H24" i="2"/>
  <c r="O36" i="2"/>
  <c r="P36" i="2" s="1"/>
  <c r="Q39" i="2"/>
  <c r="H45" i="2"/>
  <c r="Q45" i="2"/>
  <c r="R45" i="2" s="1"/>
  <c r="P46" i="2"/>
  <c r="P58" i="2"/>
  <c r="Q66" i="2"/>
  <c r="O67" i="2"/>
  <c r="P67" i="2" s="1"/>
  <c r="X67" i="2" s="1"/>
  <c r="H69" i="2"/>
  <c r="Q75" i="2"/>
  <c r="AC75" i="2"/>
  <c r="AS87" i="2"/>
  <c r="B90" i="2"/>
  <c r="AS88" i="2"/>
  <c r="O99" i="2"/>
  <c r="P99" i="2" s="1"/>
  <c r="H102" i="2"/>
  <c r="P102" i="2"/>
  <c r="Z102" i="2"/>
  <c r="Q108" i="2"/>
  <c r="R108" i="2" s="1"/>
  <c r="Q144" i="2"/>
  <c r="R144" i="2" s="1"/>
  <c r="Z146" i="2"/>
  <c r="P146" i="2"/>
  <c r="P157" i="2"/>
  <c r="X157" i="2"/>
  <c r="AC289" i="2"/>
  <c r="P289" i="2"/>
  <c r="AR13" i="1"/>
  <c r="J15" i="1" s="1"/>
  <c r="J16" i="1" s="1"/>
  <c r="Q33" i="1"/>
  <c r="R33" i="1" s="1"/>
  <c r="O49" i="1"/>
  <c r="P49" i="1" s="1"/>
  <c r="Y49" i="1" s="1"/>
  <c r="Q51" i="1"/>
  <c r="R51" i="1" s="1"/>
  <c r="Q66" i="1"/>
  <c r="R66" i="1" s="1"/>
  <c r="O5" i="1"/>
  <c r="P5" i="1" s="1"/>
  <c r="S3" i="1"/>
  <c r="AR7" i="1"/>
  <c r="AR14" i="1"/>
  <c r="C24" i="1"/>
  <c r="AS11" i="2"/>
  <c r="C15" i="2"/>
  <c r="X30" i="2"/>
  <c r="P30" i="2"/>
  <c r="O41" i="2"/>
  <c r="P41" i="2" s="1"/>
  <c r="Q42" i="2"/>
  <c r="P63" i="2"/>
  <c r="Z63" i="2"/>
  <c r="AS74" i="2"/>
  <c r="AS72" i="2"/>
  <c r="B75" i="2"/>
  <c r="X72" i="2"/>
  <c r="P72" i="2"/>
  <c r="Z78" i="2"/>
  <c r="P78" i="2"/>
  <c r="Q81" i="2"/>
  <c r="R81" i="2" s="1"/>
  <c r="H81" i="2"/>
  <c r="Q99" i="2"/>
  <c r="AS108" i="2"/>
  <c r="J108" i="2" s="1"/>
  <c r="B111" i="2"/>
  <c r="AS109" i="2"/>
  <c r="Z110" i="2"/>
  <c r="P110" i="2"/>
  <c r="P115" i="2"/>
  <c r="AC115" i="2"/>
  <c r="Z127" i="2"/>
  <c r="P127" i="2"/>
  <c r="B141" i="2"/>
  <c r="Z145" i="2"/>
  <c r="P145" i="2"/>
  <c r="Z193" i="2"/>
  <c r="P193" i="2"/>
  <c r="Z223" i="2"/>
  <c r="P223" i="2"/>
  <c r="H267" i="2"/>
  <c r="Z400" i="2"/>
  <c r="P400" i="2"/>
  <c r="Q51" i="2"/>
  <c r="R51" i="2" s="1"/>
  <c r="Q57" i="2"/>
  <c r="R57" i="2" s="1"/>
  <c r="O65" i="2"/>
  <c r="P65" i="2" s="1"/>
  <c r="H66" i="2"/>
  <c r="O71" i="2"/>
  <c r="P71" i="2" s="1"/>
  <c r="AS71" i="2"/>
  <c r="H72" i="2"/>
  <c r="O77" i="2"/>
  <c r="P77" i="2" s="1"/>
  <c r="H78" i="2"/>
  <c r="Q84" i="2"/>
  <c r="AS84" i="2"/>
  <c r="Q90" i="2"/>
  <c r="R90" i="2" s="1"/>
  <c r="O98" i="2"/>
  <c r="P98" i="2" s="1"/>
  <c r="H99" i="2"/>
  <c r="O104" i="2"/>
  <c r="P104" i="2" s="1"/>
  <c r="AS104" i="2"/>
  <c r="Q105" i="2"/>
  <c r="S105" i="2" s="1"/>
  <c r="S108" i="2" s="1"/>
  <c r="U105" i="2"/>
  <c r="V105" i="2" s="1"/>
  <c r="Q111" i="2"/>
  <c r="R111" i="2" s="1"/>
  <c r="Q117" i="2"/>
  <c r="R117" i="2" s="1"/>
  <c r="Q123" i="2"/>
  <c r="R123" i="2" s="1"/>
  <c r="Q153" i="2"/>
  <c r="X168" i="2"/>
  <c r="P168" i="2"/>
  <c r="O175" i="2"/>
  <c r="Z229" i="2"/>
  <c r="P229" i="2"/>
  <c r="H237" i="2"/>
  <c r="O237" i="2"/>
  <c r="O239" i="2"/>
  <c r="P239" i="2" s="1"/>
  <c r="O243" i="2"/>
  <c r="O245" i="2"/>
  <c r="P245" i="2" s="1"/>
  <c r="Q264" i="2"/>
  <c r="R264" i="2" s="1"/>
  <c r="O286" i="2"/>
  <c r="P286" i="2" s="1"/>
  <c r="Z286" i="2" s="1"/>
  <c r="O285" i="2"/>
  <c r="P285" i="2" s="1"/>
  <c r="O287" i="2"/>
  <c r="O305" i="2"/>
  <c r="P305" i="2" s="1"/>
  <c r="O304" i="2"/>
  <c r="O303" i="2"/>
  <c r="P303" i="2" s="1"/>
  <c r="AC303" i="2" s="1"/>
  <c r="B315" i="2"/>
  <c r="AS86" i="2"/>
  <c r="O141" i="2"/>
  <c r="Q141" i="2" s="1"/>
  <c r="R141" i="2" s="1"/>
  <c r="O143" i="2"/>
  <c r="P143" i="2" s="1"/>
  <c r="O147" i="2"/>
  <c r="P147" i="2" s="1"/>
  <c r="X147" i="2" s="1"/>
  <c r="O149" i="2"/>
  <c r="P149" i="2" s="1"/>
  <c r="Q159" i="2"/>
  <c r="H171" i="2"/>
  <c r="P172" i="2"/>
  <c r="X172" i="2"/>
  <c r="Q174" i="2"/>
  <c r="R174" i="2" s="1"/>
  <c r="Q207" i="2"/>
  <c r="R207" i="2" s="1"/>
  <c r="Q210" i="2"/>
  <c r="H210" i="2"/>
  <c r="S210" i="2"/>
  <c r="B219" i="2"/>
  <c r="AS217" i="2"/>
  <c r="Q222" i="2"/>
  <c r="R222" i="2" s="1"/>
  <c r="B243" i="2"/>
  <c r="O238" i="2"/>
  <c r="P238" i="2" s="1"/>
  <c r="AC238" i="2" s="1"/>
  <c r="Q240" i="2"/>
  <c r="R240" i="2" s="1"/>
  <c r="H243" i="2"/>
  <c r="O244" i="2"/>
  <c r="P244" i="2" s="1"/>
  <c r="AC244" i="2" s="1"/>
  <c r="Q246" i="2"/>
  <c r="R246" i="2" s="1"/>
  <c r="H249" i="2"/>
  <c r="O249" i="2"/>
  <c r="O251" i="2"/>
  <c r="P251" i="2" s="1"/>
  <c r="B276" i="2"/>
  <c r="Q276" i="2"/>
  <c r="O288" i="2"/>
  <c r="O290" i="2"/>
  <c r="P290" i="2" s="1"/>
  <c r="P92" i="2"/>
  <c r="O129" i="2"/>
  <c r="O130" i="2"/>
  <c r="P130" i="2" s="1"/>
  <c r="AC130" i="2" s="1"/>
  <c r="Q132" i="2"/>
  <c r="R132" i="2" s="1"/>
  <c r="O137" i="2"/>
  <c r="P137" i="2" s="1"/>
  <c r="Q138" i="2"/>
  <c r="R138" i="2" s="1"/>
  <c r="Q156" i="2"/>
  <c r="R156" i="2" s="1"/>
  <c r="H159" i="2"/>
  <c r="H165" i="2"/>
  <c r="O166" i="2"/>
  <c r="Q168" i="2"/>
  <c r="R168" i="2" s="1"/>
  <c r="H177" i="2"/>
  <c r="Q183" i="2"/>
  <c r="R183" i="2" s="1"/>
  <c r="Q195" i="2"/>
  <c r="R195" i="2" s="1"/>
  <c r="Q228" i="2"/>
  <c r="R228" i="2" s="1"/>
  <c r="O234" i="2"/>
  <c r="O235" i="2"/>
  <c r="Q252" i="2"/>
  <c r="R252" i="2" s="1"/>
  <c r="H255" i="2"/>
  <c r="O255" i="2"/>
  <c r="O257" i="2"/>
  <c r="P257" i="2" s="1"/>
  <c r="O258" i="2"/>
  <c r="O259" i="2"/>
  <c r="P259" i="2" s="1"/>
  <c r="X259" i="2" s="1"/>
  <c r="H261" i="2"/>
  <c r="O261" i="2"/>
  <c r="P261" i="2" s="1"/>
  <c r="O263" i="2"/>
  <c r="P263" i="2" s="1"/>
  <c r="O267" i="2"/>
  <c r="P267" i="2" s="1"/>
  <c r="X267" i="2" s="1"/>
  <c r="O269" i="2"/>
  <c r="P269" i="2" s="1"/>
  <c r="Q279" i="2"/>
  <c r="R279" i="2" s="1"/>
  <c r="Q282" i="2"/>
  <c r="Q309" i="2"/>
  <c r="X309" i="2"/>
  <c r="O155" i="2"/>
  <c r="P155" i="2" s="1"/>
  <c r="H156" i="2"/>
  <c r="O161" i="2"/>
  <c r="P161" i="2" s="1"/>
  <c r="H162" i="2"/>
  <c r="O167" i="2"/>
  <c r="P167" i="2" s="1"/>
  <c r="H168" i="2"/>
  <c r="O173" i="2"/>
  <c r="P173" i="2" s="1"/>
  <c r="H174" i="2"/>
  <c r="O179" i="2"/>
  <c r="P179" i="2" s="1"/>
  <c r="Q180" i="2"/>
  <c r="Q198" i="2"/>
  <c r="Q204" i="2"/>
  <c r="AS213" i="2"/>
  <c r="Q219" i="2"/>
  <c r="Q225" i="2"/>
  <c r="R225" i="2" s="1"/>
  <c r="Q231" i="2"/>
  <c r="R231" i="2" s="1"/>
  <c r="Q270" i="2"/>
  <c r="Y298" i="2"/>
  <c r="O306" i="2"/>
  <c r="O308" i="2"/>
  <c r="P308" i="2" s="1"/>
  <c r="Q348" i="2"/>
  <c r="R348" i="2" s="1"/>
  <c r="Y392" i="2"/>
  <c r="P392" i="2"/>
  <c r="Z394" i="2"/>
  <c r="P394" i="2"/>
  <c r="O182" i="2"/>
  <c r="P182" i="2" s="1"/>
  <c r="H183" i="2"/>
  <c r="O188" i="2"/>
  <c r="P188" i="2" s="1"/>
  <c r="H189" i="2"/>
  <c r="P189" i="2"/>
  <c r="O194" i="2"/>
  <c r="H195" i="2"/>
  <c r="O200" i="2"/>
  <c r="P200" i="2" s="1"/>
  <c r="H201" i="2"/>
  <c r="O206" i="2"/>
  <c r="P206" i="2" s="1"/>
  <c r="P210" i="2"/>
  <c r="O215" i="2"/>
  <c r="P215" i="2" s="1"/>
  <c r="Z215" i="2" s="1"/>
  <c r="H216" i="2"/>
  <c r="P216" i="2"/>
  <c r="O221" i="2"/>
  <c r="P221" i="2" s="1"/>
  <c r="H222" i="2"/>
  <c r="P222" i="2"/>
  <c r="O227" i="2"/>
  <c r="P227" i="2" s="1"/>
  <c r="H228" i="2"/>
  <c r="P228" i="2"/>
  <c r="O233" i="2"/>
  <c r="P233" i="2" s="1"/>
  <c r="O272" i="2"/>
  <c r="P272" i="2" s="1"/>
  <c r="H273" i="2"/>
  <c r="O278" i="2"/>
  <c r="P278" i="2" s="1"/>
  <c r="H279" i="2"/>
  <c r="O284" i="2"/>
  <c r="P284" i="2" s="1"/>
  <c r="H285" i="2"/>
  <c r="H294" i="2"/>
  <c r="O295" i="2"/>
  <c r="O300" i="2"/>
  <c r="P300" i="2" s="1"/>
  <c r="X300" i="2" s="1"/>
  <c r="O302" i="2"/>
  <c r="P302" i="2" s="1"/>
  <c r="H306" i="2"/>
  <c r="O307" i="2"/>
  <c r="P307" i="2" s="1"/>
  <c r="X307" i="2" s="1"/>
  <c r="Z331" i="2"/>
  <c r="P331" i="2"/>
  <c r="P343" i="2"/>
  <c r="AC343" i="2"/>
  <c r="P354" i="2"/>
  <c r="Z354" i="2"/>
  <c r="P364" i="2"/>
  <c r="AC364" i="2"/>
  <c r="Q384" i="2"/>
  <c r="R384" i="2" s="1"/>
  <c r="Q390" i="2"/>
  <c r="R390" i="2" s="1"/>
  <c r="Q285" i="2"/>
  <c r="R285" i="2" s="1"/>
  <c r="Q291" i="2"/>
  <c r="R291" i="2" s="1"/>
  <c r="O296" i="2"/>
  <c r="P296" i="2" s="1"/>
  <c r="H300" i="2"/>
  <c r="P301" i="2"/>
  <c r="AC301" i="2"/>
  <c r="Q303" i="2"/>
  <c r="R303" i="2" s="1"/>
  <c r="Z327" i="2"/>
  <c r="P327" i="2"/>
  <c r="Q336" i="2"/>
  <c r="R336" i="2" s="1"/>
  <c r="Z339" i="2"/>
  <c r="P339" i="2"/>
  <c r="Z346" i="2"/>
  <c r="P346" i="2"/>
  <c r="P349" i="2"/>
  <c r="AC349" i="2"/>
  <c r="P363" i="2"/>
  <c r="Z363" i="2"/>
  <c r="Q396" i="2"/>
  <c r="R396" i="2" s="1"/>
  <c r="O367" i="2"/>
  <c r="P367" i="2" s="1"/>
  <c r="AC367" i="2" s="1"/>
  <c r="Q369" i="2"/>
  <c r="O373" i="2"/>
  <c r="Q375" i="2"/>
  <c r="O379" i="2"/>
  <c r="P379" i="2" s="1"/>
  <c r="AC379" i="2" s="1"/>
  <c r="Q381" i="2"/>
  <c r="R381" i="2" s="1"/>
  <c r="O385" i="2"/>
  <c r="Q387" i="2"/>
  <c r="O391" i="2"/>
  <c r="Q393" i="2"/>
  <c r="R393" i="2" s="1"/>
  <c r="O397" i="2"/>
  <c r="O403" i="2"/>
  <c r="P403" i="2" s="1"/>
  <c r="AC403" i="2" s="1"/>
  <c r="Q426" i="2"/>
  <c r="R426" i="2" s="1"/>
  <c r="P430" i="2"/>
  <c r="Y430" i="2"/>
  <c r="H438" i="2"/>
  <c r="Q441" i="2"/>
  <c r="H444" i="2"/>
  <c r="O445" i="2"/>
  <c r="P445" i="2" s="1"/>
  <c r="AC445" i="2" s="1"/>
  <c r="O450" i="2"/>
  <c r="O452" i="2"/>
  <c r="P452" i="2" s="1"/>
  <c r="Z454" i="2"/>
  <c r="P454" i="2"/>
  <c r="O484" i="2"/>
  <c r="O485" i="2"/>
  <c r="Q315" i="2"/>
  <c r="R315" i="2" s="1"/>
  <c r="Q321" i="2"/>
  <c r="R321" i="2" s="1"/>
  <c r="Q327" i="2"/>
  <c r="P332" i="2"/>
  <c r="Q339" i="2"/>
  <c r="Q345" i="2"/>
  <c r="Q351" i="2"/>
  <c r="R351" i="2" s="1"/>
  <c r="O365" i="2"/>
  <c r="P365" i="2" s="1"/>
  <c r="Y365" i="2" s="1"/>
  <c r="P366" i="2"/>
  <c r="B369" i="2"/>
  <c r="O371" i="2"/>
  <c r="P371" i="2" s="1"/>
  <c r="O377" i="2"/>
  <c r="P377" i="2" s="1"/>
  <c r="P378" i="2"/>
  <c r="O383" i="2"/>
  <c r="P383" i="2" s="1"/>
  <c r="O389" i="2"/>
  <c r="P389" i="2" s="1"/>
  <c r="O395" i="2"/>
  <c r="P395" i="2" s="1"/>
  <c r="H396" i="2"/>
  <c r="O401" i="2"/>
  <c r="P402" i="2"/>
  <c r="O413" i="2"/>
  <c r="P413" i="2" s="1"/>
  <c r="O414" i="2"/>
  <c r="P415" i="2"/>
  <c r="H420" i="2"/>
  <c r="O424" i="2"/>
  <c r="P424" i="2" s="1"/>
  <c r="H426" i="2"/>
  <c r="P432" i="2"/>
  <c r="B444" i="2"/>
  <c r="P439" i="2"/>
  <c r="Y439" i="2"/>
  <c r="O438" i="2"/>
  <c r="P438" i="2" s="1"/>
  <c r="O440" i="2"/>
  <c r="H450" i="2"/>
  <c r="O451" i="2"/>
  <c r="P451" i="2" s="1"/>
  <c r="AC451" i="2" s="1"/>
  <c r="Q453" i="2"/>
  <c r="R453" i="2" s="1"/>
  <c r="O456" i="2"/>
  <c r="P456" i="2" s="1"/>
  <c r="O458" i="2"/>
  <c r="P458" i="2" s="1"/>
  <c r="O459" i="2"/>
  <c r="P459" i="2" s="1"/>
  <c r="X459" i="2" s="1"/>
  <c r="O460" i="2"/>
  <c r="O496" i="2"/>
  <c r="P496" i="2" s="1"/>
  <c r="X496" i="2" s="1"/>
  <c r="O495" i="2"/>
  <c r="O497" i="2"/>
  <c r="P497" i="2" s="1"/>
  <c r="O311" i="2"/>
  <c r="P311" i="2" s="1"/>
  <c r="H312" i="2"/>
  <c r="P312" i="2"/>
  <c r="O317" i="2"/>
  <c r="P317" i="2" s="1"/>
  <c r="H318" i="2"/>
  <c r="P318" i="2"/>
  <c r="O323" i="2"/>
  <c r="P323" i="2" s="1"/>
  <c r="H324" i="2"/>
  <c r="P324" i="2"/>
  <c r="O329" i="2"/>
  <c r="P329" i="2" s="1"/>
  <c r="H330" i="2"/>
  <c r="O335" i="2"/>
  <c r="Q333" i="2" s="1"/>
  <c r="R333" i="2" s="1"/>
  <c r="H336" i="2"/>
  <c r="P336" i="2"/>
  <c r="O341" i="2"/>
  <c r="P341" i="2" s="1"/>
  <c r="H342" i="2"/>
  <c r="O347" i="2"/>
  <c r="P347" i="2" s="1"/>
  <c r="H348" i="2"/>
  <c r="O353" i="2"/>
  <c r="P353" i="2" s="1"/>
  <c r="H354" i="2"/>
  <c r="O359" i="2"/>
  <c r="P359" i="2" s="1"/>
  <c r="H360" i="2"/>
  <c r="H405" i="2"/>
  <c r="P406" i="2"/>
  <c r="Q408" i="2"/>
  <c r="R408" i="2" s="1"/>
  <c r="O423" i="2"/>
  <c r="P423" i="2" s="1"/>
  <c r="Q429" i="2"/>
  <c r="R429" i="2" s="1"/>
  <c r="O435" i="2"/>
  <c r="P435" i="2" s="1"/>
  <c r="Y442" i="2"/>
  <c r="Q444" i="2"/>
  <c r="R444" i="2" s="1"/>
  <c r="H456" i="2"/>
  <c r="O457" i="2"/>
  <c r="Q459" i="2"/>
  <c r="R459" i="2" s="1"/>
  <c r="H462" i="2"/>
  <c r="Z463" i="2"/>
  <c r="P463" i="2"/>
  <c r="O462" i="2"/>
  <c r="P462" i="2" s="1"/>
  <c r="O464" i="2"/>
  <c r="P464" i="2" s="1"/>
  <c r="O465" i="2"/>
  <c r="O466" i="2"/>
  <c r="P466" i="2" s="1"/>
  <c r="Y466" i="2" s="1"/>
  <c r="O468" i="2"/>
  <c r="P468" i="2" s="1"/>
  <c r="Z468" i="2" s="1"/>
  <c r="O470" i="2"/>
  <c r="P470" i="2" s="1"/>
  <c r="O471" i="2"/>
  <c r="O472" i="2"/>
  <c r="P472" i="2" s="1"/>
  <c r="Z472" i="2" s="1"/>
  <c r="H474" i="2"/>
  <c r="O474" i="2"/>
  <c r="P474" i="2" s="1"/>
  <c r="O476" i="2"/>
  <c r="P476" i="2" s="1"/>
  <c r="O480" i="2"/>
  <c r="P480" i="2" s="1"/>
  <c r="Z480" i="2" s="1"/>
  <c r="O482" i="2"/>
  <c r="P482" i="2" s="1"/>
  <c r="O483" i="2"/>
  <c r="P483" i="2" s="1"/>
  <c r="Z483" i="2" s="1"/>
  <c r="Q489" i="2"/>
  <c r="R489" i="2" s="1"/>
  <c r="H489" i="2"/>
  <c r="O407" i="2"/>
  <c r="B420" i="2"/>
  <c r="O436" i="2"/>
  <c r="P436" i="2" s="1"/>
  <c r="O444" i="2"/>
  <c r="O446" i="2"/>
  <c r="P446" i="2" s="1"/>
  <c r="Q465" i="2"/>
  <c r="R465" i="2" s="1"/>
  <c r="H468" i="2"/>
  <c r="P469" i="2"/>
  <c r="AC469" i="2"/>
  <c r="AB478" i="2"/>
  <c r="P478" i="2"/>
  <c r="H480" i="2"/>
  <c r="P481" i="2"/>
  <c r="AC481" i="2"/>
  <c r="Q432" i="2"/>
  <c r="R432" i="2" s="1"/>
  <c r="Y501" i="2"/>
  <c r="AC25" i="3"/>
  <c r="P25" i="3"/>
  <c r="AC28" i="3"/>
  <c r="P28" i="3"/>
  <c r="O428" i="2"/>
  <c r="P428" i="2" s="1"/>
  <c r="H429" i="2"/>
  <c r="O434" i="2"/>
  <c r="P434" i="2" s="1"/>
  <c r="Q483" i="2"/>
  <c r="R483" i="2" s="1"/>
  <c r="O498" i="2"/>
  <c r="O499" i="2"/>
  <c r="Q501" i="2"/>
  <c r="R501" i="2" s="1"/>
  <c r="AC34" i="3"/>
  <c r="P34" i="3"/>
  <c r="AC37" i="3"/>
  <c r="P37" i="3"/>
  <c r="O491" i="2"/>
  <c r="P491" i="2" s="1"/>
  <c r="Q492" i="2"/>
  <c r="R492" i="2" s="1"/>
  <c r="O493" i="2"/>
  <c r="Y6" i="3"/>
  <c r="Y9" i="3" s="1"/>
  <c r="Y12" i="3" s="1"/>
  <c r="Y15" i="3" s="1"/>
  <c r="Y18" i="3" s="1"/>
  <c r="Y21" i="3" s="1"/>
  <c r="Y24" i="3" s="1"/>
  <c r="Y27" i="3" s="1"/>
  <c r="Y30" i="3" s="1"/>
  <c r="Y33" i="3" s="1"/>
  <c r="Y36" i="3" s="1"/>
  <c r="Y39" i="3" s="1"/>
  <c r="Y42" i="3" s="1"/>
  <c r="Y45" i="3" s="1"/>
  <c r="Y48" i="3" s="1"/>
  <c r="Y51" i="3" s="1"/>
  <c r="Y54" i="3" s="1"/>
  <c r="Y57" i="3" s="1"/>
  <c r="Y60" i="3" s="1"/>
  <c r="Y63" i="3" s="1"/>
  <c r="Y66" i="3" s="1"/>
  <c r="Y69" i="3" s="1"/>
  <c r="Y72" i="3" s="1"/>
  <c r="Y75" i="3" s="1"/>
  <c r="Y78" i="3" s="1"/>
  <c r="Y81" i="3" s="1"/>
  <c r="Y84" i="3" s="1"/>
  <c r="Y87" i="3" s="1"/>
  <c r="Y90" i="3" s="1"/>
  <c r="Y93" i="3" s="1"/>
  <c r="Y96" i="3" s="1"/>
  <c r="Y99" i="3" s="1"/>
  <c r="Y102" i="3" s="1"/>
  <c r="Y105" i="3" s="1"/>
  <c r="Y108" i="3" s="1"/>
  <c r="Y111" i="3" s="1"/>
  <c r="Y114" i="3" s="1"/>
  <c r="Y117" i="3" s="1"/>
  <c r="Y120" i="3" s="1"/>
  <c r="Y123" i="3" s="1"/>
  <c r="Y126" i="3" s="1"/>
  <c r="Y129" i="3" s="1"/>
  <c r="Y132" i="3" s="1"/>
  <c r="Y135" i="3" s="1"/>
  <c r="Y138" i="3" s="1"/>
  <c r="Y141" i="3" s="1"/>
  <c r="Y144" i="3" s="1"/>
  <c r="Y147" i="3" s="1"/>
  <c r="Y150" i="3" s="1"/>
  <c r="Y153" i="3" s="1"/>
  <c r="Y156" i="3" s="1"/>
  <c r="Y159" i="3" s="1"/>
  <c r="Y162" i="3" s="1"/>
  <c r="Y165" i="3" s="1"/>
  <c r="Y168" i="3" s="1"/>
  <c r="Y171" i="3" s="1"/>
  <c r="Y174" i="3" s="1"/>
  <c r="Y177" i="3" s="1"/>
  <c r="Y180" i="3" s="1"/>
  <c r="Y183" i="3" s="1"/>
  <c r="Y186" i="3" s="1"/>
  <c r="Y189" i="3" s="1"/>
  <c r="Y192" i="3" s="1"/>
  <c r="Y195" i="3" s="1"/>
  <c r="Y198" i="3" s="1"/>
  <c r="Y201" i="3" s="1"/>
  <c r="Y204" i="3" s="1"/>
  <c r="Y207" i="3" s="1"/>
  <c r="Y210" i="3" s="1"/>
  <c r="Y213" i="3" s="1"/>
  <c r="Y216" i="3" s="1"/>
  <c r="Y219" i="3" s="1"/>
  <c r="Y222" i="3" s="1"/>
  <c r="Y225" i="3" s="1"/>
  <c r="Y228" i="3" s="1"/>
  <c r="Y231" i="3" s="1"/>
  <c r="Y234" i="3" s="1"/>
  <c r="Y237" i="3" s="1"/>
  <c r="Y240" i="3" s="1"/>
  <c r="Y243" i="3" s="1"/>
  <c r="Y246" i="3" s="1"/>
  <c r="Y249" i="3" s="1"/>
  <c r="Y252" i="3" s="1"/>
  <c r="Y255" i="3" s="1"/>
  <c r="Y258" i="3" s="1"/>
  <c r="Y261" i="3" s="1"/>
  <c r="Y264" i="3" s="1"/>
  <c r="Y267" i="3" s="1"/>
  <c r="Y270" i="3" s="1"/>
  <c r="Y273" i="3" s="1"/>
  <c r="Y276" i="3" s="1"/>
  <c r="Y279" i="3" s="1"/>
  <c r="Y282" i="3" s="1"/>
  <c r="Y285" i="3" s="1"/>
  <c r="Y288" i="3" s="1"/>
  <c r="Y291" i="3" s="1"/>
  <c r="Y294" i="3" s="1"/>
  <c r="Y297" i="3" s="1"/>
  <c r="Y300" i="3" s="1"/>
  <c r="Y303" i="3" s="1"/>
  <c r="AC19" i="3"/>
  <c r="P19" i="3"/>
  <c r="P40" i="3"/>
  <c r="AF40" i="3"/>
  <c r="P4" i="3"/>
  <c r="AA4" i="3"/>
  <c r="AC49" i="3"/>
  <c r="P49" i="3"/>
  <c r="O5" i="3"/>
  <c r="P5" i="3" s="1"/>
  <c r="H6" i="3"/>
  <c r="P6" i="3"/>
  <c r="AV6" i="3"/>
  <c r="B9" i="3"/>
  <c r="O11" i="3"/>
  <c r="P11" i="3" s="1"/>
  <c r="H12" i="3"/>
  <c r="O17" i="3"/>
  <c r="P17" i="3" s="1"/>
  <c r="H18" i="3"/>
  <c r="O23" i="3"/>
  <c r="H24" i="3"/>
  <c r="O29" i="3"/>
  <c r="P29" i="3" s="1"/>
  <c r="AB29" i="3" s="1"/>
  <c r="H30" i="3"/>
  <c r="P30" i="3"/>
  <c r="O35" i="3"/>
  <c r="P35" i="3" s="1"/>
  <c r="H36" i="3"/>
  <c r="P36" i="3"/>
  <c r="O41" i="3"/>
  <c r="P41" i="3" s="1"/>
  <c r="H42" i="3"/>
  <c r="P42" i="3"/>
  <c r="O47" i="3"/>
  <c r="P64" i="3"/>
  <c r="AF64" i="3"/>
  <c r="AC76" i="3"/>
  <c r="P76" i="3"/>
  <c r="P118" i="3"/>
  <c r="AB118" i="3"/>
  <c r="S3" i="3"/>
  <c r="Q6" i="3"/>
  <c r="R6" i="3" s="1"/>
  <c r="Q12" i="3"/>
  <c r="R12" i="3" s="1"/>
  <c r="Q18" i="3"/>
  <c r="R18" i="3" s="1"/>
  <c r="Q24" i="3"/>
  <c r="R24" i="3" s="1"/>
  <c r="Q30" i="3"/>
  <c r="R30" i="3" s="1"/>
  <c r="Q42" i="3"/>
  <c r="O50" i="3"/>
  <c r="H51" i="3"/>
  <c r="AC100" i="3"/>
  <c r="P100" i="3"/>
  <c r="P106" i="3"/>
  <c r="AF106" i="3"/>
  <c r="AF108" i="3"/>
  <c r="P108" i="3"/>
  <c r="AV8" i="3"/>
  <c r="O26" i="3"/>
  <c r="P26" i="3" s="1"/>
  <c r="H27" i="3"/>
  <c r="P27" i="3"/>
  <c r="O32" i="3"/>
  <c r="P32" i="3" s="1"/>
  <c r="H33" i="3"/>
  <c r="O38" i="3"/>
  <c r="P38" i="3" s="1"/>
  <c r="AF38" i="3" s="1"/>
  <c r="H39" i="3"/>
  <c r="O44" i="3"/>
  <c r="P44" i="3" s="1"/>
  <c r="H45" i="3"/>
  <c r="P70" i="3"/>
  <c r="AB70" i="3"/>
  <c r="AA97" i="3"/>
  <c r="P97" i="3"/>
  <c r="AC102" i="3"/>
  <c r="P102" i="3"/>
  <c r="Q3" i="3"/>
  <c r="C6" i="3"/>
  <c r="AV7" i="3"/>
  <c r="J7" i="3" s="1"/>
  <c r="Q9" i="3"/>
  <c r="R9" i="3" s="1"/>
  <c r="Q15" i="3"/>
  <c r="P20" i="3"/>
  <c r="Q21" i="3"/>
  <c r="R21" i="3" s="1"/>
  <c r="Q33" i="3"/>
  <c r="Q39" i="3"/>
  <c r="R39" i="3" s="1"/>
  <c r="Q45" i="3"/>
  <c r="R45" i="3" s="1"/>
  <c r="B54" i="3"/>
  <c r="AV52" i="3"/>
  <c r="O52" i="3"/>
  <c r="AV53" i="3"/>
  <c r="O55" i="3"/>
  <c r="AF57" i="3"/>
  <c r="P57" i="3"/>
  <c r="AC115" i="3"/>
  <c r="P115" i="3"/>
  <c r="Q57" i="3"/>
  <c r="R57" i="3" s="1"/>
  <c r="O61" i="3"/>
  <c r="Q63" i="3"/>
  <c r="R63" i="3" s="1"/>
  <c r="O67" i="3"/>
  <c r="Q69" i="3"/>
  <c r="R69" i="3" s="1"/>
  <c r="O73" i="3"/>
  <c r="Q75" i="3"/>
  <c r="R75" i="3" s="1"/>
  <c r="O79" i="3"/>
  <c r="Q81" i="3"/>
  <c r="R81" i="3" s="1"/>
  <c r="O85" i="3"/>
  <c r="Q87" i="3"/>
  <c r="R87" i="3" s="1"/>
  <c r="O91" i="3"/>
  <c r="O95" i="3"/>
  <c r="P95" i="3" s="1"/>
  <c r="H96" i="3"/>
  <c r="O101" i="3"/>
  <c r="P101" i="3" s="1"/>
  <c r="AV101" i="3"/>
  <c r="H102" i="3"/>
  <c r="O107" i="3"/>
  <c r="P107" i="3" s="1"/>
  <c r="H108" i="3"/>
  <c r="O113" i="3"/>
  <c r="P113" i="3" s="1"/>
  <c r="H114" i="3"/>
  <c r="P120" i="3"/>
  <c r="O122" i="3"/>
  <c r="P122" i="3" s="1"/>
  <c r="Q126" i="3"/>
  <c r="R126" i="3" s="1"/>
  <c r="O131" i="3"/>
  <c r="P131" i="3" s="1"/>
  <c r="AB133" i="3"/>
  <c r="P133" i="3"/>
  <c r="O138" i="3"/>
  <c r="O140" i="3"/>
  <c r="P140" i="3" s="1"/>
  <c r="O141" i="3"/>
  <c r="AA93" i="3"/>
  <c r="Q96" i="3"/>
  <c r="Q102" i="3"/>
  <c r="R102" i="3" s="1"/>
  <c r="Q108" i="3"/>
  <c r="AF123" i="3"/>
  <c r="P123" i="3"/>
  <c r="H126" i="3"/>
  <c r="AF139" i="3"/>
  <c r="P139" i="3"/>
  <c r="AC151" i="3"/>
  <c r="P151" i="3"/>
  <c r="Q54" i="3"/>
  <c r="R54" i="3" s="1"/>
  <c r="Q60" i="3"/>
  <c r="R60" i="3" s="1"/>
  <c r="Q66" i="3"/>
  <c r="R66" i="3" s="1"/>
  <c r="Q72" i="3"/>
  <c r="R72" i="3" s="1"/>
  <c r="Q78" i="3"/>
  <c r="R78" i="3" s="1"/>
  <c r="Q84" i="3"/>
  <c r="R84" i="3" s="1"/>
  <c r="Q90" i="3"/>
  <c r="R90" i="3" s="1"/>
  <c r="H93" i="3"/>
  <c r="O98" i="3"/>
  <c r="P98" i="3" s="1"/>
  <c r="H99" i="3"/>
  <c r="AV99" i="3"/>
  <c r="B102" i="3"/>
  <c r="O104" i="3"/>
  <c r="P104" i="3" s="1"/>
  <c r="H105" i="3"/>
  <c r="O110" i="3"/>
  <c r="P110" i="3" s="1"/>
  <c r="H111" i="3"/>
  <c r="P111" i="3"/>
  <c r="O116" i="3"/>
  <c r="H120" i="3"/>
  <c r="O134" i="3"/>
  <c r="P134" i="3" s="1"/>
  <c r="O135" i="3"/>
  <c r="AF136" i="3"/>
  <c r="O144" i="3"/>
  <c r="O146" i="3"/>
  <c r="P146" i="3" s="1"/>
  <c r="P157" i="3"/>
  <c r="AA157" i="3"/>
  <c r="AC171" i="3"/>
  <c r="P171" i="3"/>
  <c r="AA181" i="3"/>
  <c r="P181" i="3"/>
  <c r="Q93" i="3"/>
  <c r="R93" i="3" s="1"/>
  <c r="Q99" i="3"/>
  <c r="Q105" i="3"/>
  <c r="R105" i="3" s="1"/>
  <c r="Q111" i="3"/>
  <c r="R111" i="3" s="1"/>
  <c r="P129" i="3"/>
  <c r="AC129" i="3"/>
  <c r="O145" i="3"/>
  <c r="AC147" i="3"/>
  <c r="P147" i="3"/>
  <c r="AV155" i="3"/>
  <c r="B156" i="3"/>
  <c r="AV153" i="3"/>
  <c r="AV154" i="3"/>
  <c r="AF153" i="3"/>
  <c r="P153" i="3"/>
  <c r="P163" i="3"/>
  <c r="AA163" i="3"/>
  <c r="Q117" i="3"/>
  <c r="R117" i="3" s="1"/>
  <c r="O121" i="3"/>
  <c r="P121" i="3" s="1"/>
  <c r="AF121" i="3" s="1"/>
  <c r="Q123" i="3"/>
  <c r="R123" i="3" s="1"/>
  <c r="O127" i="3"/>
  <c r="Q129" i="3"/>
  <c r="R129" i="3" s="1"/>
  <c r="AV137" i="3"/>
  <c r="AV138" i="3"/>
  <c r="B141" i="3"/>
  <c r="O148" i="3"/>
  <c r="P148" i="3" s="1"/>
  <c r="AF148" i="3" s="1"/>
  <c r="Q150" i="3"/>
  <c r="R150" i="3" s="1"/>
  <c r="O154" i="3"/>
  <c r="P154" i="3" s="1"/>
  <c r="AA154" i="3" s="1"/>
  <c r="O160" i="3"/>
  <c r="Q162" i="3"/>
  <c r="R162" i="3" s="1"/>
  <c r="O166" i="3"/>
  <c r="Q168" i="3"/>
  <c r="R168" i="3" s="1"/>
  <c r="O172" i="3"/>
  <c r="P172" i="3" s="1"/>
  <c r="AB172" i="3" s="1"/>
  <c r="Q174" i="3"/>
  <c r="O179" i="3"/>
  <c r="P179" i="3" s="1"/>
  <c r="O180" i="3"/>
  <c r="P180" i="3" s="1"/>
  <c r="AC180" i="3" s="1"/>
  <c r="AV184" i="3"/>
  <c r="AV185" i="3"/>
  <c r="AF195" i="3"/>
  <c r="AV152" i="3"/>
  <c r="O176" i="3"/>
  <c r="P176" i="3" s="1"/>
  <c r="H177" i="3"/>
  <c r="P177" i="3"/>
  <c r="H183" i="3"/>
  <c r="O183" i="3"/>
  <c r="O185" i="3"/>
  <c r="P185" i="3" s="1"/>
  <c r="AA186" i="3"/>
  <c r="O188" i="3"/>
  <c r="P188" i="3" s="1"/>
  <c r="O190" i="3"/>
  <c r="P196" i="3"/>
  <c r="AC205" i="3"/>
  <c r="P205" i="3"/>
  <c r="AF213" i="3"/>
  <c r="P213" i="3"/>
  <c r="P229" i="3"/>
  <c r="AB229" i="3"/>
  <c r="AV140" i="3"/>
  <c r="AV151" i="3"/>
  <c r="Q153" i="3"/>
  <c r="R153" i="3" s="1"/>
  <c r="Q159" i="3"/>
  <c r="R159" i="3" s="1"/>
  <c r="Q165" i="3"/>
  <c r="R165" i="3" s="1"/>
  <c r="AA168" i="3"/>
  <c r="Q171" i="3"/>
  <c r="R171" i="3" s="1"/>
  <c r="AA174" i="3"/>
  <c r="Q177" i="3"/>
  <c r="O182" i="3"/>
  <c r="P182" i="3" s="1"/>
  <c r="AD226" i="3"/>
  <c r="P226" i="3"/>
  <c r="P232" i="3"/>
  <c r="AC232" i="3" s="1"/>
  <c r="Q141" i="3"/>
  <c r="R141" i="3" s="1"/>
  <c r="AV150" i="3"/>
  <c r="P156" i="3"/>
  <c r="Q156" i="3" s="1"/>
  <c r="R156" i="3" s="1"/>
  <c r="B186" i="3"/>
  <c r="H189" i="3"/>
  <c r="AF193" i="3"/>
  <c r="P193" i="3"/>
  <c r="P258" i="3"/>
  <c r="AD258" i="3"/>
  <c r="O191" i="3"/>
  <c r="P191" i="3" s="1"/>
  <c r="H192" i="3"/>
  <c r="O197" i="3"/>
  <c r="P197" i="3" s="1"/>
  <c r="H198" i="3"/>
  <c r="P198" i="3"/>
  <c r="O203" i="3"/>
  <c r="P203" i="3" s="1"/>
  <c r="H204" i="3"/>
  <c r="O209" i="3"/>
  <c r="H210" i="3"/>
  <c r="P210" i="3"/>
  <c r="O215" i="3"/>
  <c r="P215" i="3" s="1"/>
  <c r="H216" i="3"/>
  <c r="P216" i="3"/>
  <c r="O221" i="3"/>
  <c r="P221" i="3" s="1"/>
  <c r="H222" i="3"/>
  <c r="O227" i="3"/>
  <c r="P227" i="3" s="1"/>
  <c r="H228" i="3"/>
  <c r="O230" i="3"/>
  <c r="P230" i="3" s="1"/>
  <c r="Q231" i="3"/>
  <c r="O236" i="3"/>
  <c r="P236" i="3" s="1"/>
  <c r="AD236" i="3" s="1"/>
  <c r="O246" i="3"/>
  <c r="AC250" i="3"/>
  <c r="P250" i="3"/>
  <c r="O251" i="3"/>
  <c r="O249" i="3"/>
  <c r="P249" i="3" s="1"/>
  <c r="Q186" i="3"/>
  <c r="R186" i="3" s="1"/>
  <c r="Q192" i="3"/>
  <c r="R192" i="3" s="1"/>
  <c r="Q198" i="3"/>
  <c r="R198" i="3" s="1"/>
  <c r="Q204" i="3"/>
  <c r="R204" i="3" s="1"/>
  <c r="Q210" i="3"/>
  <c r="R210" i="3" s="1"/>
  <c r="Q216" i="3"/>
  <c r="R216" i="3" s="1"/>
  <c r="Q222" i="3"/>
  <c r="R222" i="3" s="1"/>
  <c r="AD231" i="3"/>
  <c r="O233" i="3"/>
  <c r="P233" i="3" s="1"/>
  <c r="Q237" i="3"/>
  <c r="R237" i="3" s="1"/>
  <c r="O238" i="3"/>
  <c r="P238" i="3" s="1"/>
  <c r="AD238" i="3" s="1"/>
  <c r="O241" i="3"/>
  <c r="P256" i="3"/>
  <c r="AF256" i="3"/>
  <c r="O257" i="3"/>
  <c r="P257" i="3" s="1"/>
  <c r="O255" i="3"/>
  <c r="P255" i="3" s="1"/>
  <c r="AC255" i="3" s="1"/>
  <c r="B240" i="3"/>
  <c r="AV237" i="3"/>
  <c r="AV238" i="3"/>
  <c r="AF237" i="3"/>
  <c r="P237" i="3"/>
  <c r="O239" i="3"/>
  <c r="P239" i="3" s="1"/>
  <c r="O245" i="3"/>
  <c r="O243" i="3"/>
  <c r="P243" i="3" s="1"/>
  <c r="AF243" i="3" s="1"/>
  <c r="P252" i="3"/>
  <c r="AC252" i="3"/>
  <c r="AC264" i="3"/>
  <c r="P264" i="3"/>
  <c r="Q195" i="3"/>
  <c r="R195" i="3" s="1"/>
  <c r="Q201" i="3"/>
  <c r="R201" i="3" s="1"/>
  <c r="Q207" i="3"/>
  <c r="R207" i="3" s="1"/>
  <c r="Q213" i="3"/>
  <c r="R213" i="3" s="1"/>
  <c r="Q219" i="3"/>
  <c r="R219" i="3" s="1"/>
  <c r="Q225" i="3"/>
  <c r="R225" i="3" s="1"/>
  <c r="Q228" i="3"/>
  <c r="R228" i="3" s="1"/>
  <c r="O234" i="3"/>
  <c r="P242" i="3"/>
  <c r="AC242" i="3" s="1"/>
  <c r="O244" i="3"/>
  <c r="O247" i="3"/>
  <c r="P247" i="3" s="1"/>
  <c r="AB247" i="3" s="1"/>
  <c r="Q255" i="3"/>
  <c r="O259" i="3"/>
  <c r="P259" i="3" s="1"/>
  <c r="AC259" i="3" s="1"/>
  <c r="O260" i="3"/>
  <c r="P260" i="3" s="1"/>
  <c r="P268" i="3"/>
  <c r="AF268" i="3"/>
  <c r="Q252" i="3"/>
  <c r="R252" i="3" s="1"/>
  <c r="Q258" i="3"/>
  <c r="P261" i="3"/>
  <c r="Q261" i="3" s="1"/>
  <c r="R261" i="3" s="1"/>
  <c r="P262" i="3"/>
  <c r="P277" i="3"/>
  <c r="P280" i="3"/>
  <c r="AB280" i="3"/>
  <c r="AC287" i="3"/>
  <c r="P287" i="3"/>
  <c r="Q285" i="3" s="1"/>
  <c r="R285" i="3" s="1"/>
  <c r="H261" i="3"/>
  <c r="Q264" i="3"/>
  <c r="R264" i="3" s="1"/>
  <c r="H300" i="3"/>
  <c r="B270" i="3"/>
  <c r="AV267" i="3"/>
  <c r="AV268" i="3"/>
  <c r="AV269" i="3"/>
  <c r="P283" i="3"/>
  <c r="Q282" i="3" s="1"/>
  <c r="R282" i="3" s="1"/>
  <c r="AC286" i="3"/>
  <c r="P286" i="3"/>
  <c r="Q288" i="3"/>
  <c r="R288" i="3" s="1"/>
  <c r="O292" i="3"/>
  <c r="O291" i="3"/>
  <c r="O293" i="3"/>
  <c r="Q294" i="3"/>
  <c r="R294" i="3" s="1"/>
  <c r="AF298" i="3"/>
  <c r="AC301" i="3"/>
  <c r="P301" i="3"/>
  <c r="Q270" i="3"/>
  <c r="R270" i="3" s="1"/>
  <c r="Q276" i="3"/>
  <c r="R276" i="3" s="1"/>
  <c r="O290" i="3"/>
  <c r="P290" i="3" s="1"/>
  <c r="AF300" i="3"/>
  <c r="P300" i="3"/>
  <c r="P297" i="3"/>
  <c r="P304" i="3"/>
  <c r="AC304" i="3" s="1"/>
  <c r="Q267" i="3"/>
  <c r="R267" i="3" s="1"/>
  <c r="Q273" i="3"/>
  <c r="R273" i="3" s="1"/>
  <c r="Q279" i="3"/>
  <c r="R279" i="3" s="1"/>
  <c r="H288" i="3"/>
  <c r="O302" i="3"/>
  <c r="AV317" i="3"/>
  <c r="AV323" i="3"/>
  <c r="Z327" i="3"/>
  <c r="AV329" i="3"/>
  <c r="Z333" i="3"/>
  <c r="O335" i="3"/>
  <c r="P335" i="3" s="1"/>
  <c r="AV335" i="3"/>
  <c r="Q306" i="3"/>
  <c r="Q312" i="3"/>
  <c r="AV316" i="3"/>
  <c r="J316" i="3" s="1"/>
  <c r="Q318" i="3"/>
  <c r="AV322" i="3"/>
  <c r="J322" i="3" s="1"/>
  <c r="Q324" i="3"/>
  <c r="AV328" i="3"/>
  <c r="Q330" i="3"/>
  <c r="R330" i="3" s="1"/>
  <c r="AV334" i="3"/>
  <c r="Q336" i="3"/>
  <c r="R336" i="3" s="1"/>
  <c r="P303" i="3"/>
  <c r="O308" i="3"/>
  <c r="P308" i="3" s="1"/>
  <c r="O314" i="3"/>
  <c r="P314" i="3" s="1"/>
  <c r="AV315" i="3"/>
  <c r="J315" i="3" s="1"/>
  <c r="O320" i="3"/>
  <c r="P320" i="3" s="1"/>
  <c r="AV321" i="3"/>
  <c r="J321" i="3" s="1"/>
  <c r="O326" i="3"/>
  <c r="P326" i="3" s="1"/>
  <c r="T327" i="3"/>
  <c r="T330" i="3" s="1"/>
  <c r="AV327" i="3"/>
  <c r="Z330" i="3"/>
  <c r="O332" i="3"/>
  <c r="P332" i="3" s="1"/>
  <c r="T333" i="3"/>
  <c r="T336" i="3" s="1"/>
  <c r="AV333" i="3"/>
  <c r="Z336" i="3"/>
  <c r="O338" i="3"/>
  <c r="P338" i="3" s="1"/>
  <c r="AV338" i="3"/>
  <c r="Q297" i="3"/>
  <c r="R297" i="3" s="1"/>
  <c r="Q315" i="3"/>
  <c r="R315" i="3" s="1"/>
  <c r="Q321" i="3"/>
  <c r="R321" i="3" s="1"/>
  <c r="Q333" i="3"/>
  <c r="R333" i="3" s="1"/>
  <c r="AZ349" i="3" l="1"/>
  <c r="Q327" i="3"/>
  <c r="R327" i="3" s="1"/>
  <c r="S327" i="3"/>
  <c r="R324" i="3"/>
  <c r="R318" i="3"/>
  <c r="R312" i="3"/>
  <c r="AF261" i="3"/>
  <c r="Q303" i="3"/>
  <c r="R303" i="3" s="1"/>
  <c r="P311" i="3"/>
  <c r="AC311" i="3" s="1"/>
  <c r="P309" i="3"/>
  <c r="Q309" i="3" s="1"/>
  <c r="R309" i="3" s="1"/>
  <c r="AF309" i="3"/>
  <c r="R306" i="3"/>
  <c r="P307" i="3"/>
  <c r="AB307" i="3"/>
  <c r="Y306" i="3"/>
  <c r="Y309" i="3" s="1"/>
  <c r="Y312" i="3" s="1"/>
  <c r="Y315" i="3" s="1"/>
  <c r="Y318" i="3" s="1"/>
  <c r="Y321" i="3" s="1"/>
  <c r="Y324" i="3" s="1"/>
  <c r="Y327" i="3" s="1"/>
  <c r="Y330" i="3" s="1"/>
  <c r="Y333" i="3" s="1"/>
  <c r="Y336" i="3" s="1"/>
  <c r="AB156" i="3"/>
  <c r="R15" i="1"/>
  <c r="T15" i="1"/>
  <c r="S15" i="1"/>
  <c r="S18" i="1" s="1"/>
  <c r="Q300" i="3"/>
  <c r="R300" i="3" s="1"/>
  <c r="P291" i="3"/>
  <c r="AB291" i="3" s="1"/>
  <c r="AV271" i="3"/>
  <c r="AV272" i="3"/>
  <c r="B273" i="3"/>
  <c r="AV270" i="3"/>
  <c r="Q246" i="3"/>
  <c r="R246" i="3" s="1"/>
  <c r="AF234" i="3"/>
  <c r="P234" i="3"/>
  <c r="AV242" i="3"/>
  <c r="B243" i="3"/>
  <c r="AV241" i="3"/>
  <c r="AV240" i="3"/>
  <c r="AC251" i="3"/>
  <c r="P251" i="3"/>
  <c r="B159" i="3"/>
  <c r="AV156" i="3"/>
  <c r="AV157" i="3"/>
  <c r="AV158" i="3"/>
  <c r="R108" i="3"/>
  <c r="AA73" i="3"/>
  <c r="P73" i="3"/>
  <c r="P52" i="3"/>
  <c r="AA52" i="3"/>
  <c r="Q27" i="3"/>
  <c r="R27" i="3" s="1"/>
  <c r="R132" i="3"/>
  <c r="Q36" i="3"/>
  <c r="R36" i="3" s="1"/>
  <c r="P47" i="3"/>
  <c r="AF47" i="3"/>
  <c r="B12" i="3"/>
  <c r="AV9" i="3"/>
  <c r="AV10" i="3"/>
  <c r="C9" i="3"/>
  <c r="AV11" i="3"/>
  <c r="Q51" i="3"/>
  <c r="Q498" i="2"/>
  <c r="R498" i="2" s="1"/>
  <c r="P498" i="2"/>
  <c r="Y498" i="2"/>
  <c r="Q471" i="2"/>
  <c r="R471" i="2" s="1"/>
  <c r="Z407" i="2"/>
  <c r="P407" i="2"/>
  <c r="AC462" i="2"/>
  <c r="Q462" i="2"/>
  <c r="R462" i="2" s="1"/>
  <c r="P495" i="2"/>
  <c r="Y495" i="2"/>
  <c r="Y438" i="2"/>
  <c r="Q438" i="2"/>
  <c r="X397" i="2"/>
  <c r="P397" i="2"/>
  <c r="P385" i="2"/>
  <c r="AC385" i="2"/>
  <c r="P373" i="2"/>
  <c r="AC373" i="2"/>
  <c r="Q402" i="2"/>
  <c r="R402" i="2" s="1"/>
  <c r="Q468" i="2"/>
  <c r="R468" i="2" s="1"/>
  <c r="Q372" i="2"/>
  <c r="R372" i="2" s="1"/>
  <c r="Z194" i="2"/>
  <c r="P194" i="2"/>
  <c r="Q192" i="2"/>
  <c r="R192" i="2" s="1"/>
  <c r="Z179" i="2"/>
  <c r="Q177" i="2"/>
  <c r="R177" i="2" s="1"/>
  <c r="AC258" i="2"/>
  <c r="P258" i="2"/>
  <c r="Y234" i="2"/>
  <c r="P234" i="2"/>
  <c r="R276" i="2"/>
  <c r="R186" i="2"/>
  <c r="Z287" i="2"/>
  <c r="P287" i="2"/>
  <c r="P237" i="2"/>
  <c r="Z237" i="2"/>
  <c r="Q237" i="2"/>
  <c r="Q147" i="2"/>
  <c r="R147" i="2" s="1"/>
  <c r="R84" i="2"/>
  <c r="Q258" i="2"/>
  <c r="R258" i="2" s="1"/>
  <c r="AS112" i="2"/>
  <c r="S111" i="2"/>
  <c r="AS113" i="2"/>
  <c r="AT111" i="2"/>
  <c r="AS111" i="2"/>
  <c r="B114" i="2"/>
  <c r="AS91" i="2"/>
  <c r="AS92" i="2"/>
  <c r="J96" i="2" s="1"/>
  <c r="J100" i="2" s="1"/>
  <c r="J101" i="2" s="1"/>
  <c r="J102" i="2" s="1"/>
  <c r="AS90" i="2"/>
  <c r="B93" i="2"/>
  <c r="R75" i="2"/>
  <c r="AT39" i="2"/>
  <c r="AT42" i="2" s="1"/>
  <c r="X36" i="2"/>
  <c r="AZ507" i="2" s="1"/>
  <c r="Q36" i="2"/>
  <c r="R90" i="1"/>
  <c r="R60" i="1"/>
  <c r="R9" i="1"/>
  <c r="T9" i="1"/>
  <c r="S9" i="1"/>
  <c r="P133" i="2"/>
  <c r="AC133" i="2"/>
  <c r="P97" i="2"/>
  <c r="X97" i="2"/>
  <c r="Q96" i="2"/>
  <c r="R96" i="2" s="1"/>
  <c r="R33" i="2"/>
  <c r="AR81" i="1"/>
  <c r="B84" i="1"/>
  <c r="AR82" i="1"/>
  <c r="AR83" i="1"/>
  <c r="AB48" i="1"/>
  <c r="P48" i="1"/>
  <c r="Y34" i="1"/>
  <c r="P34" i="1"/>
  <c r="B189" i="2"/>
  <c r="Y79" i="1"/>
  <c r="P79" i="1"/>
  <c r="R15" i="2"/>
  <c r="R42" i="1"/>
  <c r="R18" i="2"/>
  <c r="AC245" i="3"/>
  <c r="P245" i="3"/>
  <c r="Q147" i="3"/>
  <c r="R147" i="3" s="1"/>
  <c r="P135" i="3"/>
  <c r="Q135" i="3" s="1"/>
  <c r="AA135" i="3"/>
  <c r="AC116" i="3"/>
  <c r="P116" i="3"/>
  <c r="AA138" i="3"/>
  <c r="P138" i="3"/>
  <c r="Q138" i="3" s="1"/>
  <c r="P79" i="3"/>
  <c r="AB79" i="3"/>
  <c r="J9" i="3"/>
  <c r="J6" i="3"/>
  <c r="X456" i="2"/>
  <c r="Q456" i="2"/>
  <c r="R456" i="2" s="1"/>
  <c r="B447" i="2"/>
  <c r="P485" i="2"/>
  <c r="AC485" i="2"/>
  <c r="R369" i="2"/>
  <c r="Q213" i="2"/>
  <c r="P166" i="2"/>
  <c r="AC166" i="2"/>
  <c r="AS216" i="2"/>
  <c r="U210" i="2"/>
  <c r="V210" i="2" s="1"/>
  <c r="T210" i="2"/>
  <c r="R210" i="2"/>
  <c r="B318" i="2"/>
  <c r="Z304" i="2"/>
  <c r="P304" i="2"/>
  <c r="Q165" i="2"/>
  <c r="R165" i="2" s="1"/>
  <c r="Q267" i="2"/>
  <c r="R267" i="2" s="1"/>
  <c r="B144" i="2"/>
  <c r="U108" i="2"/>
  <c r="V108" i="2" s="1"/>
  <c r="R99" i="2"/>
  <c r="S42" i="2"/>
  <c r="R42" i="2"/>
  <c r="R39" i="2"/>
  <c r="T39" i="2"/>
  <c r="T42" i="2" s="1"/>
  <c r="T45" i="2" s="1"/>
  <c r="P89" i="1"/>
  <c r="AB89" i="1"/>
  <c r="S24" i="1"/>
  <c r="S27" i="1" s="1"/>
  <c r="S21" i="1"/>
  <c r="C21" i="1"/>
  <c r="AR22" i="1"/>
  <c r="J25" i="1" s="1"/>
  <c r="J28" i="1" s="1"/>
  <c r="J32" i="1" s="1"/>
  <c r="AS24" i="1"/>
  <c r="AS27" i="1" s="1"/>
  <c r="AS30" i="1" s="1"/>
  <c r="AR23" i="1"/>
  <c r="J24" i="1" s="1"/>
  <c r="J27" i="1" s="1"/>
  <c r="J30" i="1" s="1"/>
  <c r="J31" i="1" s="1"/>
  <c r="AR21" i="1"/>
  <c r="T24" i="1"/>
  <c r="P13" i="1"/>
  <c r="Y13" i="1"/>
  <c r="AC162" i="2"/>
  <c r="P162" i="2"/>
  <c r="AR51" i="1"/>
  <c r="AR53" i="1"/>
  <c r="B54" i="1"/>
  <c r="C51" i="1"/>
  <c r="AR52" i="1"/>
  <c r="Y30" i="1"/>
  <c r="P30" i="1"/>
  <c r="Q21" i="1"/>
  <c r="R21" i="1" s="1"/>
  <c r="Y15" i="1"/>
  <c r="P15" i="1"/>
  <c r="C27" i="1"/>
  <c r="U39" i="2"/>
  <c r="R72" i="1"/>
  <c r="Q12" i="1"/>
  <c r="R24" i="1"/>
  <c r="AS15" i="1"/>
  <c r="AS18" i="1" s="1"/>
  <c r="AS21" i="1" s="1"/>
  <c r="AS25" i="2"/>
  <c r="AS24" i="2"/>
  <c r="AS26" i="2"/>
  <c r="C24" i="2"/>
  <c r="B27" i="2"/>
  <c r="Q39" i="1"/>
  <c r="R39" i="1" s="1"/>
  <c r="P292" i="3"/>
  <c r="AF292" i="3"/>
  <c r="R258" i="3"/>
  <c r="AC244" i="3"/>
  <c r="P244" i="3"/>
  <c r="Q234" i="3"/>
  <c r="Q243" i="3"/>
  <c r="R243" i="3" s="1"/>
  <c r="AA209" i="3"/>
  <c r="P209" i="3"/>
  <c r="B189" i="3"/>
  <c r="AV186" i="3"/>
  <c r="AV187" i="3"/>
  <c r="AV188" i="3"/>
  <c r="AA190" i="3"/>
  <c r="P190" i="3"/>
  <c r="AA183" i="3"/>
  <c r="P183" i="3"/>
  <c r="AA160" i="3"/>
  <c r="P160" i="3"/>
  <c r="B144" i="3"/>
  <c r="AV141" i="3"/>
  <c r="AV143" i="3"/>
  <c r="AV142" i="3"/>
  <c r="AA127" i="3"/>
  <c r="P127" i="3"/>
  <c r="Q120" i="3"/>
  <c r="R120" i="3" s="1"/>
  <c r="P85" i="3"/>
  <c r="AF85" i="3"/>
  <c r="P61" i="3"/>
  <c r="AF61" i="3"/>
  <c r="AC55" i="3"/>
  <c r="P55" i="3"/>
  <c r="S6" i="3"/>
  <c r="S9" i="3" s="1"/>
  <c r="AC50" i="3"/>
  <c r="P50" i="3"/>
  <c r="Q495" i="2"/>
  <c r="R495" i="2" s="1"/>
  <c r="Z471" i="2"/>
  <c r="P471" i="2"/>
  <c r="Z465" i="2"/>
  <c r="P465" i="2"/>
  <c r="P457" i="2"/>
  <c r="Y457" i="2"/>
  <c r="P460" i="2"/>
  <c r="AC460" i="2"/>
  <c r="Z401" i="2"/>
  <c r="P401" i="2"/>
  <c r="B372" i="2"/>
  <c r="R345" i="2"/>
  <c r="R327" i="2"/>
  <c r="AC484" i="2"/>
  <c r="P484" i="2"/>
  <c r="P450" i="2"/>
  <c r="Z450" i="2"/>
  <c r="Q450" i="2"/>
  <c r="R450" i="2" s="1"/>
  <c r="R441" i="2"/>
  <c r="Z391" i="2"/>
  <c r="P391" i="2"/>
  <c r="Q363" i="2"/>
  <c r="R363" i="2" s="1"/>
  <c r="P295" i="2"/>
  <c r="AB295" i="2"/>
  <c r="AZ511" i="2" s="1"/>
  <c r="AT213" i="2"/>
  <c r="AT216" i="2" s="1"/>
  <c r="AT219" i="2" s="1"/>
  <c r="Q366" i="2"/>
  <c r="P306" i="2"/>
  <c r="Z306" i="2"/>
  <c r="Q306" i="2"/>
  <c r="R306" i="2" s="1"/>
  <c r="R219" i="2"/>
  <c r="R204" i="2"/>
  <c r="R309" i="2"/>
  <c r="P255" i="2"/>
  <c r="AC255" i="2"/>
  <c r="Q255" i="2"/>
  <c r="R255" i="2" s="1"/>
  <c r="B279" i="2"/>
  <c r="P249" i="2"/>
  <c r="Y249" i="2"/>
  <c r="Q249" i="2"/>
  <c r="R249" i="2" s="1"/>
  <c r="B246" i="2"/>
  <c r="R159" i="2"/>
  <c r="P243" i="2"/>
  <c r="Z243" i="2"/>
  <c r="Q243" i="2"/>
  <c r="R243" i="2" s="1"/>
  <c r="P175" i="2"/>
  <c r="Y175" i="2"/>
  <c r="R153" i="2"/>
  <c r="J111" i="2"/>
  <c r="B78" i="2"/>
  <c r="AS76" i="2"/>
  <c r="AS77" i="2"/>
  <c r="AS75" i="2"/>
  <c r="J7" i="1"/>
  <c r="J8" i="1" s="1"/>
  <c r="R66" i="2"/>
  <c r="J51" i="1"/>
  <c r="AS45" i="1"/>
  <c r="AS48" i="1" s="1"/>
  <c r="AS51" i="1" s="1"/>
  <c r="Y8" i="1"/>
  <c r="AY110" i="1" s="1"/>
  <c r="P8" i="1"/>
  <c r="Z66" i="2"/>
  <c r="P66" i="2"/>
  <c r="AR66" i="1"/>
  <c r="AR68" i="1"/>
  <c r="B69" i="1"/>
  <c r="AR67" i="1"/>
  <c r="P38" i="1"/>
  <c r="AB38" i="1"/>
  <c r="AY113" i="1" s="1"/>
  <c r="AR33" i="1"/>
  <c r="AR35" i="1"/>
  <c r="AS33" i="1"/>
  <c r="B36" i="1"/>
  <c r="C33" i="1"/>
  <c r="AR34" i="1"/>
  <c r="C30" i="1"/>
  <c r="R357" i="2"/>
  <c r="Q234" i="2"/>
  <c r="R234" i="2" s="1"/>
  <c r="Q12" i="2"/>
  <c r="R12" i="2" s="1"/>
  <c r="Q81" i="1"/>
  <c r="R81" i="1" s="1"/>
  <c r="Y64" i="1"/>
  <c r="P64" i="1"/>
  <c r="P16" i="1"/>
  <c r="Y16" i="1"/>
  <c r="Q30" i="1"/>
  <c r="J12" i="1"/>
  <c r="R3" i="1"/>
  <c r="T3" i="1"/>
  <c r="AU3" i="1"/>
  <c r="Q96" i="1"/>
  <c r="R96" i="1" s="1"/>
  <c r="R102" i="2"/>
  <c r="Q24" i="2"/>
  <c r="R24" i="2" s="1"/>
  <c r="R57" i="1"/>
  <c r="J13" i="1"/>
  <c r="Q78" i="1"/>
  <c r="Q6" i="1"/>
  <c r="R69" i="2"/>
  <c r="R21" i="2"/>
  <c r="J19" i="2"/>
  <c r="J22" i="2" s="1"/>
  <c r="AC302" i="3"/>
  <c r="P302" i="3"/>
  <c r="P293" i="3"/>
  <c r="AF293" i="3"/>
  <c r="R255" i="3"/>
  <c r="P241" i="3"/>
  <c r="Q240" i="3" s="1"/>
  <c r="R240" i="3" s="1"/>
  <c r="AF241" i="3"/>
  <c r="Q249" i="3"/>
  <c r="R249" i="3" s="1"/>
  <c r="AC249" i="3"/>
  <c r="P246" i="3"/>
  <c r="AD246" i="3"/>
  <c r="R231" i="3"/>
  <c r="Q189" i="3"/>
  <c r="R189" i="3" s="1"/>
  <c r="R177" i="3"/>
  <c r="Q180" i="3"/>
  <c r="R180" i="3" s="1"/>
  <c r="R174" i="3"/>
  <c r="P166" i="3"/>
  <c r="AF166" i="3"/>
  <c r="Q183" i="3"/>
  <c r="AA145" i="3"/>
  <c r="P145" i="3"/>
  <c r="R99" i="3"/>
  <c r="AF144" i="3"/>
  <c r="P144" i="3"/>
  <c r="Q144" i="3" s="1"/>
  <c r="R144" i="3" s="1"/>
  <c r="AV103" i="3"/>
  <c r="AV104" i="3"/>
  <c r="B105" i="3"/>
  <c r="AV102" i="3"/>
  <c r="Q114" i="3"/>
  <c r="R114" i="3" s="1"/>
  <c r="R96" i="3"/>
  <c r="AF141" i="3"/>
  <c r="P141" i="3"/>
  <c r="P91" i="3"/>
  <c r="AB91" i="3"/>
  <c r="P67" i="3"/>
  <c r="AF67" i="3"/>
  <c r="AV56" i="3"/>
  <c r="AV55" i="3"/>
  <c r="AV54" i="3"/>
  <c r="B57" i="3"/>
  <c r="R33" i="3"/>
  <c r="R15" i="3"/>
  <c r="U3" i="3"/>
  <c r="U6" i="3" s="1"/>
  <c r="Z3" i="3"/>
  <c r="Z6" i="3" s="1"/>
  <c r="Z9" i="3" s="1"/>
  <c r="R3" i="3"/>
  <c r="R42" i="3"/>
  <c r="Q48" i="3"/>
  <c r="R48" i="3" s="1"/>
  <c r="P23" i="3"/>
  <c r="AB23" i="3"/>
  <c r="T6" i="3"/>
  <c r="T9" i="3" s="1"/>
  <c r="X3" i="3"/>
  <c r="X6" i="3" s="1"/>
  <c r="X9" i="3" s="1"/>
  <c r="AC493" i="2"/>
  <c r="P493" i="2"/>
  <c r="P499" i="2"/>
  <c r="Y499" i="2"/>
  <c r="P444" i="2"/>
  <c r="Z444" i="2"/>
  <c r="B423" i="2"/>
  <c r="Q405" i="2"/>
  <c r="R405" i="2" s="1"/>
  <c r="Z335" i="2"/>
  <c r="P335" i="2"/>
  <c r="Z440" i="2"/>
  <c r="P440" i="2"/>
  <c r="Z414" i="2"/>
  <c r="Q414" i="2"/>
  <c r="R414" i="2" s="1"/>
  <c r="P414" i="2"/>
  <c r="R339" i="2"/>
  <c r="Q399" i="2"/>
  <c r="R399" i="2" s="1"/>
  <c r="R387" i="2"/>
  <c r="R375" i="2"/>
  <c r="Q480" i="2"/>
  <c r="R480" i="2" s="1"/>
  <c r="Q378" i="2"/>
  <c r="R378" i="2" s="1"/>
  <c r="Q294" i="2"/>
  <c r="R294" i="2" s="1"/>
  <c r="R270" i="2"/>
  <c r="R198" i="2"/>
  <c r="R180" i="2"/>
  <c r="R282" i="2"/>
  <c r="Z235" i="2"/>
  <c r="P235" i="2"/>
  <c r="Q135" i="2"/>
  <c r="R135" i="2" s="1"/>
  <c r="X137" i="2"/>
  <c r="Z129" i="2"/>
  <c r="P129" i="2"/>
  <c r="Q288" i="2"/>
  <c r="R288" i="2" s="1"/>
  <c r="P288" i="2"/>
  <c r="X288" i="2"/>
  <c r="AS220" i="2"/>
  <c r="AS221" i="2"/>
  <c r="AS219" i="2"/>
  <c r="B222" i="2"/>
  <c r="AC141" i="2"/>
  <c r="P141" i="2"/>
  <c r="Q300" i="2"/>
  <c r="R300" i="2" s="1"/>
  <c r="R105" i="2"/>
  <c r="T105" i="2"/>
  <c r="T108" i="2" s="1"/>
  <c r="T111" i="2" s="1"/>
  <c r="Q129" i="2"/>
  <c r="R129" i="2" s="1"/>
  <c r="J109" i="2"/>
  <c r="J110" i="2" s="1"/>
  <c r="S39" i="2"/>
  <c r="Q45" i="1"/>
  <c r="AS9" i="1"/>
  <c r="AS12" i="1" s="1"/>
  <c r="Y31" i="1"/>
  <c r="P31" i="1"/>
  <c r="AS46" i="2"/>
  <c r="S45" i="2"/>
  <c r="AS47" i="2"/>
  <c r="AT45" i="2"/>
  <c r="AS45" i="2"/>
  <c r="B48" i="2"/>
  <c r="S15" i="2"/>
  <c r="S18" i="2" s="1"/>
  <c r="S21" i="2" s="1"/>
  <c r="T12" i="2"/>
  <c r="AT15" i="2"/>
  <c r="AT18" i="2" s="1"/>
  <c r="AT21" i="2" s="1"/>
  <c r="AT24" i="2" s="1"/>
  <c r="AS13" i="2"/>
  <c r="C12" i="2"/>
  <c r="U15" i="2"/>
  <c r="AS14" i="2"/>
  <c r="J15" i="2" s="1"/>
  <c r="J16" i="2" s="1"/>
  <c r="T15" i="2"/>
  <c r="T18" i="2" s="1"/>
  <c r="AS12" i="2"/>
  <c r="J17" i="2" s="1"/>
  <c r="J18" i="2" s="1"/>
  <c r="J21" i="2" s="1"/>
  <c r="BB514" i="2"/>
  <c r="AR96" i="1"/>
  <c r="B99" i="1"/>
  <c r="AR97" i="1"/>
  <c r="AR98" i="1"/>
  <c r="R69" i="1"/>
  <c r="Q36" i="1"/>
  <c r="Z252" i="2"/>
  <c r="P252" i="2"/>
  <c r="R171" i="2"/>
  <c r="Z100" i="2"/>
  <c r="P100" i="2"/>
  <c r="U42" i="2"/>
  <c r="V42" i="2" s="1"/>
  <c r="C30" i="2"/>
  <c r="J12" i="2"/>
  <c r="J53" i="1"/>
  <c r="Q63" i="1"/>
  <c r="J19" i="1"/>
  <c r="AS3" i="1"/>
  <c r="AS6" i="1" s="1"/>
  <c r="U3" i="2"/>
  <c r="V3" i="2" s="1"/>
  <c r="AV3" i="2"/>
  <c r="AV6" i="2" s="1"/>
  <c r="AV9" i="2" s="1"/>
  <c r="AV12" i="2" s="1"/>
  <c r="AV15" i="2" s="1"/>
  <c r="AV18" i="2" s="1"/>
  <c r="AV21" i="2" s="1"/>
  <c r="AV24" i="2" s="1"/>
  <c r="R3" i="2"/>
  <c r="J36" i="2"/>
  <c r="T21" i="2"/>
  <c r="C21" i="2"/>
  <c r="AT6" i="2"/>
  <c r="AT9" i="2" s="1"/>
  <c r="AT12" i="2" s="1"/>
  <c r="Q102" i="1"/>
  <c r="R102" i="1" s="1"/>
  <c r="Q48" i="1"/>
  <c r="Q63" i="2"/>
  <c r="R63" i="2" s="1"/>
  <c r="Q87" i="1"/>
  <c r="R87" i="1" s="1"/>
  <c r="R27" i="1"/>
  <c r="BA507" i="2" l="1"/>
  <c r="AY509" i="2"/>
  <c r="AZ110" i="1"/>
  <c r="AY115" i="1"/>
  <c r="AZ115" i="1"/>
  <c r="AY512" i="2"/>
  <c r="AZ113" i="1"/>
  <c r="V6" i="3"/>
  <c r="U9" i="3"/>
  <c r="V9" i="3" s="1"/>
  <c r="R63" i="1"/>
  <c r="V15" i="2"/>
  <c r="U18" i="2"/>
  <c r="A2" i="2"/>
  <c r="R6" i="1"/>
  <c r="T6" i="1"/>
  <c r="U6" i="1" s="1"/>
  <c r="AU6" i="1"/>
  <c r="AU9" i="1" s="1"/>
  <c r="AU12" i="1" s="1"/>
  <c r="AU15" i="1" s="1"/>
  <c r="AU18" i="1" s="1"/>
  <c r="AU21" i="1" s="1"/>
  <c r="AU24" i="1" s="1"/>
  <c r="AU27" i="1" s="1"/>
  <c r="AU30" i="1" s="1"/>
  <c r="AU33" i="1" s="1"/>
  <c r="AU36" i="1" s="1"/>
  <c r="AU39" i="1" s="1"/>
  <c r="AU42" i="1" s="1"/>
  <c r="AU45" i="1" s="1"/>
  <c r="AU48" i="1" s="1"/>
  <c r="AU51" i="1" s="1"/>
  <c r="AU54" i="1" s="1"/>
  <c r="S6" i="1"/>
  <c r="U3" i="1"/>
  <c r="S39" i="1"/>
  <c r="S42" i="1" s="1"/>
  <c r="C36" i="1"/>
  <c r="AR37" i="1"/>
  <c r="AS39" i="1"/>
  <c r="AS42" i="1" s="1"/>
  <c r="AR38" i="1"/>
  <c r="J39" i="1" s="1"/>
  <c r="J42" i="1" s="1"/>
  <c r="AS36" i="1"/>
  <c r="T39" i="1"/>
  <c r="AR36" i="1"/>
  <c r="J40" i="1" s="1"/>
  <c r="J41" i="1" s="1"/>
  <c r="J43" i="1" s="1"/>
  <c r="J33" i="1"/>
  <c r="B72" i="1"/>
  <c r="C69" i="1"/>
  <c r="AR70" i="1"/>
  <c r="AR71" i="1"/>
  <c r="AR69" i="1"/>
  <c r="J82" i="2"/>
  <c r="J83" i="2" s="1"/>
  <c r="J84" i="2" s="1"/>
  <c r="R366" i="2"/>
  <c r="AV145" i="3"/>
  <c r="J154" i="3" s="1"/>
  <c r="U147" i="3"/>
  <c r="AV146" i="3"/>
  <c r="X147" i="3"/>
  <c r="X150" i="3" s="1"/>
  <c r="X153" i="3" s="1"/>
  <c r="X156" i="3" s="1"/>
  <c r="X159" i="3" s="1"/>
  <c r="T147" i="3"/>
  <c r="T150" i="3" s="1"/>
  <c r="T153" i="3" s="1"/>
  <c r="T156" i="3" s="1"/>
  <c r="T159" i="3" s="1"/>
  <c r="S147" i="3"/>
  <c r="S150" i="3" s="1"/>
  <c r="S153" i="3" s="1"/>
  <c r="S156" i="3" s="1"/>
  <c r="S159" i="3" s="1"/>
  <c r="AV144" i="3"/>
  <c r="J148" i="3" s="1"/>
  <c r="J150" i="3" s="1"/>
  <c r="J153" i="3" s="1"/>
  <c r="T24" i="2"/>
  <c r="J25" i="2"/>
  <c r="C60" i="1"/>
  <c r="B57" i="1"/>
  <c r="C54" i="1"/>
  <c r="AR54" i="1"/>
  <c r="AR55" i="1"/>
  <c r="AR56" i="1"/>
  <c r="AS54" i="1"/>
  <c r="R213" i="2"/>
  <c r="U213" i="2"/>
  <c r="T213" i="2"/>
  <c r="T216" i="2" s="1"/>
  <c r="T219" i="2" s="1"/>
  <c r="T222" i="2" s="1"/>
  <c r="S213" i="2"/>
  <c r="S216" i="2" s="1"/>
  <c r="S219" i="2" s="1"/>
  <c r="R138" i="3"/>
  <c r="B192" i="2"/>
  <c r="J112" i="2"/>
  <c r="J159" i="3"/>
  <c r="J156" i="3"/>
  <c r="B276" i="3"/>
  <c r="AV273" i="3"/>
  <c r="AV274" i="3"/>
  <c r="AV275" i="3"/>
  <c r="U15" i="1"/>
  <c r="T18" i="1"/>
  <c r="B375" i="2"/>
  <c r="T30" i="2"/>
  <c r="T33" i="2" s="1"/>
  <c r="AS27" i="2"/>
  <c r="J31" i="2" s="1"/>
  <c r="J34" i="2" s="1"/>
  <c r="J37" i="2" s="1"/>
  <c r="AT30" i="2"/>
  <c r="AT33" i="2" s="1"/>
  <c r="AT36" i="2" s="1"/>
  <c r="U30" i="2"/>
  <c r="AS28" i="2"/>
  <c r="J39" i="2" s="1"/>
  <c r="J42" i="2" s="1"/>
  <c r="J43" i="2" s="1"/>
  <c r="J45" i="2" s="1"/>
  <c r="AT27" i="2"/>
  <c r="S27" i="2"/>
  <c r="S30" i="2"/>
  <c r="S33" i="2" s="1"/>
  <c r="AS29" i="2"/>
  <c r="AV27" i="2"/>
  <c r="AV30" i="2" s="1"/>
  <c r="AV33" i="2" s="1"/>
  <c r="AV36" i="2" s="1"/>
  <c r="AV39" i="2" s="1"/>
  <c r="AV42" i="2" s="1"/>
  <c r="AV45" i="2" s="1"/>
  <c r="C27" i="2"/>
  <c r="T27" i="2"/>
  <c r="C39" i="2"/>
  <c r="C36" i="2"/>
  <c r="C42" i="2"/>
  <c r="R12" i="1"/>
  <c r="S12" i="1"/>
  <c r="T12" i="1"/>
  <c r="U12" i="1" s="1"/>
  <c r="U24" i="1"/>
  <c r="T27" i="1"/>
  <c r="U27" i="1" s="1"/>
  <c r="B147" i="2"/>
  <c r="B450" i="2"/>
  <c r="R135" i="3"/>
  <c r="B87" i="1"/>
  <c r="C84" i="1"/>
  <c r="AR85" i="1"/>
  <c r="AR86" i="1"/>
  <c r="AR84" i="1"/>
  <c r="T96" i="2"/>
  <c r="T99" i="2" s="1"/>
  <c r="T102" i="2" s="1"/>
  <c r="AS93" i="2"/>
  <c r="S96" i="2"/>
  <c r="S99" i="2" s="1"/>
  <c r="S102" i="2" s="1"/>
  <c r="AT96" i="2"/>
  <c r="AT99" i="2" s="1"/>
  <c r="AT102" i="2" s="1"/>
  <c r="AS94" i="2"/>
  <c r="J97" i="2" s="1"/>
  <c r="J103" i="2" s="1"/>
  <c r="S93" i="2"/>
  <c r="AT93" i="2"/>
  <c r="U96" i="2"/>
  <c r="AS95" i="2"/>
  <c r="C45" i="1"/>
  <c r="R237" i="2"/>
  <c r="AV161" i="3"/>
  <c r="B162" i="3"/>
  <c r="AV159" i="3"/>
  <c r="AV160" i="3"/>
  <c r="C42" i="1"/>
  <c r="V3" i="3"/>
  <c r="U81" i="2"/>
  <c r="AS80" i="2"/>
  <c r="T81" i="2"/>
  <c r="T84" i="2" s="1"/>
  <c r="T87" i="2" s="1"/>
  <c r="T90" i="2" s="1"/>
  <c r="T93" i="2" s="1"/>
  <c r="AS78" i="2"/>
  <c r="S81" i="2"/>
  <c r="S84" i="2" s="1"/>
  <c r="S87" i="2" s="1"/>
  <c r="S90" i="2" s="1"/>
  <c r="AS79" i="2"/>
  <c r="J81" i="2" s="1"/>
  <c r="J88" i="2" s="1"/>
  <c r="J90" i="2" s="1"/>
  <c r="AT81" i="2"/>
  <c r="AT84" i="2" s="1"/>
  <c r="AT87" i="2" s="1"/>
  <c r="AT90" i="2" s="1"/>
  <c r="S12" i="2"/>
  <c r="R45" i="1"/>
  <c r="T45" i="1"/>
  <c r="U45" i="1" s="1"/>
  <c r="S45" i="1"/>
  <c r="J34" i="1"/>
  <c r="AZ508" i="2"/>
  <c r="B282" i="2"/>
  <c r="C78" i="1"/>
  <c r="C81" i="1"/>
  <c r="U111" i="2"/>
  <c r="V111" i="2" s="1"/>
  <c r="R438" i="2"/>
  <c r="R51" i="3"/>
  <c r="J157" i="3"/>
  <c r="AS48" i="2"/>
  <c r="U48" i="2"/>
  <c r="AS49" i="2"/>
  <c r="S48" i="2"/>
  <c r="C48" i="2"/>
  <c r="B51" i="2"/>
  <c r="AV48" i="2"/>
  <c r="T48" i="2"/>
  <c r="AT48" i="2"/>
  <c r="AS50" i="2"/>
  <c r="B426" i="2"/>
  <c r="B60" i="3"/>
  <c r="AV57" i="3"/>
  <c r="AV58" i="3"/>
  <c r="AV59" i="3"/>
  <c r="R78" i="1"/>
  <c r="B249" i="2"/>
  <c r="R36" i="1"/>
  <c r="U45" i="2"/>
  <c r="V45" i="2" s="1"/>
  <c r="R183" i="3"/>
  <c r="BA511" i="2"/>
  <c r="AV190" i="3"/>
  <c r="AV191" i="3"/>
  <c r="B192" i="3"/>
  <c r="AV189" i="3"/>
  <c r="C90" i="1"/>
  <c r="C48" i="1"/>
  <c r="J21" i="1"/>
  <c r="J22" i="1" s="1"/>
  <c r="R48" i="1"/>
  <c r="S48" i="1"/>
  <c r="S51" i="1" s="1"/>
  <c r="S54" i="1" s="1"/>
  <c r="T48" i="1"/>
  <c r="J26" i="2"/>
  <c r="J27" i="2" s="1"/>
  <c r="C39" i="1"/>
  <c r="B102" i="1"/>
  <c r="C99" i="1"/>
  <c r="AR100" i="1"/>
  <c r="AR101" i="1"/>
  <c r="AR99" i="1"/>
  <c r="U12" i="2"/>
  <c r="V12" i="2" s="1"/>
  <c r="J13" i="2"/>
  <c r="J14" i="2" s="1"/>
  <c r="J46" i="2"/>
  <c r="C45" i="2"/>
  <c r="AS222" i="2"/>
  <c r="B225" i="2"/>
  <c r="AS223" i="2"/>
  <c r="S222" i="2"/>
  <c r="AS224" i="2"/>
  <c r="AT222" i="2"/>
  <c r="B108" i="3"/>
  <c r="AV105" i="3"/>
  <c r="AV106" i="3"/>
  <c r="AV107" i="3"/>
  <c r="R30" i="1"/>
  <c r="S30" i="1"/>
  <c r="S33" i="1" s="1"/>
  <c r="S36" i="1" s="1"/>
  <c r="T30" i="1"/>
  <c r="C63" i="1"/>
  <c r="J23" i="1"/>
  <c r="R234" i="3"/>
  <c r="J24" i="2"/>
  <c r="S24" i="2"/>
  <c r="V39" i="2"/>
  <c r="J52" i="1"/>
  <c r="J54" i="1" s="1"/>
  <c r="B321" i="2"/>
  <c r="C33" i="2"/>
  <c r="U9" i="1"/>
  <c r="R36" i="2"/>
  <c r="S36" i="2"/>
  <c r="T36" i="2"/>
  <c r="J94" i="2"/>
  <c r="AS114" i="2"/>
  <c r="U114" i="2"/>
  <c r="B117" i="2"/>
  <c r="T114" i="2"/>
  <c r="AS115" i="2"/>
  <c r="S114" i="2"/>
  <c r="AS116" i="2"/>
  <c r="AT114" i="2"/>
  <c r="J10" i="3"/>
  <c r="AV13" i="3"/>
  <c r="S12" i="3"/>
  <c r="C12" i="3"/>
  <c r="AV14" i="3"/>
  <c r="Z12" i="3"/>
  <c r="U12" i="3"/>
  <c r="B15" i="3"/>
  <c r="AV12" i="3"/>
  <c r="X12" i="3"/>
  <c r="T12" i="3"/>
  <c r="AV245" i="3"/>
  <c r="B246" i="3"/>
  <c r="AV243" i="3"/>
  <c r="AV244" i="3"/>
  <c r="Q291" i="3"/>
  <c r="R291" i="3" s="1"/>
  <c r="J13" i="3" l="1"/>
  <c r="V114" i="2"/>
  <c r="J48" i="2"/>
  <c r="B165" i="3"/>
  <c r="AV162" i="3"/>
  <c r="X162" i="3"/>
  <c r="T162" i="3"/>
  <c r="AV163" i="3"/>
  <c r="S162" i="3"/>
  <c r="AV164" i="3"/>
  <c r="J160" i="3"/>
  <c r="B453" i="2"/>
  <c r="B150" i="2"/>
  <c r="U18" i="1"/>
  <c r="T21" i="1"/>
  <c r="U21" i="1" s="1"/>
  <c r="J38" i="1"/>
  <c r="J12" i="3"/>
  <c r="J114" i="2"/>
  <c r="B252" i="2"/>
  <c r="BA508" i="2"/>
  <c r="J85" i="2"/>
  <c r="J86" i="2" s="1"/>
  <c r="J87" i="2" s="1"/>
  <c r="J91" i="2" s="1"/>
  <c r="J92" i="2" s="1"/>
  <c r="V81" i="2"/>
  <c r="U84" i="2"/>
  <c r="J99" i="2"/>
  <c r="J93" i="2"/>
  <c r="J55" i="1"/>
  <c r="B378" i="2"/>
  <c r="B195" i="2"/>
  <c r="V213" i="2"/>
  <c r="U216" i="2"/>
  <c r="AR58" i="1"/>
  <c r="J61" i="1" s="1"/>
  <c r="J64" i="1" s="1"/>
  <c r="J67" i="1" s="1"/>
  <c r="AU57" i="1"/>
  <c r="AU60" i="1" s="1"/>
  <c r="AU63" i="1" s="1"/>
  <c r="AU66" i="1" s="1"/>
  <c r="AU69" i="1" s="1"/>
  <c r="AU72" i="1" s="1"/>
  <c r="AU75" i="1" s="1"/>
  <c r="AU78" i="1" s="1"/>
  <c r="AU81" i="1" s="1"/>
  <c r="AU84" i="1" s="1"/>
  <c r="AU87" i="1" s="1"/>
  <c r="AU90" i="1" s="1"/>
  <c r="AU93" i="1" s="1"/>
  <c r="AU96" i="1" s="1"/>
  <c r="AU99" i="1" s="1"/>
  <c r="AU102" i="1" s="1"/>
  <c r="AS60" i="1"/>
  <c r="AS63" i="1" s="1"/>
  <c r="AS66" i="1" s="1"/>
  <c r="AS69" i="1" s="1"/>
  <c r="AR59" i="1"/>
  <c r="AS57" i="1"/>
  <c r="C57" i="1"/>
  <c r="T60" i="1"/>
  <c r="AR57" i="1"/>
  <c r="J60" i="1" s="1"/>
  <c r="J63" i="1" s="1"/>
  <c r="J66" i="1" s="1"/>
  <c r="J70" i="1" s="1"/>
  <c r="S60" i="1"/>
  <c r="S63" i="1" s="1"/>
  <c r="S66" i="1" s="1"/>
  <c r="S69" i="1" s="1"/>
  <c r="S57" i="1"/>
  <c r="C93" i="1"/>
  <c r="C75" i="1"/>
  <c r="C66" i="1"/>
  <c r="C96" i="1"/>
  <c r="J37" i="1"/>
  <c r="J36" i="1"/>
  <c r="V18" i="2"/>
  <c r="U21" i="2"/>
  <c r="AZ512" i="2"/>
  <c r="BA512" i="2"/>
  <c r="AZ509" i="2"/>
  <c r="AY514" i="2"/>
  <c r="B429" i="2"/>
  <c r="U15" i="3"/>
  <c r="B18" i="3"/>
  <c r="AV15" i="3"/>
  <c r="X15" i="3"/>
  <c r="T15" i="3"/>
  <c r="AV16" i="3"/>
  <c r="S15" i="3"/>
  <c r="C15" i="3"/>
  <c r="AV17" i="3"/>
  <c r="Z15" i="3"/>
  <c r="U30" i="1"/>
  <c r="T33" i="1"/>
  <c r="AV109" i="3"/>
  <c r="AV110" i="3"/>
  <c r="B111" i="3"/>
  <c r="AV108" i="3"/>
  <c r="U48" i="1"/>
  <c r="T51" i="1"/>
  <c r="AV193" i="3"/>
  <c r="B195" i="3"/>
  <c r="AV192" i="3"/>
  <c r="AV194" i="3"/>
  <c r="J49" i="2"/>
  <c r="B285" i="2"/>
  <c r="AR73" i="1"/>
  <c r="J76" i="1" s="1"/>
  <c r="J79" i="1" s="1"/>
  <c r="J81" i="1" s="1"/>
  <c r="J84" i="1" s="1"/>
  <c r="AS75" i="1"/>
  <c r="AS78" i="1" s="1"/>
  <c r="AS81" i="1" s="1"/>
  <c r="AS84" i="1" s="1"/>
  <c r="AR74" i="1"/>
  <c r="AS72" i="1"/>
  <c r="T75" i="1"/>
  <c r="AR72" i="1"/>
  <c r="J75" i="1" s="1"/>
  <c r="J78" i="1" s="1"/>
  <c r="J82" i="1" s="1"/>
  <c r="J85" i="1" s="1"/>
  <c r="S75" i="1"/>
  <c r="S78" i="1" s="1"/>
  <c r="S81" i="1" s="1"/>
  <c r="S84" i="1" s="1"/>
  <c r="S72" i="1"/>
  <c r="C72" i="1"/>
  <c r="B249" i="3"/>
  <c r="AV246" i="3"/>
  <c r="AV248" i="3"/>
  <c r="AV247" i="3"/>
  <c r="V12" i="3"/>
  <c r="J115" i="2"/>
  <c r="AS118" i="2"/>
  <c r="S117" i="2"/>
  <c r="AS119" i="2"/>
  <c r="AT117" i="2"/>
  <c r="AS117" i="2"/>
  <c r="U117" i="2"/>
  <c r="T117" i="2"/>
  <c r="B120" i="2"/>
  <c r="B324" i="2"/>
  <c r="AS226" i="2"/>
  <c r="S225" i="2"/>
  <c r="AS227" i="2"/>
  <c r="AT225" i="2"/>
  <c r="AS225" i="2"/>
  <c r="T225" i="2"/>
  <c r="B228" i="2"/>
  <c r="AR103" i="1"/>
  <c r="J103" i="1" s="1"/>
  <c r="AR104" i="1"/>
  <c r="AR102" i="1"/>
  <c r="C102" i="1"/>
  <c r="AV62" i="3"/>
  <c r="B63" i="3"/>
  <c r="AV60" i="3"/>
  <c r="AV61" i="3"/>
  <c r="AS52" i="2"/>
  <c r="S51" i="2"/>
  <c r="C51" i="2"/>
  <c r="AS53" i="2"/>
  <c r="AS51" i="2"/>
  <c r="U51" i="2"/>
  <c r="AV51" i="2"/>
  <c r="T51" i="2"/>
  <c r="B54" i="2"/>
  <c r="AT51" i="2"/>
  <c r="V48" i="2"/>
  <c r="J162" i="3"/>
  <c r="V96" i="2"/>
  <c r="U99" i="2"/>
  <c r="J88" i="1"/>
  <c r="AR88" i="1"/>
  <c r="AS90" i="1"/>
  <c r="AS93" i="1" s="1"/>
  <c r="AS96" i="1" s="1"/>
  <c r="AS99" i="1" s="1"/>
  <c r="AS102" i="1" s="1"/>
  <c r="AR89" i="1"/>
  <c r="J91" i="1" s="1"/>
  <c r="J94" i="1" s="1"/>
  <c r="J96" i="1" s="1"/>
  <c r="J100" i="1" s="1"/>
  <c r="AS87" i="1"/>
  <c r="T90" i="1"/>
  <c r="AR87" i="1"/>
  <c r="J90" i="1" s="1"/>
  <c r="J93" i="1" s="1"/>
  <c r="J97" i="1" s="1"/>
  <c r="J99" i="1" s="1"/>
  <c r="S90" i="1"/>
  <c r="S93" i="1" s="1"/>
  <c r="S96" i="1" s="1"/>
  <c r="S99" i="1" s="1"/>
  <c r="S102" i="1" s="1"/>
  <c r="S87" i="1"/>
  <c r="C87" i="1"/>
  <c r="J28" i="2"/>
  <c r="V30" i="2"/>
  <c r="U33" i="2"/>
  <c r="AV277" i="3"/>
  <c r="AV278" i="3"/>
  <c r="AV276" i="3"/>
  <c r="B279" i="3"/>
  <c r="V147" i="3"/>
  <c r="U150" i="3"/>
  <c r="J69" i="1"/>
  <c r="U39" i="1"/>
  <c r="T42" i="1"/>
  <c r="U42" i="1" s="1"/>
  <c r="J102" i="1" l="1"/>
  <c r="B288" i="2"/>
  <c r="B456" i="2"/>
  <c r="AV167" i="3"/>
  <c r="B168" i="3"/>
  <c r="AV165" i="3"/>
  <c r="X165" i="3"/>
  <c r="T165" i="3"/>
  <c r="AV166" i="3"/>
  <c r="S165" i="3"/>
  <c r="AV251" i="3"/>
  <c r="B252" i="3"/>
  <c r="AV249" i="3"/>
  <c r="AV250" i="3"/>
  <c r="U75" i="1"/>
  <c r="T78" i="1"/>
  <c r="AV196" i="3"/>
  <c r="AV197" i="3"/>
  <c r="B198" i="3"/>
  <c r="AV195" i="3"/>
  <c r="AV19" i="3"/>
  <c r="S18" i="3"/>
  <c r="C18" i="3"/>
  <c r="AV20" i="3"/>
  <c r="Z18" i="3"/>
  <c r="U18" i="3"/>
  <c r="V18" i="3" s="1"/>
  <c r="B21" i="3"/>
  <c r="AV18" i="3"/>
  <c r="X18" i="3"/>
  <c r="T18" i="3"/>
  <c r="B432" i="2"/>
  <c r="AZ514" i="2"/>
  <c r="BA514" i="2"/>
  <c r="B198" i="2"/>
  <c r="B381" i="2"/>
  <c r="B255" i="2"/>
  <c r="J16" i="3"/>
  <c r="J19" i="3" s="1"/>
  <c r="B153" i="2"/>
  <c r="J87" i="1"/>
  <c r="J163" i="3"/>
  <c r="V150" i="3"/>
  <c r="U153" i="3"/>
  <c r="AS54" i="2"/>
  <c r="U54" i="2"/>
  <c r="B57" i="2"/>
  <c r="AV54" i="2"/>
  <c r="T54" i="2"/>
  <c r="AS55" i="2"/>
  <c r="J64" i="2" s="1"/>
  <c r="J67" i="2" s="1"/>
  <c r="J70" i="2" s="1"/>
  <c r="J72" i="2" s="1"/>
  <c r="J76" i="2" s="1"/>
  <c r="J79" i="2" s="1"/>
  <c r="S54" i="2"/>
  <c r="C54" i="2"/>
  <c r="AS56" i="2"/>
  <c r="AT54" i="2"/>
  <c r="J118" i="2"/>
  <c r="V99" i="2"/>
  <c r="U102" i="2"/>
  <c r="V102" i="2" s="1"/>
  <c r="H2" i="1"/>
  <c r="V117" i="2"/>
  <c r="J73" i="1"/>
  <c r="J52" i="2"/>
  <c r="U51" i="1"/>
  <c r="T54" i="1"/>
  <c r="U33" i="1"/>
  <c r="T36" i="1"/>
  <c r="U36" i="1" s="1"/>
  <c r="V15" i="3"/>
  <c r="BA509" i="2"/>
  <c r="V21" i="2"/>
  <c r="U24" i="2"/>
  <c r="J72" i="1"/>
  <c r="J57" i="1"/>
  <c r="J58" i="1"/>
  <c r="J15" i="3"/>
  <c r="B282" i="3"/>
  <c r="AV279" i="3"/>
  <c r="AV280" i="3"/>
  <c r="AV281" i="3"/>
  <c r="V33" i="2"/>
  <c r="U36" i="2"/>
  <c r="V36" i="2" s="1"/>
  <c r="U90" i="1"/>
  <c r="T93" i="1"/>
  <c r="J89" i="1"/>
  <c r="V51" i="2"/>
  <c r="B66" i="3"/>
  <c r="AV63" i="3"/>
  <c r="AV64" i="3"/>
  <c r="AV65" i="3"/>
  <c r="AS228" i="2"/>
  <c r="B231" i="2"/>
  <c r="T228" i="2"/>
  <c r="AS229" i="2"/>
  <c r="S228" i="2"/>
  <c r="AS230" i="2"/>
  <c r="AT228" i="2"/>
  <c r="B327" i="2"/>
  <c r="AS120" i="2"/>
  <c r="U120" i="2"/>
  <c r="B123" i="2"/>
  <c r="T120" i="2"/>
  <c r="AS121" i="2"/>
  <c r="S120" i="2"/>
  <c r="AS122" i="2"/>
  <c r="AT120" i="2"/>
  <c r="J120" i="2"/>
  <c r="B114" i="3"/>
  <c r="AV111" i="3"/>
  <c r="AV112" i="3"/>
  <c r="AV113" i="3"/>
  <c r="U60" i="1"/>
  <c r="T63" i="1"/>
  <c r="V216" i="2"/>
  <c r="U219" i="2"/>
  <c r="V84" i="2"/>
  <c r="U87" i="2"/>
  <c r="J117" i="2"/>
  <c r="J51" i="2"/>
  <c r="J54" i="2" s="1"/>
  <c r="V120" i="2" l="1"/>
  <c r="AS58" i="2"/>
  <c r="S57" i="2"/>
  <c r="C57" i="2"/>
  <c r="AS59" i="2"/>
  <c r="AT57" i="2"/>
  <c r="AS57" i="2"/>
  <c r="U57" i="2"/>
  <c r="V57" i="2" s="1"/>
  <c r="T57" i="2"/>
  <c r="B60" i="2"/>
  <c r="AV57" i="2"/>
  <c r="C72" i="2"/>
  <c r="AS437" i="2"/>
  <c r="AS440" i="2" s="1"/>
  <c r="AT435" i="2"/>
  <c r="AT438" i="2" s="1"/>
  <c r="AT441" i="2" s="1"/>
  <c r="AT444" i="2" s="1"/>
  <c r="AT447" i="2" s="1"/>
  <c r="AT450" i="2" s="1"/>
  <c r="AT453" i="2" s="1"/>
  <c r="AS435" i="2"/>
  <c r="U435" i="2"/>
  <c r="T435" i="2"/>
  <c r="T438" i="2" s="1"/>
  <c r="T441" i="2" s="1"/>
  <c r="T444" i="2" s="1"/>
  <c r="T447" i="2" s="1"/>
  <c r="T450" i="2" s="1"/>
  <c r="T453" i="2" s="1"/>
  <c r="S435" i="2"/>
  <c r="S438" i="2" s="1"/>
  <c r="S441" i="2" s="1"/>
  <c r="S444" i="2" s="1"/>
  <c r="S447" i="2" s="1"/>
  <c r="S450" i="2" s="1"/>
  <c r="S453" i="2" s="1"/>
  <c r="AS436" i="2"/>
  <c r="AV199" i="3"/>
  <c r="B201" i="3"/>
  <c r="AV198" i="3"/>
  <c r="AV200" i="3"/>
  <c r="U78" i="1"/>
  <c r="T81" i="1"/>
  <c r="J166" i="3"/>
  <c r="B171" i="3"/>
  <c r="AV168" i="3"/>
  <c r="X168" i="3"/>
  <c r="T168" i="3"/>
  <c r="AV169" i="3"/>
  <c r="S168" i="3"/>
  <c r="AV170" i="3"/>
  <c r="V219" i="2"/>
  <c r="U222" i="2"/>
  <c r="U63" i="1"/>
  <c r="T66" i="1"/>
  <c r="AV116" i="3"/>
  <c r="B117" i="3"/>
  <c r="AV115" i="3"/>
  <c r="AV114" i="3"/>
  <c r="B330" i="2"/>
  <c r="AS236" i="2"/>
  <c r="AT234" i="2"/>
  <c r="AT237" i="2" s="1"/>
  <c r="AT240" i="2" s="1"/>
  <c r="AT243" i="2" s="1"/>
  <c r="AT246" i="2" s="1"/>
  <c r="AT249" i="2" s="1"/>
  <c r="AT252" i="2" s="1"/>
  <c r="AS232" i="2"/>
  <c r="J235" i="2" s="1"/>
  <c r="S231" i="2"/>
  <c r="AS234" i="2"/>
  <c r="U234" i="2"/>
  <c r="AS233" i="2"/>
  <c r="AT231" i="2"/>
  <c r="T234" i="2"/>
  <c r="T237" i="2" s="1"/>
  <c r="T240" i="2" s="1"/>
  <c r="T243" i="2" s="1"/>
  <c r="T246" i="2" s="1"/>
  <c r="T249" i="2" s="1"/>
  <c r="T252" i="2" s="1"/>
  <c r="AS231" i="2"/>
  <c r="T231" i="2"/>
  <c r="AS235" i="2"/>
  <c r="S234" i="2"/>
  <c r="S237" i="2" s="1"/>
  <c r="S240" i="2" s="1"/>
  <c r="S243" i="2" s="1"/>
  <c r="S246" i="2" s="1"/>
  <c r="S249" i="2" s="1"/>
  <c r="S252" i="2" s="1"/>
  <c r="AV283" i="3"/>
  <c r="AV284" i="3"/>
  <c r="AV282" i="3"/>
  <c r="B285" i="3"/>
  <c r="J280" i="3"/>
  <c r="J121" i="2"/>
  <c r="V54" i="2"/>
  <c r="J20" i="3"/>
  <c r="B255" i="3"/>
  <c r="AV252" i="3"/>
  <c r="AV254" i="3"/>
  <c r="AV253" i="3"/>
  <c r="J55" i="2"/>
  <c r="B291" i="2"/>
  <c r="AV68" i="3"/>
  <c r="B69" i="3"/>
  <c r="AV66" i="3"/>
  <c r="AV67" i="3"/>
  <c r="U93" i="1"/>
  <c r="T96" i="1"/>
  <c r="U54" i="1"/>
  <c r="T57" i="1"/>
  <c r="U57" i="1" s="1"/>
  <c r="J58" i="2"/>
  <c r="B258" i="2"/>
  <c r="T255" i="2"/>
  <c r="S255" i="2"/>
  <c r="AT255" i="2"/>
  <c r="B384" i="2"/>
  <c r="B201" i="2"/>
  <c r="J18" i="3"/>
  <c r="B459" i="2"/>
  <c r="T456" i="2"/>
  <c r="S456" i="2"/>
  <c r="AT456" i="2"/>
  <c r="V87" i="2"/>
  <c r="U90" i="2"/>
  <c r="AS124" i="2"/>
  <c r="S123" i="2"/>
  <c r="C123" i="2"/>
  <c r="AS125" i="2"/>
  <c r="AT123" i="2"/>
  <c r="AS123" i="2"/>
  <c r="U123" i="2"/>
  <c r="T123" i="2"/>
  <c r="B126" i="2"/>
  <c r="V24" i="2"/>
  <c r="U27" i="2"/>
  <c r="V27" i="2" s="1"/>
  <c r="V153" i="3"/>
  <c r="U156" i="3"/>
  <c r="B156" i="2"/>
  <c r="U21" i="3"/>
  <c r="B24" i="3"/>
  <c r="AV21" i="3"/>
  <c r="X21" i="3"/>
  <c r="T21" i="3"/>
  <c r="AV22" i="3"/>
  <c r="S21" i="3"/>
  <c r="C21" i="3"/>
  <c r="AV23" i="3"/>
  <c r="Z21" i="3"/>
  <c r="AS126" i="2" l="1"/>
  <c r="U126" i="2"/>
  <c r="B129" i="2"/>
  <c r="T126" i="2"/>
  <c r="AS127" i="2"/>
  <c r="S126" i="2"/>
  <c r="C126" i="2"/>
  <c r="AS128" i="2"/>
  <c r="AT126" i="2"/>
  <c r="AT459" i="2"/>
  <c r="B462" i="2"/>
  <c r="T459" i="2"/>
  <c r="S459" i="2"/>
  <c r="AS239" i="2"/>
  <c r="AS242" i="2" s="1"/>
  <c r="AS245" i="2" s="1"/>
  <c r="AS248" i="2" s="1"/>
  <c r="AS251" i="2" s="1"/>
  <c r="AS254" i="2" s="1"/>
  <c r="AS257" i="2" s="1"/>
  <c r="B333" i="2"/>
  <c r="J124" i="2"/>
  <c r="J125" i="2" s="1"/>
  <c r="J126" i="2" s="1"/>
  <c r="U66" i="1"/>
  <c r="T69" i="1"/>
  <c r="J172" i="3"/>
  <c r="J169" i="3"/>
  <c r="AV173" i="3"/>
  <c r="B174" i="3"/>
  <c r="AV171" i="3"/>
  <c r="X171" i="3"/>
  <c r="T171" i="3"/>
  <c r="AV172" i="3"/>
  <c r="S171" i="3"/>
  <c r="V21" i="3"/>
  <c r="J21" i="3"/>
  <c r="B159" i="2"/>
  <c r="V90" i="2"/>
  <c r="U93" i="2"/>
  <c r="V93" i="2" s="1"/>
  <c r="AS260" i="2"/>
  <c r="AT258" i="2"/>
  <c r="B261" i="2"/>
  <c r="T258" i="2"/>
  <c r="S258" i="2"/>
  <c r="B120" i="3"/>
  <c r="AV117" i="3"/>
  <c r="AV118" i="3"/>
  <c r="J133" i="3" s="1"/>
  <c r="AV119" i="3"/>
  <c r="U81" i="1"/>
  <c r="T84" i="1"/>
  <c r="AV202" i="3"/>
  <c r="AV203" i="3"/>
  <c r="B204" i="3"/>
  <c r="AV201" i="3"/>
  <c r="V435" i="2"/>
  <c r="U438" i="2"/>
  <c r="J23" i="3"/>
  <c r="J22" i="3"/>
  <c r="AV25" i="3"/>
  <c r="S24" i="3"/>
  <c r="C24" i="3"/>
  <c r="AV26" i="3"/>
  <c r="Z24" i="3"/>
  <c r="U24" i="3"/>
  <c r="V24" i="3" s="1"/>
  <c r="B27" i="3"/>
  <c r="AV24" i="3"/>
  <c r="X24" i="3"/>
  <c r="T24" i="3"/>
  <c r="V123" i="2"/>
  <c r="B204" i="2"/>
  <c r="B288" i="3"/>
  <c r="AV285" i="3"/>
  <c r="AV286" i="3"/>
  <c r="AV287" i="3"/>
  <c r="J238" i="2"/>
  <c r="V234" i="2"/>
  <c r="U237" i="2"/>
  <c r="V222" i="2"/>
  <c r="U225" i="2"/>
  <c r="AS439" i="2"/>
  <c r="AS438" i="2"/>
  <c r="J57" i="2"/>
  <c r="J24" i="3"/>
  <c r="V156" i="3"/>
  <c r="U159" i="3"/>
  <c r="J123" i="2"/>
  <c r="B387" i="2"/>
  <c r="U96" i="1"/>
  <c r="T99" i="1"/>
  <c r="B72" i="3"/>
  <c r="AV69" i="3"/>
  <c r="AV70" i="3"/>
  <c r="AV71" i="3"/>
  <c r="B294" i="2"/>
  <c r="AV257" i="3"/>
  <c r="B258" i="3"/>
  <c r="AV255" i="3"/>
  <c r="AV256" i="3"/>
  <c r="J282" i="3"/>
  <c r="J236" i="2"/>
  <c r="AS238" i="2"/>
  <c r="AS237" i="2"/>
  <c r="J237" i="2" s="1"/>
  <c r="J234" i="2"/>
  <c r="J168" i="3"/>
  <c r="AS443" i="2"/>
  <c r="AS446" i="2" s="1"/>
  <c r="AS449" i="2" s="1"/>
  <c r="AS452" i="2" s="1"/>
  <c r="AS455" i="2" s="1"/>
  <c r="T63" i="2"/>
  <c r="T66" i="2" s="1"/>
  <c r="T69" i="2" s="1"/>
  <c r="T72" i="2" s="1"/>
  <c r="T75" i="2" s="1"/>
  <c r="T78" i="2" s="1"/>
  <c r="AS60" i="2"/>
  <c r="J63" i="2" s="1"/>
  <c r="J66" i="2" s="1"/>
  <c r="J78" i="2" s="1"/>
  <c r="U60" i="2"/>
  <c r="S63" i="2"/>
  <c r="S66" i="2" s="1"/>
  <c r="S69" i="2" s="1"/>
  <c r="S72" i="2" s="1"/>
  <c r="S75" i="2" s="1"/>
  <c r="S78" i="2" s="1"/>
  <c r="AV60" i="2"/>
  <c r="AV63" i="2" s="1"/>
  <c r="AV66" i="2" s="1"/>
  <c r="AV69" i="2" s="1"/>
  <c r="AV72" i="2" s="1"/>
  <c r="AV75" i="2" s="1"/>
  <c r="AV78" i="2" s="1"/>
  <c r="AV81" i="2" s="1"/>
  <c r="AV84" i="2" s="1"/>
  <c r="AV87" i="2" s="1"/>
  <c r="AV90" i="2" s="1"/>
  <c r="AV93" i="2" s="1"/>
  <c r="AV96" i="2" s="1"/>
  <c r="AV99" i="2" s="1"/>
  <c r="AV102" i="2" s="1"/>
  <c r="AV105" i="2" s="1"/>
  <c r="AV108" i="2" s="1"/>
  <c r="AV111" i="2" s="1"/>
  <c r="AV114" i="2" s="1"/>
  <c r="AV117" i="2" s="1"/>
  <c r="AV120" i="2" s="1"/>
  <c r="AV123" i="2" s="1"/>
  <c r="AV126" i="2" s="1"/>
  <c r="T60" i="2"/>
  <c r="AT63" i="2"/>
  <c r="AT66" i="2" s="1"/>
  <c r="AT69" i="2" s="1"/>
  <c r="AT72" i="2" s="1"/>
  <c r="AT75" i="2" s="1"/>
  <c r="AT78" i="2" s="1"/>
  <c r="AS61" i="2"/>
  <c r="J69" i="2" s="1"/>
  <c r="J73" i="2" s="1"/>
  <c r="J75" i="2" s="1"/>
  <c r="S60" i="2"/>
  <c r="C60" i="2"/>
  <c r="U63" i="2"/>
  <c r="AS62" i="2"/>
  <c r="AT60" i="2"/>
  <c r="C66" i="2"/>
  <c r="C108" i="2"/>
  <c r="C81" i="2"/>
  <c r="C117" i="2"/>
  <c r="C102" i="2"/>
  <c r="C90" i="2"/>
  <c r="C78" i="2"/>
  <c r="C93" i="2"/>
  <c r="C120" i="2"/>
  <c r="C99" i="2"/>
  <c r="C69" i="2"/>
  <c r="C111" i="2"/>
  <c r="C87" i="2"/>
  <c r="C114" i="2"/>
  <c r="C63" i="2"/>
  <c r="C84" i="2"/>
  <c r="C96" i="2"/>
  <c r="C105" i="2"/>
  <c r="C75" i="2"/>
  <c r="J61" i="2"/>
  <c r="AS241" i="2" l="1"/>
  <c r="J241" i="2" s="1"/>
  <c r="U99" i="1"/>
  <c r="T102" i="1"/>
  <c r="U102" i="1" s="1"/>
  <c r="B390" i="2"/>
  <c r="U27" i="3"/>
  <c r="B30" i="3"/>
  <c r="AV27" i="3"/>
  <c r="X27" i="3"/>
  <c r="T27" i="3"/>
  <c r="AV28" i="3"/>
  <c r="S27" i="3"/>
  <c r="C27" i="3"/>
  <c r="AV29" i="3"/>
  <c r="Z27" i="3"/>
  <c r="B465" i="2"/>
  <c r="T462" i="2"/>
  <c r="S462" i="2"/>
  <c r="AT462" i="2"/>
  <c r="AS441" i="2"/>
  <c r="V438" i="2"/>
  <c r="U441" i="2"/>
  <c r="B336" i="2"/>
  <c r="AS131" i="2"/>
  <c r="AT129" i="2"/>
  <c r="AS130" i="2"/>
  <c r="AS129" i="2"/>
  <c r="S129" i="2"/>
  <c r="C129" i="2"/>
  <c r="B132" i="2"/>
  <c r="AV129" i="2"/>
  <c r="U129" i="2"/>
  <c r="V129" i="2" s="1"/>
  <c r="T129" i="2"/>
  <c r="C147" i="2"/>
  <c r="C153" i="2"/>
  <c r="AS458" i="2"/>
  <c r="AS461" i="2" s="1"/>
  <c r="AS464" i="2" s="1"/>
  <c r="AS240" i="2"/>
  <c r="AV74" i="3"/>
  <c r="B75" i="3"/>
  <c r="AV72" i="3"/>
  <c r="AV73" i="3"/>
  <c r="V159" i="3"/>
  <c r="U162" i="3"/>
  <c r="AS442" i="2"/>
  <c r="J25" i="3"/>
  <c r="J27" i="3" s="1"/>
  <c r="J180" i="3"/>
  <c r="J199" i="3" s="1"/>
  <c r="U69" i="1"/>
  <c r="T72" i="1"/>
  <c r="U72" i="1" s="1"/>
  <c r="V126" i="2"/>
  <c r="V63" i="2"/>
  <c r="U66" i="2"/>
  <c r="V60" i="2"/>
  <c r="B261" i="3"/>
  <c r="AV258" i="3"/>
  <c r="AV259" i="3"/>
  <c r="AV260" i="3"/>
  <c r="B297" i="2"/>
  <c r="J60" i="2"/>
  <c r="V225" i="2"/>
  <c r="U228" i="2"/>
  <c r="V237" i="2"/>
  <c r="U240" i="2"/>
  <c r="AV289" i="3"/>
  <c r="B291" i="3"/>
  <c r="AV288" i="3"/>
  <c r="AV290" i="3"/>
  <c r="AS209" i="2"/>
  <c r="J210" i="2" s="1"/>
  <c r="J217" i="2" s="1"/>
  <c r="J222" i="2" s="1"/>
  <c r="AT207" i="2"/>
  <c r="AS207" i="2"/>
  <c r="J213" i="2" s="1"/>
  <c r="J216" i="2" s="1"/>
  <c r="J220" i="2" s="1"/>
  <c r="J225" i="2" s="1"/>
  <c r="J228" i="2" s="1"/>
  <c r="J231" i="2" s="1"/>
  <c r="U207" i="2"/>
  <c r="V207" i="2" s="1"/>
  <c r="T207" i="2"/>
  <c r="AS208" i="2"/>
  <c r="J214" i="2" s="1"/>
  <c r="J215" i="2" s="1"/>
  <c r="J219" i="2" s="1"/>
  <c r="J223" i="2" s="1"/>
  <c r="J226" i="2" s="1"/>
  <c r="J229" i="2" s="1"/>
  <c r="J232" i="2" s="1"/>
  <c r="S207" i="2"/>
  <c r="J29" i="3"/>
  <c r="AV205" i="3"/>
  <c r="AV206" i="3"/>
  <c r="B207" i="3"/>
  <c r="AV204" i="3"/>
  <c r="U84" i="1"/>
  <c r="T87" i="1"/>
  <c r="U87" i="1" s="1"/>
  <c r="AV122" i="3"/>
  <c r="AV121" i="3"/>
  <c r="B123" i="3"/>
  <c r="AV120" i="3"/>
  <c r="B264" i="2"/>
  <c r="T261" i="2"/>
  <c r="S261" i="2"/>
  <c r="AS263" i="2"/>
  <c r="AT261" i="2"/>
  <c r="C159" i="2"/>
  <c r="B162" i="2"/>
  <c r="B177" i="3"/>
  <c r="AV174" i="3"/>
  <c r="X174" i="3"/>
  <c r="T174" i="3"/>
  <c r="AV175" i="3"/>
  <c r="S174" i="3"/>
  <c r="AV176" i="3"/>
  <c r="J128" i="2"/>
  <c r="J131" i="2" s="1"/>
  <c r="J127" i="2"/>
  <c r="J129" i="2" s="1"/>
  <c r="J175" i="3" l="1"/>
  <c r="U180" i="3"/>
  <c r="AV179" i="3"/>
  <c r="X180" i="3"/>
  <c r="X183" i="3" s="1"/>
  <c r="X186" i="3" s="1"/>
  <c r="X189" i="3" s="1"/>
  <c r="X192" i="3" s="1"/>
  <c r="X195" i="3" s="1"/>
  <c r="X198" i="3" s="1"/>
  <c r="X201" i="3" s="1"/>
  <c r="X204" i="3" s="1"/>
  <c r="S180" i="3"/>
  <c r="S183" i="3" s="1"/>
  <c r="S186" i="3" s="1"/>
  <c r="S189" i="3" s="1"/>
  <c r="S192" i="3" s="1"/>
  <c r="S195" i="3" s="1"/>
  <c r="S198" i="3" s="1"/>
  <c r="S201" i="3" s="1"/>
  <c r="S204" i="3" s="1"/>
  <c r="S207" i="3" s="1"/>
  <c r="AV178" i="3"/>
  <c r="AV177" i="3"/>
  <c r="J184" i="3" s="1"/>
  <c r="J187" i="3" s="1"/>
  <c r="J193" i="3" s="1"/>
  <c r="J195" i="3" s="1"/>
  <c r="J198" i="3" s="1"/>
  <c r="J202" i="3" s="1"/>
  <c r="X177" i="3"/>
  <c r="T177" i="3"/>
  <c r="T180" i="3"/>
  <c r="T183" i="3" s="1"/>
  <c r="T186" i="3" s="1"/>
  <c r="T189" i="3" s="1"/>
  <c r="T192" i="3" s="1"/>
  <c r="T195" i="3" s="1"/>
  <c r="T198" i="3" s="1"/>
  <c r="T201" i="3" s="1"/>
  <c r="T204" i="3" s="1"/>
  <c r="T207" i="3" s="1"/>
  <c r="S177" i="3"/>
  <c r="B165" i="2"/>
  <c r="C162" i="2"/>
  <c r="AT162" i="2"/>
  <c r="B126" i="3"/>
  <c r="AV123" i="3"/>
  <c r="AV125" i="3"/>
  <c r="AV124" i="3"/>
  <c r="B294" i="3"/>
  <c r="AV292" i="3"/>
  <c r="AV293" i="3"/>
  <c r="AV291" i="3"/>
  <c r="J289" i="3"/>
  <c r="V228" i="2"/>
  <c r="U231" i="2"/>
  <c r="V231" i="2" s="1"/>
  <c r="B300" i="2"/>
  <c r="B339" i="2"/>
  <c r="AV31" i="3"/>
  <c r="J48" i="3" s="1"/>
  <c r="J70" i="3" s="1"/>
  <c r="S30" i="3"/>
  <c r="C30" i="3"/>
  <c r="AV32" i="3"/>
  <c r="Z30" i="3"/>
  <c r="U30" i="3"/>
  <c r="V30" i="3" s="1"/>
  <c r="B33" i="3"/>
  <c r="AV30" i="3"/>
  <c r="X30" i="3"/>
  <c r="T30" i="3"/>
  <c r="B393" i="2"/>
  <c r="AS266" i="2"/>
  <c r="AT264" i="2"/>
  <c r="B267" i="2"/>
  <c r="T264" i="2"/>
  <c r="S264" i="2"/>
  <c r="J205" i="3"/>
  <c r="J204" i="3"/>
  <c r="J270" i="3"/>
  <c r="J276" i="3" s="1"/>
  <c r="AS445" i="2"/>
  <c r="AS444" i="2"/>
  <c r="J31" i="3"/>
  <c r="V27" i="3"/>
  <c r="B210" i="3"/>
  <c r="AV207" i="3"/>
  <c r="X207" i="3"/>
  <c r="AV208" i="3"/>
  <c r="AV209" i="3"/>
  <c r="V240" i="2"/>
  <c r="U243" i="2"/>
  <c r="S264" i="3"/>
  <c r="S267" i="3" s="1"/>
  <c r="S270" i="3" s="1"/>
  <c r="S273" i="3" s="1"/>
  <c r="S276" i="3" s="1"/>
  <c r="S279" i="3" s="1"/>
  <c r="S282" i="3" s="1"/>
  <c r="S285" i="3" s="1"/>
  <c r="S288" i="3" s="1"/>
  <c r="S291" i="3" s="1"/>
  <c r="U264" i="3"/>
  <c r="AV263" i="3"/>
  <c r="J264" i="3" s="1"/>
  <c r="J267" i="3" s="1"/>
  <c r="J271" i="3" s="1"/>
  <c r="J273" i="3" s="1"/>
  <c r="J277" i="3" s="1"/>
  <c r="J279" i="3" s="1"/>
  <c r="J283" i="3" s="1"/>
  <c r="J286" i="3" s="1"/>
  <c r="J287" i="3" s="1"/>
  <c r="J288" i="3" s="1"/>
  <c r="AV262" i="3"/>
  <c r="X264" i="3"/>
  <c r="X267" i="3" s="1"/>
  <c r="X270" i="3" s="1"/>
  <c r="X273" i="3" s="1"/>
  <c r="X276" i="3" s="1"/>
  <c r="X279" i="3" s="1"/>
  <c r="X282" i="3" s="1"/>
  <c r="X285" i="3" s="1"/>
  <c r="X288" i="3" s="1"/>
  <c r="X291" i="3" s="1"/>
  <c r="AV261" i="3"/>
  <c r="T264" i="3"/>
  <c r="T267" i="3" s="1"/>
  <c r="T270" i="3" s="1"/>
  <c r="T273" i="3" s="1"/>
  <c r="T276" i="3" s="1"/>
  <c r="T279" i="3" s="1"/>
  <c r="T282" i="3" s="1"/>
  <c r="T285" i="3" s="1"/>
  <c r="T288" i="3" s="1"/>
  <c r="T291" i="3" s="1"/>
  <c r="V66" i="2"/>
  <c r="U69" i="2"/>
  <c r="AS243" i="2"/>
  <c r="J240" i="2"/>
  <c r="V441" i="2"/>
  <c r="U444" i="2"/>
  <c r="AS467" i="2"/>
  <c r="AT465" i="2"/>
  <c r="B468" i="2"/>
  <c r="T465" i="2"/>
  <c r="S465" i="2"/>
  <c r="J181" i="3"/>
  <c r="J183" i="3" s="1"/>
  <c r="J186" i="3" s="1"/>
  <c r="J190" i="3" s="1"/>
  <c r="J192" i="3" s="1"/>
  <c r="J196" i="3" s="1"/>
  <c r="J201" i="3" s="1"/>
  <c r="J174" i="3"/>
  <c r="V162" i="3"/>
  <c r="U165" i="3"/>
  <c r="B78" i="3"/>
  <c r="AV75" i="3"/>
  <c r="AV76" i="3"/>
  <c r="AV77" i="3"/>
  <c r="AS136" i="2"/>
  <c r="S135" i="2"/>
  <c r="S138" i="2" s="1"/>
  <c r="S141" i="2" s="1"/>
  <c r="S144" i="2" s="1"/>
  <c r="S147" i="2" s="1"/>
  <c r="S150" i="2" s="1"/>
  <c r="S153" i="2" s="1"/>
  <c r="S156" i="2" s="1"/>
  <c r="S159" i="2" s="1"/>
  <c r="S162" i="2" s="1"/>
  <c r="AV132" i="2"/>
  <c r="AV135" i="2" s="1"/>
  <c r="AV138" i="2" s="1"/>
  <c r="AV141" i="2" s="1"/>
  <c r="AV144" i="2" s="1"/>
  <c r="AV147" i="2" s="1"/>
  <c r="AV150" i="2" s="1"/>
  <c r="AV153" i="2" s="1"/>
  <c r="AV156" i="2" s="1"/>
  <c r="AV159" i="2" s="1"/>
  <c r="AV162" i="2" s="1"/>
  <c r="T132" i="2"/>
  <c r="C132" i="2"/>
  <c r="AS137" i="2"/>
  <c r="AT135" i="2"/>
  <c r="AT138" i="2" s="1"/>
  <c r="AT141" i="2" s="1"/>
  <c r="AT144" i="2" s="1"/>
  <c r="AT147" i="2" s="1"/>
  <c r="AT150" i="2" s="1"/>
  <c r="AT153" i="2" s="1"/>
  <c r="AT156" i="2" s="1"/>
  <c r="AT159" i="2" s="1"/>
  <c r="AT132" i="2"/>
  <c r="U132" i="2"/>
  <c r="V132" i="2" s="1"/>
  <c r="AS135" i="2"/>
  <c r="U135" i="2"/>
  <c r="AS133" i="2"/>
  <c r="J135" i="2" s="1"/>
  <c r="AS132" i="2"/>
  <c r="J137" i="2" s="1"/>
  <c r="S132" i="2"/>
  <c r="T135" i="2"/>
  <c r="T138" i="2" s="1"/>
  <c r="T141" i="2" s="1"/>
  <c r="T144" i="2" s="1"/>
  <c r="T147" i="2" s="1"/>
  <c r="T150" i="2" s="1"/>
  <c r="T153" i="2" s="1"/>
  <c r="T156" i="2" s="1"/>
  <c r="T159" i="2" s="1"/>
  <c r="T162" i="2" s="1"/>
  <c r="AS134" i="2"/>
  <c r="C135" i="2"/>
  <c r="C150" i="2"/>
  <c r="C138" i="2"/>
  <c r="C141" i="2"/>
  <c r="C156" i="2"/>
  <c r="C144" i="2"/>
  <c r="J133" i="2"/>
  <c r="J130" i="2"/>
  <c r="J28" i="3"/>
  <c r="AS244" i="2"/>
  <c r="AV295" i="3" l="1"/>
  <c r="S294" i="3"/>
  <c r="AV296" i="3"/>
  <c r="B297" i="3"/>
  <c r="AV294" i="3"/>
  <c r="J294" i="3" s="1"/>
  <c r="X294" i="3"/>
  <c r="T294" i="3"/>
  <c r="V165" i="3"/>
  <c r="U168" i="3"/>
  <c r="V264" i="3"/>
  <c r="U267" i="3"/>
  <c r="J132" i="2"/>
  <c r="B303" i="2"/>
  <c r="J291" i="3"/>
  <c r="J189" i="3"/>
  <c r="J207" i="3" s="1"/>
  <c r="J208" i="3" s="1"/>
  <c r="J178" i="3"/>
  <c r="J177" i="3"/>
  <c r="AS271" i="2"/>
  <c r="S270" i="2"/>
  <c r="S273" i="2" s="1"/>
  <c r="S276" i="2" s="1"/>
  <c r="S279" i="2" s="1"/>
  <c r="S282" i="2" s="1"/>
  <c r="S285" i="2" s="1"/>
  <c r="S288" i="2" s="1"/>
  <c r="S291" i="2" s="1"/>
  <c r="S294" i="2" s="1"/>
  <c r="S297" i="2" s="1"/>
  <c r="S300" i="2" s="1"/>
  <c r="T267" i="2"/>
  <c r="AS272" i="2"/>
  <c r="AS275" i="2" s="1"/>
  <c r="AS278" i="2" s="1"/>
  <c r="AS281" i="2" s="1"/>
  <c r="AS284" i="2" s="1"/>
  <c r="AS287" i="2" s="1"/>
  <c r="AT270" i="2"/>
  <c r="AT273" i="2" s="1"/>
  <c r="AT276" i="2" s="1"/>
  <c r="AT279" i="2" s="1"/>
  <c r="AT282" i="2" s="1"/>
  <c r="AT285" i="2" s="1"/>
  <c r="AT288" i="2" s="1"/>
  <c r="AT291" i="2" s="1"/>
  <c r="AT294" i="2" s="1"/>
  <c r="AT297" i="2" s="1"/>
  <c r="AT300" i="2" s="1"/>
  <c r="S267" i="2"/>
  <c r="AS270" i="2"/>
  <c r="U270" i="2"/>
  <c r="AS269" i="2"/>
  <c r="AT267" i="2"/>
  <c r="T270" i="2"/>
  <c r="T273" i="2" s="1"/>
  <c r="T276" i="2" s="1"/>
  <c r="T279" i="2" s="1"/>
  <c r="T282" i="2" s="1"/>
  <c r="T285" i="2" s="1"/>
  <c r="T288" i="2" s="1"/>
  <c r="T291" i="2" s="1"/>
  <c r="T294" i="2" s="1"/>
  <c r="T297" i="2" s="1"/>
  <c r="T300" i="2" s="1"/>
  <c r="V135" i="2"/>
  <c r="U138" i="2"/>
  <c r="AV80" i="3"/>
  <c r="B81" i="3"/>
  <c r="AV78" i="3"/>
  <c r="AV79" i="3"/>
  <c r="B471" i="2"/>
  <c r="T468" i="2"/>
  <c r="S468" i="2"/>
  <c r="AS470" i="2"/>
  <c r="AT468" i="2"/>
  <c r="AV211" i="3"/>
  <c r="S210" i="3"/>
  <c r="AV212" i="3"/>
  <c r="B213" i="3"/>
  <c r="AV210" i="3"/>
  <c r="X210" i="3"/>
  <c r="T210" i="3"/>
  <c r="AS447" i="2"/>
  <c r="B396" i="2"/>
  <c r="AV128" i="3"/>
  <c r="AV127" i="3"/>
  <c r="AV126" i="3"/>
  <c r="B129" i="3"/>
  <c r="AS139" i="2"/>
  <c r="U33" i="3"/>
  <c r="V33" i="3" s="1"/>
  <c r="B36" i="3"/>
  <c r="AV33" i="3"/>
  <c r="X33" i="3"/>
  <c r="T33" i="3"/>
  <c r="AV34" i="3"/>
  <c r="S33" i="3"/>
  <c r="C33" i="3"/>
  <c r="AV35" i="3"/>
  <c r="Z33" i="3"/>
  <c r="B342" i="2"/>
  <c r="AS247" i="2"/>
  <c r="J244" i="2"/>
  <c r="J136" i="2"/>
  <c r="AS138" i="2"/>
  <c r="AS140" i="2"/>
  <c r="AS143" i="2" s="1"/>
  <c r="AS146" i="2" s="1"/>
  <c r="V444" i="2"/>
  <c r="U447" i="2"/>
  <c r="J246" i="2"/>
  <c r="AS246" i="2"/>
  <c r="J243" i="2"/>
  <c r="V69" i="2"/>
  <c r="U72" i="2"/>
  <c r="J265" i="3"/>
  <c r="J268" i="3" s="1"/>
  <c r="J274" i="3" s="1"/>
  <c r="J285" i="3" s="1"/>
  <c r="V243" i="2"/>
  <c r="U246" i="2"/>
  <c r="J211" i="3"/>
  <c r="J209" i="3"/>
  <c r="AS448" i="2"/>
  <c r="J30" i="3"/>
  <c r="J292" i="3"/>
  <c r="J293" i="3" s="1"/>
  <c r="J295" i="3" s="1"/>
  <c r="B168" i="2"/>
  <c r="AV165" i="2"/>
  <c r="T165" i="2"/>
  <c r="S165" i="2"/>
  <c r="C165" i="2"/>
  <c r="AT165" i="2"/>
  <c r="V180" i="3"/>
  <c r="U183" i="3"/>
  <c r="V447" i="2" l="1"/>
  <c r="U450" i="2"/>
  <c r="S132" i="3"/>
  <c r="S135" i="3" s="1"/>
  <c r="S138" i="3" s="1"/>
  <c r="S141" i="3" s="1"/>
  <c r="S144" i="3" s="1"/>
  <c r="AV129" i="3"/>
  <c r="X132" i="3"/>
  <c r="X135" i="3" s="1"/>
  <c r="X138" i="3" s="1"/>
  <c r="X141" i="3" s="1"/>
  <c r="X144" i="3" s="1"/>
  <c r="T132" i="3"/>
  <c r="T135" i="3" s="1"/>
  <c r="T138" i="3" s="1"/>
  <c r="T141" i="3" s="1"/>
  <c r="T144" i="3" s="1"/>
  <c r="U132" i="3"/>
  <c r="AV130" i="3"/>
  <c r="J132" i="3" s="1"/>
  <c r="J136" i="3" s="1"/>
  <c r="J139" i="3" s="1"/>
  <c r="J141" i="3" s="1"/>
  <c r="J144" i="3" s="1"/>
  <c r="AV131" i="3"/>
  <c r="J79" i="3"/>
  <c r="B84" i="3"/>
  <c r="AV81" i="3"/>
  <c r="AV82" i="3"/>
  <c r="AV83" i="3"/>
  <c r="AT168" i="2"/>
  <c r="B171" i="2"/>
  <c r="AV168" i="2"/>
  <c r="T168" i="2"/>
  <c r="S168" i="2"/>
  <c r="C168" i="2"/>
  <c r="AS249" i="2"/>
  <c r="J33" i="3"/>
  <c r="J135" i="3"/>
  <c r="J138" i="3" s="1"/>
  <c r="J142" i="3" s="1"/>
  <c r="J145" i="3" s="1"/>
  <c r="AS450" i="2"/>
  <c r="J213" i="3"/>
  <c r="J210" i="3"/>
  <c r="V267" i="3"/>
  <c r="U270" i="3"/>
  <c r="V168" i="3"/>
  <c r="U171" i="3"/>
  <c r="AS451" i="2"/>
  <c r="V246" i="2"/>
  <c r="U249" i="2"/>
  <c r="V72" i="2"/>
  <c r="U75" i="2"/>
  <c r="AS149" i="2"/>
  <c r="AS152" i="2" s="1"/>
  <c r="AS155" i="2" s="1"/>
  <c r="AS158" i="2" s="1"/>
  <c r="AS161" i="2" s="1"/>
  <c r="AS164" i="2" s="1"/>
  <c r="AS167" i="2" s="1"/>
  <c r="AS170" i="2" s="1"/>
  <c r="J36" i="3"/>
  <c r="J34" i="3"/>
  <c r="AV37" i="3"/>
  <c r="S36" i="3"/>
  <c r="C36" i="3"/>
  <c r="AV38" i="3"/>
  <c r="Z36" i="3"/>
  <c r="U36" i="3"/>
  <c r="B39" i="3"/>
  <c r="AV36" i="3"/>
  <c r="X36" i="3"/>
  <c r="T36" i="3"/>
  <c r="A2" i="3"/>
  <c r="B216" i="3"/>
  <c r="AV213" i="3"/>
  <c r="X213" i="3"/>
  <c r="T213" i="3"/>
  <c r="AV214" i="3"/>
  <c r="S213" i="3"/>
  <c r="AV215" i="3"/>
  <c r="V270" i="2"/>
  <c r="U273" i="2"/>
  <c r="AS273" i="2"/>
  <c r="AT303" i="2"/>
  <c r="B306" i="2"/>
  <c r="T303" i="2"/>
  <c r="S303" i="2"/>
  <c r="V183" i="3"/>
  <c r="U186" i="3"/>
  <c r="J139" i="2"/>
  <c r="AS141" i="2"/>
  <c r="J138" i="2"/>
  <c r="J249" i="2"/>
  <c r="AS250" i="2"/>
  <c r="J250" i="2" s="1"/>
  <c r="J247" i="2"/>
  <c r="B345" i="2"/>
  <c r="J142" i="2"/>
  <c r="AS142" i="2"/>
  <c r="B399" i="2"/>
  <c r="J214" i="3"/>
  <c r="AS473" i="2"/>
  <c r="AT471" i="2"/>
  <c r="B474" i="2"/>
  <c r="T471" i="2"/>
  <c r="S471" i="2"/>
  <c r="V138" i="2"/>
  <c r="U141" i="2"/>
  <c r="AS290" i="2"/>
  <c r="AS293" i="2" s="1"/>
  <c r="AS296" i="2" s="1"/>
  <c r="AS299" i="2" s="1"/>
  <c r="AS302" i="2" s="1"/>
  <c r="AS305" i="2" s="1"/>
  <c r="AS274" i="2"/>
  <c r="AV299" i="3"/>
  <c r="AV297" i="3"/>
  <c r="B300" i="3"/>
  <c r="T297" i="3"/>
  <c r="AV298" i="3"/>
  <c r="J298" i="3" s="1"/>
  <c r="X297" i="3"/>
  <c r="S297" i="3"/>
  <c r="J301" i="3" l="1"/>
  <c r="J297" i="3"/>
  <c r="U39" i="3"/>
  <c r="B42" i="3"/>
  <c r="AV39" i="3"/>
  <c r="X39" i="3"/>
  <c r="T39" i="3"/>
  <c r="AV40" i="3"/>
  <c r="S39" i="3"/>
  <c r="C39" i="3"/>
  <c r="AV41" i="3"/>
  <c r="Z39" i="3"/>
  <c r="J253" i="2"/>
  <c r="AS252" i="2"/>
  <c r="AS454" i="2"/>
  <c r="V270" i="3"/>
  <c r="U273" i="3"/>
  <c r="V273" i="2"/>
  <c r="U276" i="2"/>
  <c r="V36" i="3"/>
  <c r="V249" i="2"/>
  <c r="U252" i="2"/>
  <c r="AS453" i="2"/>
  <c r="B174" i="2"/>
  <c r="AV171" i="2"/>
  <c r="T171" i="2"/>
  <c r="S171" i="2"/>
  <c r="C171" i="2"/>
  <c r="AS173" i="2"/>
  <c r="AT171" i="2"/>
  <c r="V132" i="3"/>
  <c r="U135" i="3"/>
  <c r="V450" i="2"/>
  <c r="U453" i="2"/>
  <c r="V141" i="2"/>
  <c r="U144" i="2"/>
  <c r="V186" i="3"/>
  <c r="U189" i="3"/>
  <c r="B402" i="2"/>
  <c r="AS144" i="2"/>
  <c r="J141" i="2"/>
  <c r="AV217" i="3"/>
  <c r="S216" i="3"/>
  <c r="AV218" i="3"/>
  <c r="B219" i="3"/>
  <c r="AV216" i="3"/>
  <c r="J216" i="3" s="1"/>
  <c r="X216" i="3"/>
  <c r="T216" i="3"/>
  <c r="V171" i="3"/>
  <c r="U174" i="3"/>
  <c r="AS276" i="2"/>
  <c r="AV301" i="3"/>
  <c r="S300" i="3"/>
  <c r="B303" i="3"/>
  <c r="B306" i="3" s="1"/>
  <c r="AV300" i="3"/>
  <c r="X300" i="3"/>
  <c r="T300" i="3"/>
  <c r="AV302" i="3"/>
  <c r="AS277" i="2"/>
  <c r="J300" i="3"/>
  <c r="B477" i="2"/>
  <c r="T474" i="2"/>
  <c r="S474" i="2"/>
  <c r="AS476" i="2"/>
  <c r="AT474" i="2"/>
  <c r="AS145" i="2"/>
  <c r="J145" i="2" s="1"/>
  <c r="B348" i="2"/>
  <c r="J252" i="2"/>
  <c r="AS253" i="2"/>
  <c r="AS310" i="2"/>
  <c r="S309" i="2"/>
  <c r="S312" i="2" s="1"/>
  <c r="S315" i="2" s="1"/>
  <c r="S318" i="2" s="1"/>
  <c r="S321" i="2" s="1"/>
  <c r="S324" i="2" s="1"/>
  <c r="S327" i="2" s="1"/>
  <c r="S330" i="2" s="1"/>
  <c r="S333" i="2" s="1"/>
  <c r="S336" i="2" s="1"/>
  <c r="S339" i="2" s="1"/>
  <c r="S342" i="2" s="1"/>
  <c r="S345" i="2" s="1"/>
  <c r="T306" i="2"/>
  <c r="AS311" i="2"/>
  <c r="AS314" i="2" s="1"/>
  <c r="AS317" i="2" s="1"/>
  <c r="AS320" i="2" s="1"/>
  <c r="AS323" i="2" s="1"/>
  <c r="AS326" i="2" s="1"/>
  <c r="AS329" i="2" s="1"/>
  <c r="AS332" i="2" s="1"/>
  <c r="AT309" i="2"/>
  <c r="AT312" i="2" s="1"/>
  <c r="AT315" i="2" s="1"/>
  <c r="AT318" i="2" s="1"/>
  <c r="AT321" i="2" s="1"/>
  <c r="AT324" i="2" s="1"/>
  <c r="AT327" i="2" s="1"/>
  <c r="AT330" i="2" s="1"/>
  <c r="AT333" i="2" s="1"/>
  <c r="AT336" i="2" s="1"/>
  <c r="AT339" i="2" s="1"/>
  <c r="AT342" i="2" s="1"/>
  <c r="AT345" i="2" s="1"/>
  <c r="S306" i="2"/>
  <c r="AS309" i="2"/>
  <c r="U309" i="2"/>
  <c r="AS308" i="2"/>
  <c r="AT306" i="2"/>
  <c r="T309" i="2"/>
  <c r="T312" i="2" s="1"/>
  <c r="T315" i="2" s="1"/>
  <c r="T318" i="2" s="1"/>
  <c r="T321" i="2" s="1"/>
  <c r="T324" i="2" s="1"/>
  <c r="T327" i="2" s="1"/>
  <c r="T330" i="2" s="1"/>
  <c r="T333" i="2" s="1"/>
  <c r="T336" i="2" s="1"/>
  <c r="T339" i="2" s="1"/>
  <c r="T342" i="2" s="1"/>
  <c r="T345" i="2" s="1"/>
  <c r="J37" i="3"/>
  <c r="V75" i="2"/>
  <c r="U78" i="2"/>
  <c r="V78" i="2" s="1"/>
  <c r="J38" i="3"/>
  <c r="J40" i="3" s="1"/>
  <c r="AV86" i="3"/>
  <c r="B87" i="3"/>
  <c r="AV84" i="3"/>
  <c r="AV85" i="3"/>
  <c r="J99" i="3" s="1"/>
  <c r="J106" i="3" s="1"/>
  <c r="J108" i="3" s="1"/>
  <c r="J111" i="3" s="1"/>
  <c r="J121" i="3" s="1"/>
  <c r="J123" i="3" s="1"/>
  <c r="J126" i="3" s="1"/>
  <c r="J130" i="3" s="1"/>
  <c r="J147" i="3"/>
  <c r="J151" i="3" s="1"/>
  <c r="J165" i="3" s="1"/>
  <c r="J171" i="3" s="1"/>
  <c r="AV308" i="3" l="1"/>
  <c r="B309" i="3"/>
  <c r="C306" i="3"/>
  <c r="AV306" i="3"/>
  <c r="J306" i="3" s="1"/>
  <c r="AV307" i="3"/>
  <c r="J307" i="3" s="1"/>
  <c r="V309" i="2"/>
  <c r="U312" i="2"/>
  <c r="AS176" i="2"/>
  <c r="AT174" i="2"/>
  <c r="B177" i="2"/>
  <c r="AV174" i="2"/>
  <c r="T174" i="2"/>
  <c r="C174" i="2"/>
  <c r="S174" i="2"/>
  <c r="C261" i="2"/>
  <c r="C288" i="2"/>
  <c r="C327" i="2"/>
  <c r="C201" i="2"/>
  <c r="C291" i="2"/>
  <c r="C339" i="2"/>
  <c r="C276" i="2"/>
  <c r="C300" i="2"/>
  <c r="C273" i="2"/>
  <c r="C219" i="2"/>
  <c r="C324" i="2"/>
  <c r="C231" i="2"/>
  <c r="C234" i="2"/>
  <c r="C264" i="2"/>
  <c r="C198" i="2"/>
  <c r="C303" i="2"/>
  <c r="C342" i="2"/>
  <c r="C267" i="2"/>
  <c r="C228" i="2"/>
  <c r="C336" i="2"/>
  <c r="C255" i="2"/>
  <c r="C294" i="2"/>
  <c r="C330" i="2"/>
  <c r="C258" i="2"/>
  <c r="C333" i="2"/>
  <c r="C297" i="2"/>
  <c r="C309" i="2"/>
  <c r="AS312" i="2"/>
  <c r="C312" i="2"/>
  <c r="AS256" i="2"/>
  <c r="B351" i="2"/>
  <c r="T348" i="2"/>
  <c r="S348" i="2"/>
  <c r="C348" i="2"/>
  <c r="AT348" i="2"/>
  <c r="AS479" i="2"/>
  <c r="AT477" i="2"/>
  <c r="B480" i="2"/>
  <c r="T477" i="2"/>
  <c r="S477" i="2"/>
  <c r="J302" i="3"/>
  <c r="V189" i="3"/>
  <c r="U192" i="3"/>
  <c r="V453" i="2"/>
  <c r="U456" i="2"/>
  <c r="J217" i="3"/>
  <c r="AS255" i="2"/>
  <c r="AS279" i="2"/>
  <c r="AS456" i="2"/>
  <c r="J100" i="3"/>
  <c r="J102" i="3" s="1"/>
  <c r="J103" i="3" s="1"/>
  <c r="J105" i="3" s="1"/>
  <c r="J109" i="3" s="1"/>
  <c r="J112" i="3" s="1"/>
  <c r="J115" i="3" s="1"/>
  <c r="J116" i="3" s="1"/>
  <c r="J120" i="3" s="1"/>
  <c r="J124" i="3" s="1"/>
  <c r="J125" i="3" s="1"/>
  <c r="J129" i="3" s="1"/>
  <c r="V174" i="3"/>
  <c r="U177" i="3"/>
  <c r="V177" i="3" s="1"/>
  <c r="B222" i="3"/>
  <c r="AV219" i="3"/>
  <c r="X219" i="3"/>
  <c r="T219" i="3"/>
  <c r="AV220" i="3"/>
  <c r="S219" i="3"/>
  <c r="C219" i="3"/>
  <c r="AV221" i="3"/>
  <c r="V144" i="2"/>
  <c r="U147" i="2"/>
  <c r="V135" i="3"/>
  <c r="U138" i="3"/>
  <c r="C204" i="2"/>
  <c r="C321" i="2"/>
  <c r="V276" i="2"/>
  <c r="U279" i="2"/>
  <c r="AS457" i="2"/>
  <c r="AV43" i="3"/>
  <c r="S42" i="3"/>
  <c r="C42" i="3"/>
  <c r="AV44" i="3"/>
  <c r="Z42" i="3"/>
  <c r="U42" i="3"/>
  <c r="V42" i="3" s="1"/>
  <c r="B45" i="3"/>
  <c r="AV42" i="3"/>
  <c r="J52" i="3" s="1"/>
  <c r="J56" i="3" s="1"/>
  <c r="J73" i="3" s="1"/>
  <c r="J82" i="3" s="1"/>
  <c r="X42" i="3"/>
  <c r="T42" i="3"/>
  <c r="C318" i="2"/>
  <c r="J146" i="2"/>
  <c r="AS148" i="2"/>
  <c r="AS280" i="2"/>
  <c r="AV303" i="3"/>
  <c r="J303" i="3" s="1"/>
  <c r="X303" i="3"/>
  <c r="X306" i="3" s="1"/>
  <c r="X309" i="3" s="1"/>
  <c r="X312" i="3" s="1"/>
  <c r="X315" i="3" s="1"/>
  <c r="X318" i="3" s="1"/>
  <c r="X321" i="3" s="1"/>
  <c r="X324" i="3" s="1"/>
  <c r="X327" i="3" s="1"/>
  <c r="X330" i="3" s="1"/>
  <c r="X333" i="3" s="1"/>
  <c r="X336" i="3" s="1"/>
  <c r="T303" i="3"/>
  <c r="T306" i="3" s="1"/>
  <c r="T309" i="3" s="1"/>
  <c r="T312" i="3" s="1"/>
  <c r="T315" i="3" s="1"/>
  <c r="T318" i="3" s="1"/>
  <c r="T321" i="3" s="1"/>
  <c r="T324" i="3" s="1"/>
  <c r="AV304" i="3"/>
  <c r="S303" i="3"/>
  <c r="S306" i="3" s="1"/>
  <c r="S309" i="3" s="1"/>
  <c r="S312" i="3" s="1"/>
  <c r="S315" i="3" s="1"/>
  <c r="S318" i="3" s="1"/>
  <c r="S321" i="3" s="1"/>
  <c r="S324" i="3" s="1"/>
  <c r="S330" i="3" s="1"/>
  <c r="S333" i="3" s="1"/>
  <c r="S336" i="3" s="1"/>
  <c r="AV305" i="3"/>
  <c r="J39" i="3"/>
  <c r="J42" i="3" s="1"/>
  <c r="B90" i="3"/>
  <c r="AV87" i="3"/>
  <c r="AV88" i="3"/>
  <c r="AV89" i="3"/>
  <c r="C306" i="2"/>
  <c r="AS335" i="2"/>
  <c r="AS313" i="2"/>
  <c r="AS147" i="2"/>
  <c r="J144" i="2"/>
  <c r="J147" i="2" s="1"/>
  <c r="B405" i="2"/>
  <c r="C279" i="2"/>
  <c r="V252" i="2"/>
  <c r="U255" i="2"/>
  <c r="V273" i="3"/>
  <c r="U276" i="3"/>
  <c r="C126" i="3"/>
  <c r="V39" i="3"/>
  <c r="C309" i="3" l="1"/>
  <c r="AV310" i="3"/>
  <c r="AV309" i="3"/>
  <c r="J309" i="3" s="1"/>
  <c r="AV311" i="3"/>
  <c r="V276" i="3"/>
  <c r="U279" i="3"/>
  <c r="V255" i="2"/>
  <c r="U258" i="2"/>
  <c r="B408" i="2"/>
  <c r="AS338" i="2"/>
  <c r="AS341" i="2" s="1"/>
  <c r="AS344" i="2" s="1"/>
  <c r="AS347" i="2" s="1"/>
  <c r="AS350" i="2" s="1"/>
  <c r="J88" i="3"/>
  <c r="U93" i="3"/>
  <c r="AV92" i="3"/>
  <c r="X93" i="3"/>
  <c r="X96" i="3" s="1"/>
  <c r="X99" i="3" s="1"/>
  <c r="X102" i="3" s="1"/>
  <c r="X105" i="3" s="1"/>
  <c r="X108" i="3" s="1"/>
  <c r="X111" i="3" s="1"/>
  <c r="X114" i="3" s="1"/>
  <c r="X117" i="3" s="1"/>
  <c r="X120" i="3" s="1"/>
  <c r="X123" i="3" s="1"/>
  <c r="X126" i="3" s="1"/>
  <c r="X129" i="3" s="1"/>
  <c r="T93" i="3"/>
  <c r="T96" i="3" s="1"/>
  <c r="T99" i="3" s="1"/>
  <c r="T102" i="3" s="1"/>
  <c r="T105" i="3" s="1"/>
  <c r="T108" i="3" s="1"/>
  <c r="T111" i="3" s="1"/>
  <c r="T114" i="3" s="1"/>
  <c r="T117" i="3" s="1"/>
  <c r="T120" i="3" s="1"/>
  <c r="T123" i="3" s="1"/>
  <c r="T126" i="3" s="1"/>
  <c r="T129" i="3" s="1"/>
  <c r="S93" i="3"/>
  <c r="S96" i="3" s="1"/>
  <c r="S99" i="3" s="1"/>
  <c r="S102" i="3" s="1"/>
  <c r="S105" i="3" s="1"/>
  <c r="S108" i="3" s="1"/>
  <c r="S111" i="3" s="1"/>
  <c r="S114" i="3" s="1"/>
  <c r="S117" i="3" s="1"/>
  <c r="S120" i="3" s="1"/>
  <c r="S123" i="3" s="1"/>
  <c r="S126" i="3" s="1"/>
  <c r="S129" i="3" s="1"/>
  <c r="AV90" i="3"/>
  <c r="J93" i="3" s="1"/>
  <c r="J97" i="3" s="1"/>
  <c r="J117" i="3" s="1"/>
  <c r="J127" i="3" s="1"/>
  <c r="AV91" i="3"/>
  <c r="J94" i="3" s="1"/>
  <c r="J96" i="3" s="1"/>
  <c r="J114" i="3" s="1"/>
  <c r="J118" i="3" s="1"/>
  <c r="S90" i="3"/>
  <c r="C90" i="3"/>
  <c r="C93" i="3"/>
  <c r="C99" i="3"/>
  <c r="C96" i="3"/>
  <c r="C105" i="3"/>
  <c r="C102" i="3"/>
  <c r="C162" i="3"/>
  <c r="C168" i="3"/>
  <c r="C114" i="3"/>
  <c r="C192" i="3"/>
  <c r="C111" i="3"/>
  <c r="C108" i="3"/>
  <c r="C195" i="3"/>
  <c r="C198" i="3"/>
  <c r="AS283" i="2"/>
  <c r="C204" i="3"/>
  <c r="X48" i="3"/>
  <c r="X51" i="3" s="1"/>
  <c r="X54" i="3" s="1"/>
  <c r="X57" i="3" s="1"/>
  <c r="X60" i="3" s="1"/>
  <c r="X63" i="3" s="1"/>
  <c r="X66" i="3" s="1"/>
  <c r="X69" i="3" s="1"/>
  <c r="X72" i="3" s="1"/>
  <c r="X75" i="3" s="1"/>
  <c r="X78" i="3" s="1"/>
  <c r="X81" i="3" s="1"/>
  <c r="X84" i="3" s="1"/>
  <c r="X87" i="3" s="1"/>
  <c r="X90" i="3" s="1"/>
  <c r="T48" i="3"/>
  <c r="T51" i="3" s="1"/>
  <c r="T54" i="3" s="1"/>
  <c r="T57" i="3" s="1"/>
  <c r="T60" i="3" s="1"/>
  <c r="T63" i="3" s="1"/>
  <c r="T66" i="3" s="1"/>
  <c r="T69" i="3" s="1"/>
  <c r="T72" i="3" s="1"/>
  <c r="T75" i="3" s="1"/>
  <c r="T78" i="3" s="1"/>
  <c r="T81" i="3" s="1"/>
  <c r="T84" i="3" s="1"/>
  <c r="T87" i="3" s="1"/>
  <c r="T90" i="3" s="1"/>
  <c r="U45" i="3"/>
  <c r="S48" i="3"/>
  <c r="S51" i="3" s="1"/>
  <c r="S54" i="3" s="1"/>
  <c r="S57" i="3" s="1"/>
  <c r="S60" i="3" s="1"/>
  <c r="S63" i="3" s="1"/>
  <c r="S66" i="3" s="1"/>
  <c r="S69" i="3" s="1"/>
  <c r="S72" i="3" s="1"/>
  <c r="S75" i="3" s="1"/>
  <c r="S78" i="3" s="1"/>
  <c r="S81" i="3" s="1"/>
  <c r="S84" i="3" s="1"/>
  <c r="S87" i="3" s="1"/>
  <c r="AV45" i="3"/>
  <c r="X45" i="3"/>
  <c r="T45" i="3"/>
  <c r="AV46" i="3"/>
  <c r="J49" i="3" s="1"/>
  <c r="J50" i="3" s="1"/>
  <c r="J55" i="3" s="1"/>
  <c r="J58" i="3" s="1"/>
  <c r="J60" i="3" s="1"/>
  <c r="J63" i="3" s="1"/>
  <c r="J66" i="3" s="1"/>
  <c r="J69" i="3" s="1"/>
  <c r="J72" i="3" s="1"/>
  <c r="J76" i="3" s="1"/>
  <c r="J78" i="3" s="1"/>
  <c r="J84" i="3" s="1"/>
  <c r="S45" i="3"/>
  <c r="C45" i="3"/>
  <c r="U48" i="3"/>
  <c r="AV47" i="3"/>
  <c r="J51" i="3" s="1"/>
  <c r="J54" i="3" s="1"/>
  <c r="J57" i="3" s="1"/>
  <c r="J61" i="3" s="1"/>
  <c r="J64" i="3" s="1"/>
  <c r="J67" i="3" s="1"/>
  <c r="J75" i="3" s="1"/>
  <c r="J81" i="3" s="1"/>
  <c r="J85" i="3" s="1"/>
  <c r="Z45" i="3"/>
  <c r="Z48" i="3" s="1"/>
  <c r="Z51" i="3" s="1"/>
  <c r="Z54" i="3" s="1"/>
  <c r="Z57" i="3" s="1"/>
  <c r="Z60" i="3" s="1"/>
  <c r="Z63" i="3" s="1"/>
  <c r="Z66" i="3" s="1"/>
  <c r="Z69" i="3" s="1"/>
  <c r="Z72" i="3" s="1"/>
  <c r="Z75" i="3" s="1"/>
  <c r="Z78" i="3" s="1"/>
  <c r="Z81" i="3" s="1"/>
  <c r="Z84" i="3" s="1"/>
  <c r="Z87" i="3" s="1"/>
  <c r="Z90" i="3" s="1"/>
  <c r="Z93" i="3" s="1"/>
  <c r="Z96" i="3" s="1"/>
  <c r="Z99" i="3" s="1"/>
  <c r="Z102" i="3" s="1"/>
  <c r="Z105" i="3" s="1"/>
  <c r="Z108" i="3" s="1"/>
  <c r="Z111" i="3" s="1"/>
  <c r="Z114" i="3" s="1"/>
  <c r="Z117" i="3" s="1"/>
  <c r="Z120" i="3" s="1"/>
  <c r="Z123" i="3" s="1"/>
  <c r="Z126" i="3" s="1"/>
  <c r="Z129" i="3" s="1"/>
  <c r="Z132" i="3" s="1"/>
  <c r="Z135" i="3" s="1"/>
  <c r="Z138" i="3" s="1"/>
  <c r="Z141" i="3" s="1"/>
  <c r="Z144" i="3" s="1"/>
  <c r="Z147" i="3" s="1"/>
  <c r="Z150" i="3" s="1"/>
  <c r="Z153" i="3" s="1"/>
  <c r="Z156" i="3" s="1"/>
  <c r="Z159" i="3" s="1"/>
  <c r="Z162" i="3" s="1"/>
  <c r="Z165" i="3" s="1"/>
  <c r="Z168" i="3" s="1"/>
  <c r="Z171" i="3" s="1"/>
  <c r="Z174" i="3" s="1"/>
  <c r="Z177" i="3" s="1"/>
  <c r="Z180" i="3" s="1"/>
  <c r="Z183" i="3" s="1"/>
  <c r="Z186" i="3" s="1"/>
  <c r="Z189" i="3" s="1"/>
  <c r="Z192" i="3" s="1"/>
  <c r="Z195" i="3" s="1"/>
  <c r="Z198" i="3" s="1"/>
  <c r="Z201" i="3" s="1"/>
  <c r="Z204" i="3" s="1"/>
  <c r="Z207" i="3" s="1"/>
  <c r="Z210" i="3" s="1"/>
  <c r="Z213" i="3" s="1"/>
  <c r="Z216" i="3" s="1"/>
  <c r="Z219" i="3" s="1"/>
  <c r="Z222" i="3" s="1"/>
  <c r="C51" i="3"/>
  <c r="C57" i="3"/>
  <c r="C48" i="3"/>
  <c r="C54" i="3"/>
  <c r="C66" i="3"/>
  <c r="C60" i="3"/>
  <c r="C63" i="3"/>
  <c r="C117" i="3"/>
  <c r="C129" i="3"/>
  <c r="C72" i="3"/>
  <c r="C210" i="3"/>
  <c r="C180" i="3"/>
  <c r="C135" i="3"/>
  <c r="C84" i="3"/>
  <c r="C120" i="3"/>
  <c r="C171" i="3"/>
  <c r="C69" i="3"/>
  <c r="C132" i="3"/>
  <c r="C207" i="3"/>
  <c r="C81" i="3"/>
  <c r="C216" i="3"/>
  <c r="C75" i="3"/>
  <c r="C165" i="3"/>
  <c r="C156" i="3"/>
  <c r="C177" i="3"/>
  <c r="C183" i="3"/>
  <c r="C141" i="3"/>
  <c r="C189" i="3"/>
  <c r="C78" i="3"/>
  <c r="C159" i="3"/>
  <c r="C150" i="3"/>
  <c r="C138" i="3"/>
  <c r="C186" i="3"/>
  <c r="C153" i="3"/>
  <c r="C147" i="3"/>
  <c r="C144" i="3"/>
  <c r="AS460" i="2"/>
  <c r="V147" i="2"/>
  <c r="U150" i="2"/>
  <c r="AS282" i="2"/>
  <c r="AS258" i="2"/>
  <c r="J255" i="2"/>
  <c r="V456" i="2"/>
  <c r="U459" i="2"/>
  <c r="B483" i="2"/>
  <c r="T480" i="2"/>
  <c r="S480" i="2"/>
  <c r="AS482" i="2"/>
  <c r="AT480" i="2"/>
  <c r="S351" i="2"/>
  <c r="C351" i="2"/>
  <c r="AS353" i="2"/>
  <c r="AT351" i="2"/>
  <c r="B354" i="2"/>
  <c r="T351" i="2"/>
  <c r="AS181" i="2"/>
  <c r="S180" i="2"/>
  <c r="S183" i="2" s="1"/>
  <c r="S186" i="2" s="1"/>
  <c r="S189" i="2" s="1"/>
  <c r="S192" i="2" s="1"/>
  <c r="S195" i="2" s="1"/>
  <c r="S198" i="2" s="1"/>
  <c r="S201" i="2" s="1"/>
  <c r="S204" i="2" s="1"/>
  <c r="AV177" i="2"/>
  <c r="AV180" i="2" s="1"/>
  <c r="AV183" i="2" s="1"/>
  <c r="AV186" i="2" s="1"/>
  <c r="AV189" i="2" s="1"/>
  <c r="AV192" i="2" s="1"/>
  <c r="AV195" i="2" s="1"/>
  <c r="AV198" i="2" s="1"/>
  <c r="AV201" i="2" s="1"/>
  <c r="AV204" i="2" s="1"/>
  <c r="AV207" i="2" s="1"/>
  <c r="AV210" i="2" s="1"/>
  <c r="AV213" i="2" s="1"/>
  <c r="AV216" i="2" s="1"/>
  <c r="AV219" i="2" s="1"/>
  <c r="AV222" i="2" s="1"/>
  <c r="AV225" i="2" s="1"/>
  <c r="AV228" i="2" s="1"/>
  <c r="AV231" i="2" s="1"/>
  <c r="AV234" i="2" s="1"/>
  <c r="AV237" i="2" s="1"/>
  <c r="AV240" i="2" s="1"/>
  <c r="AV243" i="2" s="1"/>
  <c r="AV246" i="2" s="1"/>
  <c r="AV249" i="2" s="1"/>
  <c r="AV252" i="2" s="1"/>
  <c r="AV255" i="2" s="1"/>
  <c r="AV258" i="2" s="1"/>
  <c r="AV261" i="2" s="1"/>
  <c r="AV264" i="2" s="1"/>
  <c r="AV267" i="2" s="1"/>
  <c r="AV270" i="2" s="1"/>
  <c r="AV273" i="2" s="1"/>
  <c r="AV276" i="2" s="1"/>
  <c r="AV279" i="2" s="1"/>
  <c r="AV282" i="2" s="1"/>
  <c r="AV285" i="2" s="1"/>
  <c r="AV288" i="2" s="1"/>
  <c r="AV291" i="2" s="1"/>
  <c r="AV294" i="2" s="1"/>
  <c r="AV297" i="2" s="1"/>
  <c r="AV300" i="2" s="1"/>
  <c r="AV303" i="2" s="1"/>
  <c r="AV306" i="2" s="1"/>
  <c r="AV309" i="2" s="1"/>
  <c r="AV312" i="2" s="1"/>
  <c r="AV315" i="2" s="1"/>
  <c r="AV318" i="2" s="1"/>
  <c r="AV321" i="2" s="1"/>
  <c r="AV324" i="2" s="1"/>
  <c r="AV327" i="2" s="1"/>
  <c r="AV330" i="2" s="1"/>
  <c r="AV333" i="2" s="1"/>
  <c r="AV336" i="2" s="1"/>
  <c r="AV339" i="2" s="1"/>
  <c r="AV342" i="2" s="1"/>
  <c r="AV345" i="2" s="1"/>
  <c r="AV348" i="2" s="1"/>
  <c r="AV351" i="2" s="1"/>
  <c r="T177" i="2"/>
  <c r="AS182" i="2"/>
  <c r="AS185" i="2" s="1"/>
  <c r="AS188" i="2" s="1"/>
  <c r="AS191" i="2" s="1"/>
  <c r="AS194" i="2" s="1"/>
  <c r="AT180" i="2"/>
  <c r="AT183" i="2" s="1"/>
  <c r="AT186" i="2" s="1"/>
  <c r="AT189" i="2" s="1"/>
  <c r="AT192" i="2" s="1"/>
  <c r="AT195" i="2" s="1"/>
  <c r="AT198" i="2" s="1"/>
  <c r="AT201" i="2" s="1"/>
  <c r="AT204" i="2" s="1"/>
  <c r="S177" i="2"/>
  <c r="C177" i="2"/>
  <c r="AS180" i="2"/>
  <c r="U180" i="2"/>
  <c r="AS179" i="2"/>
  <c r="AT177" i="2"/>
  <c r="T180" i="2"/>
  <c r="T183" i="2" s="1"/>
  <c r="T186" i="2" s="1"/>
  <c r="T189" i="2" s="1"/>
  <c r="T192" i="2" s="1"/>
  <c r="T195" i="2" s="1"/>
  <c r="T198" i="2" s="1"/>
  <c r="T201" i="2" s="1"/>
  <c r="T204" i="2" s="1"/>
  <c r="C240" i="2"/>
  <c r="C183" i="2"/>
  <c r="C213" i="2"/>
  <c r="C210" i="2"/>
  <c r="C249" i="2"/>
  <c r="C243" i="2"/>
  <c r="C207" i="2"/>
  <c r="C237" i="2"/>
  <c r="C216" i="2"/>
  <c r="C180" i="2"/>
  <c r="C186" i="2"/>
  <c r="C246" i="2"/>
  <c r="C252" i="2"/>
  <c r="C189" i="2"/>
  <c r="C195" i="2"/>
  <c r="C192" i="2"/>
  <c r="C282" i="2"/>
  <c r="C225" i="2"/>
  <c r="C285" i="2"/>
  <c r="C222" i="2"/>
  <c r="C345" i="2"/>
  <c r="C270" i="2"/>
  <c r="C315" i="2"/>
  <c r="J304" i="3"/>
  <c r="V312" i="2"/>
  <c r="U315" i="2"/>
  <c r="AS150" i="2"/>
  <c r="AS316" i="2"/>
  <c r="C87" i="3"/>
  <c r="J150" i="2"/>
  <c r="AS151" i="2"/>
  <c r="J148" i="2"/>
  <c r="C123" i="3"/>
  <c r="V279" i="2"/>
  <c r="U282" i="2"/>
  <c r="V138" i="3"/>
  <c r="U141" i="3"/>
  <c r="J219" i="3"/>
  <c r="AS459" i="2"/>
  <c r="C174" i="3"/>
  <c r="V192" i="3"/>
  <c r="U195" i="3"/>
  <c r="AS315" i="2"/>
  <c r="J87" i="3"/>
  <c r="C213" i="3"/>
  <c r="J43" i="3"/>
  <c r="J47" i="3" s="1"/>
  <c r="J220" i="3"/>
  <c r="AV223" i="3"/>
  <c r="S222" i="3"/>
  <c r="C222" i="3"/>
  <c r="AV224" i="3"/>
  <c r="B225" i="3"/>
  <c r="AV222" i="3"/>
  <c r="X222" i="3"/>
  <c r="T222" i="3"/>
  <c r="C201" i="3"/>
  <c r="J256" i="2"/>
  <c r="AS259" i="2"/>
  <c r="J310" i="3" l="1"/>
  <c r="J311" i="3"/>
  <c r="C297" i="3"/>
  <c r="AS154" i="2"/>
  <c r="J151" i="2"/>
  <c r="V279" i="3"/>
  <c r="U282" i="3"/>
  <c r="V180" i="2"/>
  <c r="U183" i="2"/>
  <c r="V459" i="2"/>
  <c r="U462" i="2"/>
  <c r="C261" i="3"/>
  <c r="C300" i="3"/>
  <c r="J226" i="3"/>
  <c r="AS183" i="2"/>
  <c r="AS285" i="2"/>
  <c r="B411" i="2"/>
  <c r="V258" i="2"/>
  <c r="U261" i="2"/>
  <c r="B228" i="3"/>
  <c r="AV225" i="3"/>
  <c r="X225" i="3"/>
  <c r="T225" i="3"/>
  <c r="AV226" i="3"/>
  <c r="S225" i="3"/>
  <c r="C225" i="3"/>
  <c r="AV227" i="3"/>
  <c r="Z225" i="3"/>
  <c r="C267" i="3"/>
  <c r="C294" i="3"/>
  <c r="J184" i="2"/>
  <c r="AT483" i="2"/>
  <c r="AS485" i="2"/>
  <c r="T483" i="2"/>
  <c r="S483" i="2"/>
  <c r="B486" i="2"/>
  <c r="AS261" i="2"/>
  <c r="V150" i="2"/>
  <c r="U153" i="2"/>
  <c r="AS286" i="2"/>
  <c r="AS262" i="2"/>
  <c r="J90" i="3"/>
  <c r="V195" i="3"/>
  <c r="U198" i="3"/>
  <c r="AS462" i="2"/>
  <c r="V141" i="3"/>
  <c r="U144" i="3"/>
  <c r="V144" i="3" s="1"/>
  <c r="AS319" i="2"/>
  <c r="V315" i="2"/>
  <c r="U318" i="2"/>
  <c r="J258" i="2"/>
  <c r="J45" i="3"/>
  <c r="J46" i="3" s="1"/>
  <c r="J91" i="3"/>
  <c r="J259" i="2"/>
  <c r="J232" i="3"/>
  <c r="J242" i="3" s="1"/>
  <c r="J244" i="3" s="1"/>
  <c r="J245" i="3" s="1"/>
  <c r="J249" i="3" s="1"/>
  <c r="J250" i="3" s="1"/>
  <c r="J251" i="3" s="1"/>
  <c r="J252" i="3" s="1"/>
  <c r="J255" i="3" s="1"/>
  <c r="J259" i="3" s="1"/>
  <c r="J262" i="3" s="1"/>
  <c r="J263" i="3" s="1"/>
  <c r="J222" i="3"/>
  <c r="C303" i="3"/>
  <c r="AS318" i="2"/>
  <c r="J223" i="3"/>
  <c r="V282" i="2"/>
  <c r="U285" i="2"/>
  <c r="AS153" i="2"/>
  <c r="AS197" i="2"/>
  <c r="AS200" i="2" s="1"/>
  <c r="AS203" i="2" s="1"/>
  <c r="AS206" i="2" s="1"/>
  <c r="AS184" i="2"/>
  <c r="B357" i="2"/>
  <c r="AV354" i="2"/>
  <c r="T354" i="2"/>
  <c r="S354" i="2"/>
  <c r="C354" i="2"/>
  <c r="AS356" i="2"/>
  <c r="AT354" i="2"/>
  <c r="AS463" i="2"/>
  <c r="V48" i="3"/>
  <c r="U51" i="3"/>
  <c r="V45" i="3"/>
  <c r="V93" i="3"/>
  <c r="U96" i="3"/>
  <c r="V51" i="3" l="1"/>
  <c r="U54" i="3"/>
  <c r="S357" i="2"/>
  <c r="C357" i="2"/>
  <c r="AS359" i="2"/>
  <c r="AT357" i="2"/>
  <c r="B360" i="2"/>
  <c r="C390" i="2" s="1"/>
  <c r="AV357" i="2"/>
  <c r="T357" i="2"/>
  <c r="C465" i="2"/>
  <c r="C471" i="2"/>
  <c r="AS321" i="2"/>
  <c r="AS289" i="2"/>
  <c r="J270" i="2"/>
  <c r="J274" i="2" s="1"/>
  <c r="J276" i="2" s="1"/>
  <c r="AS264" i="2"/>
  <c r="J261" i="2"/>
  <c r="AS488" i="2"/>
  <c r="S486" i="2"/>
  <c r="B489" i="2"/>
  <c r="AT486" i="2"/>
  <c r="T486" i="2"/>
  <c r="AS186" i="2"/>
  <c r="V96" i="3"/>
  <c r="U99" i="3"/>
  <c r="C468" i="2"/>
  <c r="V285" i="2"/>
  <c r="U288" i="2"/>
  <c r="AS322" i="2"/>
  <c r="AS465" i="2"/>
  <c r="V261" i="2"/>
  <c r="U264" i="2"/>
  <c r="V183" i="2"/>
  <c r="U186" i="2"/>
  <c r="C396" i="2"/>
  <c r="C399" i="2"/>
  <c r="J277" i="2"/>
  <c r="J282" i="2" s="1"/>
  <c r="AS265" i="2"/>
  <c r="V153" i="2"/>
  <c r="U156" i="2"/>
  <c r="C483" i="2"/>
  <c r="J234" i="3"/>
  <c r="J237" i="3" s="1"/>
  <c r="J240" i="3" s="1"/>
  <c r="J241" i="3" s="1"/>
  <c r="J243" i="3" s="1"/>
  <c r="J256" i="3" s="1"/>
  <c r="J261" i="3" s="1"/>
  <c r="J225" i="3"/>
  <c r="AS416" i="2"/>
  <c r="AT414" i="2"/>
  <c r="AT417" i="2" s="1"/>
  <c r="AT420" i="2" s="1"/>
  <c r="AT423" i="2" s="1"/>
  <c r="AT426" i="2" s="1"/>
  <c r="AT429" i="2" s="1"/>
  <c r="AT432" i="2" s="1"/>
  <c r="U414" i="2"/>
  <c r="T414" i="2"/>
  <c r="T417" i="2" s="1"/>
  <c r="T420" i="2" s="1"/>
  <c r="T423" i="2" s="1"/>
  <c r="T426" i="2" s="1"/>
  <c r="T429" i="2" s="1"/>
  <c r="T432" i="2" s="1"/>
  <c r="AS415" i="2"/>
  <c r="AS414" i="2"/>
  <c r="S414" i="2"/>
  <c r="S417" i="2" s="1"/>
  <c r="S420" i="2" s="1"/>
  <c r="S423" i="2" s="1"/>
  <c r="S426" i="2" s="1"/>
  <c r="S429" i="2" s="1"/>
  <c r="S432" i="2" s="1"/>
  <c r="C417" i="2"/>
  <c r="C441" i="2"/>
  <c r="C438" i="2"/>
  <c r="C435" i="2"/>
  <c r="C426" i="2"/>
  <c r="C420" i="2"/>
  <c r="C450" i="2"/>
  <c r="C423" i="2"/>
  <c r="C447" i="2"/>
  <c r="C429" i="2"/>
  <c r="C432" i="2"/>
  <c r="C462" i="2"/>
  <c r="AS288" i="2"/>
  <c r="J285" i="2"/>
  <c r="J156" i="2"/>
  <c r="AS157" i="2"/>
  <c r="J157" i="2" s="1"/>
  <c r="J154" i="2"/>
  <c r="AS466" i="2"/>
  <c r="C402" i="2"/>
  <c r="AS187" i="2"/>
  <c r="J187" i="2" s="1"/>
  <c r="AS156" i="2"/>
  <c r="V318" i="2"/>
  <c r="U321" i="2"/>
  <c r="V198" i="3"/>
  <c r="U201" i="3"/>
  <c r="J228" i="3"/>
  <c r="X231" i="3"/>
  <c r="X234" i="3" s="1"/>
  <c r="X237" i="3" s="1"/>
  <c r="X240" i="3" s="1"/>
  <c r="X243" i="3" s="1"/>
  <c r="X246" i="3" s="1"/>
  <c r="X249" i="3" s="1"/>
  <c r="X252" i="3" s="1"/>
  <c r="X255" i="3" s="1"/>
  <c r="X258" i="3" s="1"/>
  <c r="X261" i="3" s="1"/>
  <c r="T231" i="3"/>
  <c r="T234" i="3" s="1"/>
  <c r="T237" i="3" s="1"/>
  <c r="T240" i="3" s="1"/>
  <c r="T243" i="3" s="1"/>
  <c r="T246" i="3" s="1"/>
  <c r="T249" i="3" s="1"/>
  <c r="T252" i="3" s="1"/>
  <c r="T255" i="3" s="1"/>
  <c r="T258" i="3" s="1"/>
  <c r="T261" i="3" s="1"/>
  <c r="C228" i="3"/>
  <c r="H2" i="3" s="1"/>
  <c r="S231" i="3"/>
  <c r="S234" i="3" s="1"/>
  <c r="S237" i="3" s="1"/>
  <c r="S240" i="3" s="1"/>
  <c r="S243" i="3" s="1"/>
  <c r="S246" i="3" s="1"/>
  <c r="S249" i="3" s="1"/>
  <c r="S252" i="3" s="1"/>
  <c r="S255" i="3" s="1"/>
  <c r="S258" i="3" s="1"/>
  <c r="S261" i="3" s="1"/>
  <c r="AV228" i="3"/>
  <c r="J231" i="3" s="1"/>
  <c r="J235" i="3" s="1"/>
  <c r="J236" i="3" s="1"/>
  <c r="J238" i="3" s="1"/>
  <c r="J246" i="3" s="1"/>
  <c r="J253" i="3" s="1"/>
  <c r="J258" i="3" s="1"/>
  <c r="X228" i="3"/>
  <c r="T228" i="3"/>
  <c r="AV229" i="3"/>
  <c r="S228" i="3"/>
  <c r="U231" i="3"/>
  <c r="AV230" i="3"/>
  <c r="Z228" i="3"/>
  <c r="Z231" i="3" s="1"/>
  <c r="Z234" i="3" s="1"/>
  <c r="Z237" i="3" s="1"/>
  <c r="Z240" i="3" s="1"/>
  <c r="Z243" i="3" s="1"/>
  <c r="Z246" i="3" s="1"/>
  <c r="Z249" i="3" s="1"/>
  <c r="Z252" i="3" s="1"/>
  <c r="Z255" i="3" s="1"/>
  <c r="Z258" i="3" s="1"/>
  <c r="Z261" i="3" s="1"/>
  <c r="Z264" i="3" s="1"/>
  <c r="Z267" i="3" s="1"/>
  <c r="Z270" i="3" s="1"/>
  <c r="Z273" i="3" s="1"/>
  <c r="Z276" i="3" s="1"/>
  <c r="Z279" i="3" s="1"/>
  <c r="Z282" i="3" s="1"/>
  <c r="Z285" i="3" s="1"/>
  <c r="Z288" i="3" s="1"/>
  <c r="Z291" i="3" s="1"/>
  <c r="Z294" i="3" s="1"/>
  <c r="Z297" i="3" s="1"/>
  <c r="Z300" i="3" s="1"/>
  <c r="Z303" i="3" s="1"/>
  <c r="Z306" i="3" s="1"/>
  <c r="Z309" i="3" s="1"/>
  <c r="Z312" i="3" s="1"/>
  <c r="Z315" i="3" s="1"/>
  <c r="Z318" i="3" s="1"/>
  <c r="Z321" i="3" s="1"/>
  <c r="Z324" i="3" s="1"/>
  <c r="C234" i="3"/>
  <c r="C231" i="3"/>
  <c r="C237" i="3"/>
  <c r="C240" i="3"/>
  <c r="C243" i="3"/>
  <c r="C270" i="3"/>
  <c r="C249" i="3"/>
  <c r="C252" i="3"/>
  <c r="C279" i="3"/>
  <c r="C276" i="3"/>
  <c r="C246" i="3"/>
  <c r="C282" i="3"/>
  <c r="C285" i="3"/>
  <c r="C291" i="3"/>
  <c r="C288" i="3"/>
  <c r="C258" i="3"/>
  <c r="C264" i="3"/>
  <c r="C273" i="3"/>
  <c r="C255" i="3"/>
  <c r="C408" i="2"/>
  <c r="V462" i="2"/>
  <c r="U465" i="2"/>
  <c r="V282" i="3"/>
  <c r="U285" i="3"/>
  <c r="J153" i="2"/>
  <c r="AS291" i="2" l="1"/>
  <c r="AS189" i="2"/>
  <c r="AS292" i="2"/>
  <c r="V465" i="2"/>
  <c r="U468" i="2"/>
  <c r="V231" i="3"/>
  <c r="U234" i="3"/>
  <c r="V201" i="3"/>
  <c r="U204" i="3"/>
  <c r="AS159" i="2"/>
  <c r="J159" i="2" s="1"/>
  <c r="V186" i="2"/>
  <c r="U189" i="2"/>
  <c r="AS325" i="2"/>
  <c r="C477" i="2"/>
  <c r="C459" i="2"/>
  <c r="C456" i="2"/>
  <c r="C453" i="2"/>
  <c r="C414" i="2"/>
  <c r="C444" i="2"/>
  <c r="AS417" i="2"/>
  <c r="C411" i="2"/>
  <c r="AS419" i="2"/>
  <c r="AS422" i="2" s="1"/>
  <c r="V156" i="2"/>
  <c r="U159" i="2"/>
  <c r="AS468" i="2"/>
  <c r="C480" i="2"/>
  <c r="C486" i="2"/>
  <c r="J268" i="2"/>
  <c r="AS267" i="2"/>
  <c r="J264" i="2"/>
  <c r="V285" i="3"/>
  <c r="U288" i="3"/>
  <c r="V321" i="2"/>
  <c r="U324" i="2"/>
  <c r="AS190" i="2"/>
  <c r="AS160" i="2"/>
  <c r="AS418" i="2"/>
  <c r="V414" i="2"/>
  <c r="U417" i="2"/>
  <c r="V264" i="2"/>
  <c r="U267" i="2"/>
  <c r="V267" i="2" s="1"/>
  <c r="V288" i="2"/>
  <c r="U291" i="2"/>
  <c r="V99" i="3"/>
  <c r="U102" i="3"/>
  <c r="S489" i="2"/>
  <c r="C489" i="2"/>
  <c r="AS491" i="2"/>
  <c r="AT489" i="2"/>
  <c r="B492" i="2"/>
  <c r="T489" i="2"/>
  <c r="T363" i="2"/>
  <c r="T366" i="2" s="1"/>
  <c r="T369" i="2" s="1"/>
  <c r="T372" i="2" s="1"/>
  <c r="T375" i="2" s="1"/>
  <c r="T378" i="2" s="1"/>
  <c r="T381" i="2" s="1"/>
  <c r="T384" i="2" s="1"/>
  <c r="T387" i="2" s="1"/>
  <c r="T390" i="2" s="1"/>
  <c r="T393" i="2" s="1"/>
  <c r="T396" i="2" s="1"/>
  <c r="T399" i="2" s="1"/>
  <c r="T402" i="2" s="1"/>
  <c r="T405" i="2" s="1"/>
  <c r="T408" i="2" s="1"/>
  <c r="T411" i="2" s="1"/>
  <c r="AS364" i="2"/>
  <c r="S363" i="2"/>
  <c r="S366" i="2" s="1"/>
  <c r="S369" i="2" s="1"/>
  <c r="S372" i="2" s="1"/>
  <c r="S375" i="2" s="1"/>
  <c r="S378" i="2" s="1"/>
  <c r="S381" i="2" s="1"/>
  <c r="S384" i="2" s="1"/>
  <c r="S387" i="2" s="1"/>
  <c r="S390" i="2" s="1"/>
  <c r="S393" i="2" s="1"/>
  <c r="S396" i="2" s="1"/>
  <c r="S399" i="2" s="1"/>
  <c r="S402" i="2" s="1"/>
  <c r="S405" i="2" s="1"/>
  <c r="S408" i="2" s="1"/>
  <c r="S411" i="2" s="1"/>
  <c r="AV360" i="2"/>
  <c r="AV363" i="2" s="1"/>
  <c r="AV366" i="2" s="1"/>
  <c r="AV369" i="2" s="1"/>
  <c r="AV372" i="2" s="1"/>
  <c r="AV375" i="2" s="1"/>
  <c r="AV378" i="2" s="1"/>
  <c r="AV381" i="2" s="1"/>
  <c r="AV384" i="2" s="1"/>
  <c r="AV387" i="2" s="1"/>
  <c r="AV390" i="2" s="1"/>
  <c r="AV393" i="2" s="1"/>
  <c r="AV396" i="2" s="1"/>
  <c r="AV399" i="2" s="1"/>
  <c r="AV402" i="2" s="1"/>
  <c r="AV405" i="2" s="1"/>
  <c r="AV408" i="2" s="1"/>
  <c r="AV411" i="2" s="1"/>
  <c r="AV414" i="2" s="1"/>
  <c r="AV417" i="2" s="1"/>
  <c r="AV420" i="2" s="1"/>
  <c r="AV423" i="2" s="1"/>
  <c r="AV426" i="2" s="1"/>
  <c r="AV429" i="2" s="1"/>
  <c r="AV432" i="2" s="1"/>
  <c r="AV435" i="2" s="1"/>
  <c r="AV438" i="2" s="1"/>
  <c r="AV441" i="2" s="1"/>
  <c r="AV444" i="2" s="1"/>
  <c r="AV447" i="2" s="1"/>
  <c r="AV450" i="2" s="1"/>
  <c r="AV453" i="2" s="1"/>
  <c r="AV456" i="2" s="1"/>
  <c r="AV459" i="2" s="1"/>
  <c r="AV462" i="2" s="1"/>
  <c r="AV465" i="2" s="1"/>
  <c r="AV468" i="2" s="1"/>
  <c r="AV471" i="2" s="1"/>
  <c r="AV474" i="2" s="1"/>
  <c r="AV477" i="2" s="1"/>
  <c r="AV480" i="2" s="1"/>
  <c r="AV483" i="2" s="1"/>
  <c r="AV486" i="2" s="1"/>
  <c r="AV489" i="2" s="1"/>
  <c r="T360" i="2"/>
  <c r="AS365" i="2"/>
  <c r="AT363" i="2"/>
  <c r="AT366" i="2" s="1"/>
  <c r="AT369" i="2" s="1"/>
  <c r="AT372" i="2" s="1"/>
  <c r="AT375" i="2" s="1"/>
  <c r="AT378" i="2" s="1"/>
  <c r="AT381" i="2" s="1"/>
  <c r="AT384" i="2" s="1"/>
  <c r="AT387" i="2" s="1"/>
  <c r="AT390" i="2" s="1"/>
  <c r="AT393" i="2" s="1"/>
  <c r="AT396" i="2" s="1"/>
  <c r="AT399" i="2" s="1"/>
  <c r="AT402" i="2" s="1"/>
  <c r="AT405" i="2" s="1"/>
  <c r="AT408" i="2" s="1"/>
  <c r="AT411" i="2" s="1"/>
  <c r="S360" i="2"/>
  <c r="C360" i="2"/>
  <c r="AS363" i="2"/>
  <c r="U363" i="2"/>
  <c r="AS362" i="2"/>
  <c r="AT360" i="2"/>
  <c r="C366" i="2"/>
  <c r="C363" i="2"/>
  <c r="C369" i="2"/>
  <c r="C375" i="2"/>
  <c r="C378" i="2"/>
  <c r="C372" i="2"/>
  <c r="C381" i="2"/>
  <c r="C387" i="2"/>
  <c r="C384" i="2"/>
  <c r="C393" i="2"/>
  <c r="C474" i="2"/>
  <c r="C405" i="2"/>
  <c r="V54" i="3"/>
  <c r="U57" i="3"/>
  <c r="J247" i="3"/>
  <c r="J229" i="3"/>
  <c r="AS469" i="2"/>
  <c r="J279" i="2"/>
  <c r="J286" i="2" s="1"/>
  <c r="J287" i="2" s="1"/>
  <c r="AS268" i="2"/>
  <c r="J271" i="2" s="1"/>
  <c r="J273" i="2" s="1"/>
  <c r="J280" i="2" s="1"/>
  <c r="J283" i="2" s="1"/>
  <c r="J289" i="2" s="1"/>
  <c r="J265" i="2"/>
  <c r="AS324" i="2"/>
  <c r="AS421" i="2" l="1"/>
  <c r="AS193" i="2"/>
  <c r="V288" i="3"/>
  <c r="U291" i="3"/>
  <c r="AS420" i="2"/>
  <c r="AS328" i="2"/>
  <c r="AS366" i="2"/>
  <c r="AS471" i="2"/>
  <c r="AS425" i="2"/>
  <c r="AS428" i="2" s="1"/>
  <c r="AS431" i="2" s="1"/>
  <c r="AS434" i="2" s="1"/>
  <c r="V363" i="2"/>
  <c r="U366" i="2"/>
  <c r="V102" i="3"/>
  <c r="U105" i="3"/>
  <c r="AS295" i="2"/>
  <c r="AS327" i="2"/>
  <c r="AS368" i="2"/>
  <c r="AS371" i="2" s="1"/>
  <c r="AS374" i="2" s="1"/>
  <c r="AS377" i="2" s="1"/>
  <c r="AS380" i="2" s="1"/>
  <c r="AS383" i="2" s="1"/>
  <c r="AS386" i="2" s="1"/>
  <c r="AS389" i="2" s="1"/>
  <c r="AS392" i="2" s="1"/>
  <c r="AS367" i="2"/>
  <c r="V291" i="2"/>
  <c r="U294" i="2"/>
  <c r="V417" i="2"/>
  <c r="U420" i="2"/>
  <c r="AS163" i="2"/>
  <c r="V324" i="2"/>
  <c r="U327" i="2"/>
  <c r="V189" i="2"/>
  <c r="U192" i="2"/>
  <c r="V204" i="3"/>
  <c r="U207" i="3"/>
  <c r="V468" i="2"/>
  <c r="U471" i="2"/>
  <c r="AS494" i="2"/>
  <c r="AT492" i="2"/>
  <c r="S492" i="2"/>
  <c r="B495" i="2"/>
  <c r="AV492" i="2"/>
  <c r="C492" i="2"/>
  <c r="T492" i="2"/>
  <c r="J160" i="2"/>
  <c r="J288" i="2"/>
  <c r="J292" i="2" s="1"/>
  <c r="J267" i="2"/>
  <c r="V159" i="2"/>
  <c r="U162" i="2"/>
  <c r="J189" i="2"/>
  <c r="J262" i="2"/>
  <c r="AS192" i="2"/>
  <c r="AS294" i="2"/>
  <c r="J291" i="2"/>
  <c r="AS472" i="2"/>
  <c r="V57" i="3"/>
  <c r="U60" i="3"/>
  <c r="AS162" i="2"/>
  <c r="V234" i="3"/>
  <c r="U237" i="3"/>
  <c r="AS166" i="2" l="1"/>
  <c r="V294" i="2"/>
  <c r="U297" i="2"/>
  <c r="AS395" i="2"/>
  <c r="AS398" i="2" s="1"/>
  <c r="AS401" i="2" s="1"/>
  <c r="AS424" i="2"/>
  <c r="J424" i="2" s="1"/>
  <c r="AS165" i="2"/>
  <c r="AS297" i="2"/>
  <c r="J294" i="2"/>
  <c r="J295" i="2" s="1"/>
  <c r="J162" i="2"/>
  <c r="AS475" i="2"/>
  <c r="V162" i="2"/>
  <c r="U165" i="2"/>
  <c r="B498" i="2"/>
  <c r="AV495" i="2"/>
  <c r="T495" i="2"/>
  <c r="AT495" i="2"/>
  <c r="C495" i="2"/>
  <c r="AS497" i="2"/>
  <c r="S495" i="2"/>
  <c r="V471" i="2"/>
  <c r="U474" i="2"/>
  <c r="V192" i="2"/>
  <c r="U195" i="2"/>
  <c r="V327" i="2"/>
  <c r="U330" i="2"/>
  <c r="V420" i="2"/>
  <c r="U423" i="2"/>
  <c r="AS370" i="2"/>
  <c r="AS330" i="2"/>
  <c r="AS298" i="2"/>
  <c r="AS196" i="2"/>
  <c r="J193" i="2"/>
  <c r="J194" i="2" s="1"/>
  <c r="V237" i="3"/>
  <c r="U240" i="3"/>
  <c r="V60" i="3"/>
  <c r="U63" i="3"/>
  <c r="AS195" i="2"/>
  <c r="V366" i="2"/>
  <c r="U369" i="2"/>
  <c r="AS474" i="2"/>
  <c r="AS331" i="2"/>
  <c r="V291" i="3"/>
  <c r="U294" i="3"/>
  <c r="V207" i="3"/>
  <c r="U210" i="3"/>
  <c r="J163" i="2"/>
  <c r="V105" i="3"/>
  <c r="U108" i="3"/>
  <c r="AS369" i="2"/>
  <c r="AS423" i="2"/>
  <c r="V369" i="2" l="1"/>
  <c r="U372" i="2"/>
  <c r="V423" i="2"/>
  <c r="U426" i="2"/>
  <c r="V195" i="2"/>
  <c r="U198" i="2"/>
  <c r="AS169" i="2"/>
  <c r="V294" i="3"/>
  <c r="U297" i="3"/>
  <c r="AS477" i="2"/>
  <c r="AS199" i="2"/>
  <c r="AS373" i="2"/>
  <c r="V330" i="2"/>
  <c r="U333" i="2"/>
  <c r="V474" i="2"/>
  <c r="U477" i="2"/>
  <c r="V165" i="2"/>
  <c r="U168" i="2"/>
  <c r="AS168" i="2"/>
  <c r="V297" i="2"/>
  <c r="U300" i="2"/>
  <c r="AS426" i="2"/>
  <c r="V108" i="3"/>
  <c r="U111" i="3"/>
  <c r="V210" i="3"/>
  <c r="U213" i="3"/>
  <c r="AS198" i="2"/>
  <c r="J195" i="2"/>
  <c r="V240" i="3"/>
  <c r="U243" i="3"/>
  <c r="J166" i="2"/>
  <c r="AS334" i="2"/>
  <c r="AS333" i="2"/>
  <c r="AS478" i="2"/>
  <c r="AS481" i="2" s="1"/>
  <c r="AS300" i="2"/>
  <c r="J297" i="2"/>
  <c r="J478" i="2"/>
  <c r="AS427" i="2"/>
  <c r="AS404" i="2"/>
  <c r="AS407" i="2" s="1"/>
  <c r="AS372" i="2"/>
  <c r="V63" i="3"/>
  <c r="U66" i="3"/>
  <c r="J316" i="2"/>
  <c r="AS301" i="2"/>
  <c r="J298" i="2"/>
  <c r="AS500" i="2"/>
  <c r="AT498" i="2"/>
  <c r="AV498" i="2"/>
  <c r="C498" i="2"/>
  <c r="T498" i="2"/>
  <c r="B501" i="2"/>
  <c r="S498" i="2"/>
  <c r="J165" i="2"/>
  <c r="J168" i="2" s="1"/>
  <c r="AS336" i="2" l="1"/>
  <c r="V198" i="2"/>
  <c r="U201" i="2"/>
  <c r="AS303" i="2"/>
  <c r="J303" i="2" s="1"/>
  <c r="J300" i="2"/>
  <c r="AS337" i="2"/>
  <c r="V243" i="3"/>
  <c r="U246" i="3"/>
  <c r="AS480" i="2"/>
  <c r="J180" i="2"/>
  <c r="J190" i="2" s="1"/>
  <c r="J192" i="2" s="1"/>
  <c r="AS172" i="2"/>
  <c r="V426" i="2"/>
  <c r="U429" i="2"/>
  <c r="BH547" i="2"/>
  <c r="BH543" i="2"/>
  <c r="BH539" i="2"/>
  <c r="BH535" i="2"/>
  <c r="BH531" i="2"/>
  <c r="BH527" i="2"/>
  <c r="BH523" i="2"/>
  <c r="BH519" i="2"/>
  <c r="AV501" i="2"/>
  <c r="T501" i="2"/>
  <c r="BH548" i="2"/>
  <c r="BH542" i="2"/>
  <c r="BH537" i="2"/>
  <c r="BH532" i="2"/>
  <c r="BH526" i="2"/>
  <c r="BH521" i="2"/>
  <c r="AS503" i="2"/>
  <c r="S501" i="2"/>
  <c r="BH546" i="2"/>
  <c r="BH541" i="2"/>
  <c r="BH536" i="2"/>
  <c r="BH530" i="2"/>
  <c r="BH525" i="2"/>
  <c r="BH520" i="2"/>
  <c r="BH545" i="2"/>
  <c r="BH540" i="2"/>
  <c r="BH534" i="2"/>
  <c r="BH529" i="2"/>
  <c r="BH524" i="2"/>
  <c r="BH518" i="2"/>
  <c r="AT501" i="2"/>
  <c r="C501" i="2"/>
  <c r="H2" i="2" s="1"/>
  <c r="BH544" i="2"/>
  <c r="BH538" i="2"/>
  <c r="BH533" i="2"/>
  <c r="BH528" i="2"/>
  <c r="BH522" i="2"/>
  <c r="V297" i="3"/>
  <c r="U300" i="3"/>
  <c r="V372" i="2"/>
  <c r="U375" i="2"/>
  <c r="AS304" i="2"/>
  <c r="J301" i="2"/>
  <c r="AS375" i="2"/>
  <c r="AS430" i="2"/>
  <c r="V213" i="3"/>
  <c r="U216" i="3"/>
  <c r="AS429" i="2"/>
  <c r="V168" i="2"/>
  <c r="U171" i="2"/>
  <c r="V333" i="2"/>
  <c r="U336" i="2"/>
  <c r="J209" i="2"/>
  <c r="AS202" i="2"/>
  <c r="J169" i="2"/>
  <c r="V66" i="3"/>
  <c r="U69" i="3"/>
  <c r="AS410" i="2"/>
  <c r="AS484" i="2"/>
  <c r="AS201" i="2"/>
  <c r="J198" i="2"/>
  <c r="J202" i="2" s="1"/>
  <c r="V111" i="3"/>
  <c r="U114" i="3"/>
  <c r="V300" i="2"/>
  <c r="U303" i="2"/>
  <c r="J172" i="2"/>
  <c r="AS171" i="2"/>
  <c r="V477" i="2"/>
  <c r="U480" i="2"/>
  <c r="AS376" i="2"/>
  <c r="V69" i="3" l="1"/>
  <c r="U72" i="3"/>
  <c r="AS307" i="2"/>
  <c r="J304" i="2"/>
  <c r="V300" i="3"/>
  <c r="U303" i="3"/>
  <c r="AS339" i="2"/>
  <c r="AS379" i="2"/>
  <c r="J174" i="2"/>
  <c r="AS174" i="2"/>
  <c r="J171" i="2"/>
  <c r="V114" i="3"/>
  <c r="U117" i="3"/>
  <c r="AS413" i="2"/>
  <c r="J205" i="2"/>
  <c r="AS205" i="2"/>
  <c r="J207" i="2" s="1"/>
  <c r="V171" i="2"/>
  <c r="U174" i="2"/>
  <c r="J436" i="2"/>
  <c r="J440" i="2" s="1"/>
  <c r="J441" i="2" s="1"/>
  <c r="J444" i="2" s="1"/>
  <c r="J450" i="2" s="1"/>
  <c r="J454" i="2" s="1"/>
  <c r="J455" i="2" s="1"/>
  <c r="J463" i="2" s="1"/>
  <c r="J465" i="2" s="1"/>
  <c r="J468" i="2" s="1"/>
  <c r="J471" i="2" s="1"/>
  <c r="J472" i="2" s="1"/>
  <c r="J480" i="2" s="1"/>
  <c r="J483" i="2" s="1"/>
  <c r="AS432" i="2"/>
  <c r="J435" i="2"/>
  <c r="J438" i="2" s="1"/>
  <c r="J439" i="2" s="1"/>
  <c r="J442" i="2" s="1"/>
  <c r="J448" i="2" s="1"/>
  <c r="J457" i="2" s="1"/>
  <c r="J466" i="2" s="1"/>
  <c r="J477" i="2" s="1"/>
  <c r="AS433" i="2"/>
  <c r="V375" i="2"/>
  <c r="U378" i="2"/>
  <c r="V246" i="3"/>
  <c r="U249" i="3"/>
  <c r="V201" i="2"/>
  <c r="U204" i="2"/>
  <c r="V204" i="2" s="1"/>
  <c r="V429" i="2"/>
  <c r="U432" i="2"/>
  <c r="V432" i="2" s="1"/>
  <c r="V480" i="2"/>
  <c r="U483" i="2"/>
  <c r="V303" i="2"/>
  <c r="U306" i="2"/>
  <c r="V306" i="2" s="1"/>
  <c r="AS487" i="2"/>
  <c r="J208" i="2"/>
  <c r="AS204" i="2"/>
  <c r="J201" i="2"/>
  <c r="V336" i="2"/>
  <c r="U339" i="2"/>
  <c r="V216" i="3"/>
  <c r="U219" i="3"/>
  <c r="AS483" i="2"/>
  <c r="J310" i="2"/>
  <c r="J312" i="2" s="1"/>
  <c r="J319" i="2" s="1"/>
  <c r="J322" i="2" s="1"/>
  <c r="J325" i="2" s="1"/>
  <c r="J330" i="2" s="1"/>
  <c r="J333" i="2" s="1"/>
  <c r="AS306" i="2"/>
  <c r="J313" i="2" s="1"/>
  <c r="J315" i="2" s="1"/>
  <c r="J327" i="2" s="1"/>
  <c r="J331" i="2" s="1"/>
  <c r="J332" i="2" s="1"/>
  <c r="J334" i="2" s="1"/>
  <c r="J335" i="2" s="1"/>
  <c r="J337" i="2" s="1"/>
  <c r="J339" i="2" s="1"/>
  <c r="AS378" i="2"/>
  <c r="J196" i="2"/>
  <c r="J199" i="2" s="1"/>
  <c r="AS175" i="2"/>
  <c r="AS340" i="2"/>
  <c r="J336" i="2"/>
  <c r="J340" i="2" s="1"/>
  <c r="V303" i="3" l="1"/>
  <c r="U306" i="3"/>
  <c r="J175" i="2"/>
  <c r="J176" i="2"/>
  <c r="AS178" i="2"/>
  <c r="J211" i="2"/>
  <c r="V249" i="3"/>
  <c r="U252" i="3"/>
  <c r="J447" i="2"/>
  <c r="J456" i="2" s="1"/>
  <c r="J459" i="2" s="1"/>
  <c r="J474" i="2" s="1"/>
  <c r="V117" i="3"/>
  <c r="U120" i="3"/>
  <c r="J309" i="2"/>
  <c r="J318" i="2" s="1"/>
  <c r="J321" i="2" s="1"/>
  <c r="J324" i="2" s="1"/>
  <c r="J328" i="2" s="1"/>
  <c r="J307" i="2"/>
  <c r="V219" i="3"/>
  <c r="U222" i="3"/>
  <c r="V339" i="2"/>
  <c r="U342" i="2"/>
  <c r="V174" i="2"/>
  <c r="U177" i="2"/>
  <c r="V177" i="2" s="1"/>
  <c r="AS382" i="2"/>
  <c r="J306" i="2"/>
  <c r="AS343" i="2"/>
  <c r="AS381" i="2"/>
  <c r="AS490" i="2"/>
  <c r="V483" i="2"/>
  <c r="U486" i="2"/>
  <c r="V378" i="2"/>
  <c r="U381" i="2"/>
  <c r="V72" i="3"/>
  <c r="U75" i="3"/>
  <c r="J487" i="2"/>
  <c r="J491" i="2" s="1"/>
  <c r="AS486" i="2"/>
  <c r="J445" i="2"/>
  <c r="J451" i="2" s="1"/>
  <c r="J453" i="2" s="1"/>
  <c r="J460" i="2" s="1"/>
  <c r="J462" i="2" s="1"/>
  <c r="J469" i="2" s="1"/>
  <c r="J475" i="2" s="1"/>
  <c r="J481" i="2" s="1"/>
  <c r="J484" i="2" s="1"/>
  <c r="J485" i="2" s="1"/>
  <c r="J178" i="2"/>
  <c r="AS177" i="2"/>
  <c r="AS342" i="2"/>
  <c r="V306" i="3" l="1"/>
  <c r="U309" i="3"/>
  <c r="AS345" i="2"/>
  <c r="J486" i="2"/>
  <c r="AS489" i="2"/>
  <c r="AS384" i="2"/>
  <c r="J342" i="2"/>
  <c r="J346" i="2" s="1"/>
  <c r="V381" i="2"/>
  <c r="U384" i="2"/>
  <c r="AS493" i="2"/>
  <c r="AS496" i="2" s="1"/>
  <c r="AS385" i="2"/>
  <c r="V342" i="2"/>
  <c r="U345" i="2"/>
  <c r="J181" i="2"/>
  <c r="J183" i="2" s="1"/>
  <c r="J186" i="2" s="1"/>
  <c r="J204" i="2" s="1"/>
  <c r="J177" i="2"/>
  <c r="V75" i="3"/>
  <c r="U78" i="3"/>
  <c r="J345" i="2"/>
  <c r="AS346" i="2"/>
  <c r="V486" i="2"/>
  <c r="U489" i="2"/>
  <c r="J343" i="2"/>
  <c r="V222" i="3"/>
  <c r="U225" i="3"/>
  <c r="V120" i="3"/>
  <c r="U123" i="3"/>
  <c r="V252" i="3"/>
  <c r="U255" i="3"/>
  <c r="J179" i="2"/>
  <c r="V309" i="3" l="1"/>
  <c r="U312" i="3"/>
  <c r="V489" i="2"/>
  <c r="U492" i="2"/>
  <c r="U495" i="2" s="1"/>
  <c r="AS348" i="2"/>
  <c r="V255" i="3"/>
  <c r="U258" i="3"/>
  <c r="V225" i="3"/>
  <c r="U228" i="3"/>
  <c r="V228" i="3" s="1"/>
  <c r="V78" i="3"/>
  <c r="U81" i="3"/>
  <c r="V345" i="2"/>
  <c r="U348" i="2"/>
  <c r="AS499" i="2"/>
  <c r="AS492" i="2"/>
  <c r="V123" i="3"/>
  <c r="U126" i="3"/>
  <c r="J348" i="2"/>
  <c r="AS349" i="2"/>
  <c r="AS388" i="2"/>
  <c r="V384" i="2"/>
  <c r="U387" i="2"/>
  <c r="AS387" i="2"/>
  <c r="J489" i="2"/>
  <c r="J490" i="2" s="1"/>
  <c r="J493" i="2" s="1"/>
  <c r="U315" i="3" l="1"/>
  <c r="V312" i="3"/>
  <c r="AS502" i="2"/>
  <c r="J502" i="2" s="1"/>
  <c r="V81" i="3"/>
  <c r="U84" i="3"/>
  <c r="V258" i="3"/>
  <c r="U261" i="3"/>
  <c r="V261" i="3" s="1"/>
  <c r="V495" i="2"/>
  <c r="U498" i="2"/>
  <c r="V387" i="2"/>
  <c r="U390" i="2"/>
  <c r="AS352" i="2"/>
  <c r="J496" i="2"/>
  <c r="J500" i="2" s="1"/>
  <c r="AS495" i="2"/>
  <c r="J492" i="2"/>
  <c r="V348" i="2"/>
  <c r="U351" i="2"/>
  <c r="J352" i="2"/>
  <c r="AS351" i="2"/>
  <c r="AS390" i="2"/>
  <c r="AS391" i="2"/>
  <c r="V126" i="3"/>
  <c r="U129" i="3"/>
  <c r="V129" i="3" s="1"/>
  <c r="J349" i="2"/>
  <c r="U318" i="3" l="1"/>
  <c r="V315" i="3"/>
  <c r="AS498" i="2"/>
  <c r="J495" i="2"/>
  <c r="V390" i="2"/>
  <c r="U393" i="2"/>
  <c r="AS393" i="2"/>
  <c r="V351" i="2"/>
  <c r="U354" i="2"/>
  <c r="AS394" i="2"/>
  <c r="AS355" i="2"/>
  <c r="V498" i="2"/>
  <c r="U501" i="2"/>
  <c r="V501" i="2" s="1"/>
  <c r="V84" i="3"/>
  <c r="U87" i="3"/>
  <c r="J365" i="2"/>
  <c r="J392" i="2" s="1"/>
  <c r="J351" i="2"/>
  <c r="AS354" i="2"/>
  <c r="V318" i="3" l="1"/>
  <c r="U321" i="3"/>
  <c r="V87" i="3"/>
  <c r="U90" i="3"/>
  <c r="V90" i="3" s="1"/>
  <c r="AS358" i="2"/>
  <c r="J355" i="2"/>
  <c r="J499" i="2"/>
  <c r="AS501" i="2"/>
  <c r="AS357" i="2"/>
  <c r="J354" i="2"/>
  <c r="V354" i="2"/>
  <c r="U357" i="2"/>
  <c r="V393" i="2"/>
  <c r="U396" i="2"/>
  <c r="J498" i="2"/>
  <c r="AS397" i="2"/>
  <c r="AS396" i="2"/>
  <c r="J393" i="2"/>
  <c r="V321" i="3" l="1"/>
  <c r="U324" i="3"/>
  <c r="V396" i="2"/>
  <c r="U399" i="2"/>
  <c r="J427" i="2"/>
  <c r="J433" i="2" s="1"/>
  <c r="AS400" i="2"/>
  <c r="J397" i="2"/>
  <c r="J361" i="2"/>
  <c r="AS360" i="2"/>
  <c r="J357" i="2"/>
  <c r="V357" i="2"/>
  <c r="U360" i="2"/>
  <c r="V360" i="2" s="1"/>
  <c r="J364" i="2"/>
  <c r="J367" i="2" s="1"/>
  <c r="J370" i="2" s="1"/>
  <c r="J373" i="2" s="1"/>
  <c r="J376" i="2" s="1"/>
  <c r="J379" i="2" s="1"/>
  <c r="J382" i="2" s="1"/>
  <c r="J385" i="2" s="1"/>
  <c r="J388" i="2" s="1"/>
  <c r="AS361" i="2"/>
  <c r="J369" i="2" s="1"/>
  <c r="J378" i="2" s="1"/>
  <c r="J384" i="2" s="1"/>
  <c r="AS399" i="2"/>
  <c r="J501" i="2"/>
  <c r="J358" i="2"/>
  <c r="V324" i="3" l="1"/>
  <c r="U327" i="3"/>
  <c r="J403" i="2"/>
  <c r="AS402" i="2"/>
  <c r="J399" i="2"/>
  <c r="V399" i="2"/>
  <c r="U402" i="2"/>
  <c r="J401" i="2"/>
  <c r="AS403" i="2"/>
  <c r="J363" i="2"/>
  <c r="J366" i="2" s="1"/>
  <c r="J372" i="2" s="1"/>
  <c r="J375" i="2" s="1"/>
  <c r="J381" i="2" s="1"/>
  <c r="J387" i="2" s="1"/>
  <c r="J390" i="2" s="1"/>
  <c r="J391" i="2" s="1"/>
  <c r="J394" i="2" s="1"/>
  <c r="J396" i="2" s="1"/>
  <c r="J400" i="2" s="1"/>
  <c r="J360" i="2"/>
  <c r="V327" i="3" l="1"/>
  <c r="U330" i="3"/>
  <c r="J406" i="2"/>
  <c r="AS405" i="2"/>
  <c r="J402" i="2"/>
  <c r="V402" i="2"/>
  <c r="U405" i="2"/>
  <c r="J410" i="2"/>
  <c r="AS406" i="2"/>
  <c r="V330" i="3" l="1"/>
  <c r="U333" i="3"/>
  <c r="AS408" i="2"/>
  <c r="J405" i="2"/>
  <c r="V405" i="2"/>
  <c r="U408" i="2"/>
  <c r="J407" i="2"/>
  <c r="AS409" i="2"/>
  <c r="V333" i="3" l="1"/>
  <c r="U336" i="3"/>
  <c r="J409" i="2"/>
  <c r="AS411" i="2"/>
  <c r="J408" i="2"/>
  <c r="V408" i="2"/>
  <c r="U411" i="2"/>
  <c r="V411" i="2" s="1"/>
  <c r="J414" i="2"/>
  <c r="J415" i="2" s="1"/>
  <c r="J416" i="2" s="1"/>
  <c r="J417" i="2" s="1"/>
  <c r="J421" i="2" s="1"/>
  <c r="J422" i="2" s="1"/>
  <c r="J429" i="2" s="1"/>
  <c r="AS412" i="2"/>
  <c r="V336" i="3" l="1"/>
  <c r="J430" i="2"/>
  <c r="J411" i="2"/>
  <c r="J418" i="2"/>
  <c r="J420" i="2" s="1"/>
  <c r="J423" i="2" s="1"/>
  <c r="J426" i="2" s="1"/>
  <c r="J432" i="2" s="1"/>
  <c r="J412" i="2"/>
</calcChain>
</file>

<file path=xl/sharedStrings.xml><?xml version="1.0" encoding="utf-8"?>
<sst xmlns="http://schemas.openxmlformats.org/spreadsheetml/2006/main" count="2757" uniqueCount="569">
  <si>
    <t>Agosto 2021</t>
  </si>
  <si>
    <t>Data</t>
  </si>
  <si>
    <t>Vitória</t>
  </si>
  <si>
    <t>Mercado</t>
  </si>
  <si>
    <t>BetHouse</t>
  </si>
  <si>
    <t>Do dia</t>
  </si>
  <si>
    <t>Abertas</t>
  </si>
  <si>
    <t>Odd</t>
  </si>
  <si>
    <t>Stake</t>
  </si>
  <si>
    <t>Arredondado</t>
  </si>
  <si>
    <t>Aposta</t>
  </si>
  <si>
    <t>Retorno</t>
  </si>
  <si>
    <t>Lucro</t>
  </si>
  <si>
    <t>Lucro %</t>
  </si>
  <si>
    <t>Confirmado</t>
  </si>
  <si>
    <t>Lucro diário estimado</t>
  </si>
  <si>
    <t>% Diário</t>
  </si>
  <si>
    <t>Percentual</t>
  </si>
  <si>
    <t>1xBet</t>
  </si>
  <si>
    <t>Bet365</t>
  </si>
  <si>
    <t>BetFair</t>
  </si>
  <si>
    <t>BetWay</t>
  </si>
  <si>
    <t>DafaBet</t>
  </si>
  <si>
    <t>Pinnacle</t>
  </si>
  <si>
    <t>VBet</t>
  </si>
  <si>
    <t>Investimento Diário</t>
  </si>
  <si>
    <t>Montante em Aberto</t>
  </si>
  <si>
    <t>Lucro Líquido</t>
  </si>
  <si>
    <t>L</t>
  </si>
  <si>
    <t>20 abr  2022 21:00</t>
  </si>
  <si>
    <t>Philadelphia 76ers - Toronto Raptors</t>
  </si>
  <si>
    <t>W</t>
  </si>
  <si>
    <t xml:space="preserve"> </t>
  </si>
  <si>
    <t>20 abr  2022 12:00</t>
  </si>
  <si>
    <t>FC Barcelona - BM Benidorm</t>
  </si>
  <si>
    <t>DNB1</t>
  </si>
  <si>
    <t>X2</t>
  </si>
  <si>
    <t>20</t>
  </si>
  <si>
    <t>21 abr  2022 15:00</t>
  </si>
  <si>
    <t>Portugal - Hungary</t>
  </si>
  <si>
    <t>DNB2 (Half)</t>
  </si>
  <si>
    <t>DNB1 (Half)</t>
  </si>
  <si>
    <t>26 abr  2022 15:30</t>
  </si>
  <si>
    <t>Widzew Lodz - Korona Kielce</t>
  </si>
  <si>
    <t>AH2(0,5)</t>
  </si>
  <si>
    <r>
      <rPr>
        <sz val="11"/>
        <color indexed="8"/>
        <rFont val="Calibri"/>
        <family val="2"/>
      </rPr>
      <t>21</t>
    </r>
  </si>
  <si>
    <t>22 abr  2022 15:30</t>
  </si>
  <si>
    <t>US Ivry Handball - ESSHB Strasbourg</t>
  </si>
  <si>
    <t>2 (Half)</t>
  </si>
  <si>
    <t>X (Half)</t>
  </si>
  <si>
    <t>22 abr  2022 20:00</t>
  </si>
  <si>
    <t>Atlanta Hawks - Miami Heat</t>
  </si>
  <si>
    <t>TO2(55,5)</t>
  </si>
  <si>
    <t>TU1(55,5)</t>
  </si>
  <si>
    <t>22 abr  2022 03:00</t>
  </si>
  <si>
    <t>Mokpo City FC - Cheonan City FC</t>
  </si>
  <si>
    <t>X</t>
  </si>
  <si>
    <r>
      <rPr>
        <sz val="11"/>
        <color indexed="8"/>
        <rFont val="Calibri"/>
        <family val="2"/>
      </rPr>
      <t>22</t>
    </r>
  </si>
  <si>
    <t>23 abr  2022 08:00</t>
  </si>
  <si>
    <t>Gornik Leczna (W) - Tarnovia Tarnow (W)</t>
  </si>
  <si>
    <t>Not ScoreBoth</t>
  </si>
  <si>
    <t>TO2(0,5)</t>
  </si>
  <si>
    <t>22 abr  2022 13:30</t>
  </si>
  <si>
    <t>FC Kirkkonummi - ESPA</t>
  </si>
  <si>
    <t>TO2(2,5)</t>
  </si>
  <si>
    <t>TU2(2,5)</t>
  </si>
  <si>
    <t>EH2(-1)</t>
  </si>
  <si>
    <t>AH1(1,25)</t>
  </si>
  <si>
    <t>TO1(0,5)</t>
  </si>
  <si>
    <t>TU1(0,5)</t>
  </si>
  <si>
    <r>
      <rPr>
        <sz val="11"/>
        <color indexed="8"/>
        <rFont val="Calibri"/>
        <family val="2"/>
      </rPr>
      <t>25</t>
    </r>
  </si>
  <si>
    <t>25 abr  2022 21:30</t>
  </si>
  <si>
    <t>Argentinos Juniors - Sarmiento de Junin</t>
  </si>
  <si>
    <t>TU(11) (Corners)</t>
  </si>
  <si>
    <t>TO(10,5) (Corners)</t>
  </si>
  <si>
    <t>TO(11,5) (Corners)</t>
  </si>
  <si>
    <t>26 abr  2022 11:00</t>
  </si>
  <si>
    <t>Landskrona BoIS U21 - Osters IF U21</t>
  </si>
  <si>
    <t>AH1(0)</t>
  </si>
  <si>
    <t>DNB2</t>
  </si>
  <si>
    <r>
      <rPr>
        <sz val="11"/>
        <color indexed="8"/>
        <rFont val="Calibri"/>
        <family val="2"/>
      </rPr>
      <t>26</t>
    </r>
  </si>
  <si>
    <t>27 abr  2022 21:30</t>
  </si>
  <si>
    <t>Vasco da Gama - Ponte Preta</t>
  </si>
  <si>
    <t>TU(10,5) (Corners)</t>
  </si>
  <si>
    <t>27 abr  2022 09:30</t>
  </si>
  <si>
    <t>Thesprotos - Veroia NPS</t>
  </si>
  <si>
    <t>27 abr  2022 12:00</t>
  </si>
  <si>
    <t>PKS Olimpia Elblag - MKS Znicz Pruszkow</t>
  </si>
  <si>
    <t>27 abr  2022 15:30</t>
  </si>
  <si>
    <t>Al-Ahli SC Manama - Al Hidd</t>
  </si>
  <si>
    <r>
      <rPr>
        <sz val="11"/>
        <color indexed="8"/>
        <rFont val="Calibri"/>
        <family val="2"/>
      </rPr>
      <t>27</t>
    </r>
  </si>
  <si>
    <t>27 abr  2022 11:30</t>
  </si>
  <si>
    <t>FK Kozara Gradiska - FK Sloga Doboj</t>
  </si>
  <si>
    <t>Emil Ruusuvuori vs Maxime Cressy</t>
  </si>
  <si>
    <t>TU(9,5) (2set)</t>
  </si>
  <si>
    <t>TO(9,5) (2set)</t>
  </si>
  <si>
    <t>28 abr  2022 15:45</t>
  </si>
  <si>
    <t>Chelsea FC Women - Tottenham Hotspur FC Women</t>
  </si>
  <si>
    <t>TU2(0,5)</t>
  </si>
  <si>
    <t>28 abr  2022 15:30</t>
  </si>
  <si>
    <t>Al Khalidiyah - Manama Club</t>
  </si>
  <si>
    <t>1X</t>
  </si>
  <si>
    <r>
      <rPr>
        <sz val="11"/>
        <color indexed="8"/>
        <rFont val="Calibri"/>
        <family val="2"/>
      </rPr>
      <t>28</t>
    </r>
  </si>
  <si>
    <t>28 abr  2022 23:00</t>
  </si>
  <si>
    <t>Utah Jazz - Dallas Mavericks</t>
  </si>
  <si>
    <t>AH2(-1,5)</t>
  </si>
  <si>
    <t>AH2(1,5)</t>
  </si>
  <si>
    <t>28 abr  2022 20:00</t>
  </si>
  <si>
    <t>Toronto Raptors - Philadelphia 76ers</t>
  </si>
  <si>
    <t>29 abr  2022 16:00</t>
  </si>
  <si>
    <t>Fylkir Reykjavik - Haukar</t>
  </si>
  <si>
    <t>28 abr  2022 21:30</t>
  </si>
  <si>
    <t>Union La Calera - Santos</t>
  </si>
  <si>
    <t>2 (Corners)</t>
  </si>
  <si>
    <t>AH1(0,5) (Corners)</t>
  </si>
  <si>
    <t>30 abr  2022 09:00</t>
  </si>
  <si>
    <t>VfB Homberg - SC Wiedenbruck</t>
  </si>
  <si>
    <r>
      <rPr>
        <sz val="11"/>
        <color indexed="8"/>
        <rFont val="Calibri"/>
        <family val="2"/>
      </rPr>
      <t>29</t>
    </r>
  </si>
  <si>
    <t>30 abr  2022 08:00</t>
  </si>
  <si>
    <t>Vasalunds IF - Orebro Syrianska IF</t>
  </si>
  <si>
    <t>30 abr  2022 15:30</t>
  </si>
  <si>
    <t>FC Santa Lucia Cotzumalguapa - Deportivo Nueva Concepcion</t>
  </si>
  <si>
    <t>TO1(2,5)</t>
  </si>
  <si>
    <t>TU1(2,5)</t>
  </si>
  <si>
    <t>30 abr  2022 12:30</t>
  </si>
  <si>
    <t>Iuventa Michalovce - Hc Tatran Stupava</t>
  </si>
  <si>
    <t>AH2(19,5)</t>
  </si>
  <si>
    <t>AH1(-19,5)</t>
  </si>
  <si>
    <t>30 abr  2022 03:30</t>
  </si>
  <si>
    <t>Riverside Olympic FC - Devonport City SC</t>
  </si>
  <si>
    <t>29 abr  2022 11:45</t>
  </si>
  <si>
    <t>CS Rapid Bucuresti - BCMU Pitesti</t>
  </si>
  <si>
    <t>AH2(-12)</t>
  </si>
  <si>
    <t>AH1(12)</t>
  </si>
  <si>
    <t>Valor Real</t>
  </si>
  <si>
    <t>Investimento Inicial</t>
  </si>
  <si>
    <t>Montante Atual</t>
  </si>
  <si>
    <t>Vitórias</t>
  </si>
  <si>
    <t>Derrotas</t>
  </si>
  <si>
    <t>Saque</t>
  </si>
  <si>
    <t>Depósito</t>
  </si>
  <si>
    <t>Quebra</t>
  </si>
  <si>
    <t>Total</t>
  </si>
  <si>
    <t>Maio 2022</t>
  </si>
  <si>
    <t>Jogo</t>
  </si>
  <si>
    <t>Min lucro estimado</t>
  </si>
  <si>
    <t>Max lucro estimado</t>
  </si>
  <si>
    <t>Lucro Mensal</t>
  </si>
  <si>
    <t>Fukushima United FC - Iwaki FC</t>
  </si>
  <si>
    <t>FC Dinamo Tbilisi - FC Dinamo Batumi</t>
  </si>
  <si>
    <t>AH2(0)</t>
  </si>
  <si>
    <t>MT Melsungen - TSV Hannover Burgdorf</t>
  </si>
  <si>
    <t>Kheybar Khorramabad FC - Shahrdari Hamedan</t>
  </si>
  <si>
    <t>EH1(-1)</t>
  </si>
  <si>
    <t>AH2(1)</t>
  </si>
  <si>
    <t>NK Bedem Ivankovo - NK Oriolik</t>
  </si>
  <si>
    <t>AH2(1,25)</t>
  </si>
  <si>
    <t>Independente AP - Sao Paulo AP</t>
  </si>
  <si>
    <t>TO(2,5) (1Half)</t>
  </si>
  <si>
    <t>TU(2,5) (1Half)</t>
  </si>
  <si>
    <t>KOVA Esports - xdddd</t>
  </si>
  <si>
    <t>DNB1 (1Map)</t>
  </si>
  <si>
    <t>DNB2 (1Map)</t>
  </si>
  <si>
    <t>UNION88 - GTZ Bulls Esports</t>
  </si>
  <si>
    <t>Mirassol U20 - America-SP U20</t>
  </si>
  <si>
    <t>Hamilton WFC (W) - Hibernian (W)</t>
  </si>
  <si>
    <t>LAY Score Both teams No</t>
  </si>
  <si>
    <t>Partick Thistle (W) - Spartans WFC (W)</t>
  </si>
  <si>
    <t>Oiakas Nafpliou - GS Amarousiou</t>
  </si>
  <si>
    <t>AH2(-46,5)</t>
  </si>
  <si>
    <t>AH1(46,5)</t>
  </si>
  <si>
    <t>Betim Futebol - Coimbra EC MG</t>
  </si>
  <si>
    <t>AH1(-1)</t>
  </si>
  <si>
    <t>Caribbean Storm Islands - Corsarios de Cartagena</t>
  </si>
  <si>
    <t>TO(155,5)</t>
  </si>
  <si>
    <t>TU(155,5)</t>
  </si>
  <si>
    <t>Jyvaskyla Blackbird - JJK Jyvaskyla 2</t>
  </si>
  <si>
    <t>FC Koper - NK Bravo</t>
  </si>
  <si>
    <t>12</t>
  </si>
  <si>
    <t>SC Villa - Arua Hill SC</t>
  </si>
  <si>
    <t>Viking - Stromsgodset</t>
  </si>
  <si>
    <t>TO2(4,5)</t>
  </si>
  <si>
    <t>TU2(4,5)</t>
  </si>
  <si>
    <t>CS Soimii Lipova - CS Crisul Chisineu Cris</t>
  </si>
  <si>
    <t>Taisei Ichikawa - Georgii Kravchenko</t>
  </si>
  <si>
    <t>AH1(3,5)</t>
  </si>
  <si>
    <t>AH2(-3.5)</t>
  </si>
  <si>
    <t>FC Zurich - Lausanne</t>
  </si>
  <si>
    <t>Luton Town - Huddersfield Town</t>
  </si>
  <si>
    <t>TO(23) (Shots)</t>
  </si>
  <si>
    <t>TU(22,5) (Shots)</t>
  </si>
  <si>
    <r>
      <rPr>
        <sz val="11"/>
        <color indexed="8"/>
        <rFont val="Calibri"/>
        <family val="2"/>
      </rPr>
      <t>13</t>
    </r>
  </si>
  <si>
    <t>Perry Lakes Hawks (Women) - Willetton Tigers (Women)</t>
  </si>
  <si>
    <t>TO(80,5)</t>
  </si>
  <si>
    <t>TU(80,5)</t>
  </si>
  <si>
    <t>TO(80)</t>
  </si>
  <si>
    <t>FBC Melgar (Corners) - Asociacion Deportiva Tarma (Corners)</t>
  </si>
  <si>
    <t>Riverside Olympic FC - South Hobart</t>
  </si>
  <si>
    <t>Allerheiligen - Spittal</t>
  </si>
  <si>
    <t>TU(4,75)</t>
  </si>
  <si>
    <t>TO(4)</t>
  </si>
  <si>
    <t>TO(5)</t>
  </si>
  <si>
    <t>Royal Never Give Up - Istanbul Wildcats</t>
  </si>
  <si>
    <t>AH2(12,5)</t>
  </si>
  <si>
    <t>AH2(-12,5)</t>
  </si>
  <si>
    <t>17</t>
  </si>
  <si>
    <t>Nottingham Forest - Sheffield United</t>
  </si>
  <si>
    <t>TO(23,5)</t>
  </si>
  <si>
    <t>TU(23,5)</t>
  </si>
  <si>
    <t>Southampton - Liverpool</t>
  </si>
  <si>
    <t>AH2(-1)</t>
  </si>
  <si>
    <t>EH1(1)</t>
  </si>
  <si>
    <t>EH1(2)</t>
  </si>
  <si>
    <t>Boca Juniors - Corinthians Paulista</t>
  </si>
  <si>
    <t>TO(21,5)</t>
  </si>
  <si>
    <t>TU(21,5)</t>
  </si>
  <si>
    <r>
      <rPr>
        <sz val="11"/>
        <color indexed="8"/>
        <rFont val="Calibri"/>
        <family val="2"/>
      </rPr>
      <t>18</t>
    </r>
  </si>
  <si>
    <t>Caboolture - Moreton Bay United</t>
  </si>
  <si>
    <t>Caboolture FC - Moreton Bay United FC</t>
  </si>
  <si>
    <t>TU(2) (1 half)</t>
  </si>
  <si>
    <t>TO(1,5) (1half)</t>
  </si>
  <si>
    <t>TO (2,5) (1 half)</t>
  </si>
  <si>
    <t>Shonan Bellmare - Jubilo Iwata</t>
  </si>
  <si>
    <t>Voss - SK Brann</t>
  </si>
  <si>
    <t>Tatran Krasno nad Kysucou - SK Pramen Kovacova</t>
  </si>
  <si>
    <t>Voss - Brann</t>
  </si>
  <si>
    <t>EH2(-4)</t>
  </si>
  <si>
    <t>EH1(5)</t>
  </si>
  <si>
    <t>Northampton Town (Corners) - Mansfield (Corners)</t>
  </si>
  <si>
    <t>Floro - Sogndal</t>
  </si>
  <si>
    <t>Nofel Sporting Club - Farashganj SC</t>
  </si>
  <si>
    <t>Lugano (Corners) - FC Zurich (Corners)</t>
  </si>
  <si>
    <t>19</t>
  </si>
  <si>
    <t>Gamba Osaka - Hiroshima Sanfrecce FC</t>
  </si>
  <si>
    <t>AH1(0,25)</t>
  </si>
  <si>
    <t>Everton - Crystal Palace</t>
  </si>
  <si>
    <t>TO(2,5) (Cards)</t>
  </si>
  <si>
    <t>TU(2,5) (Cards)</t>
  </si>
  <si>
    <t>Nomme JK Kalju - Tallinna Jk Legion U21</t>
  </si>
  <si>
    <t>Sola - Egersunds</t>
  </si>
  <si>
    <t>AH2(-1,25)</t>
  </si>
  <si>
    <t>Charlotte Knights - Norfolk Tides</t>
  </si>
  <si>
    <t>St. Paul Saints - Omaha Storm Chasers</t>
  </si>
  <si>
    <t>Noula - JaPS II</t>
  </si>
  <si>
    <t>2 (1Half)</t>
  </si>
  <si>
    <t>AH1(0,5) (1Half)</t>
  </si>
  <si>
    <t>Caribbean Storm Islands - Titanes de Barranquilla</t>
  </si>
  <si>
    <t>AH1(15,5)</t>
  </si>
  <si>
    <t>AH2(-15,5)</t>
  </si>
  <si>
    <t>Servette (Corners) - FC Basel (Corners)</t>
  </si>
  <si>
    <t>Hertha Berlin (Corners) - Hamburger SV (Corners)</t>
  </si>
  <si>
    <t>AH1(1)</t>
  </si>
  <si>
    <t>Bayswater City U20 - Armadale U20</t>
  </si>
  <si>
    <t>AH2(2)</t>
  </si>
  <si>
    <t>AH1(-2)</t>
  </si>
  <si>
    <t>Cockburn City U20 - Balcatta U20</t>
  </si>
  <si>
    <t>Rayo Vallecano - Levante UD</t>
  </si>
  <si>
    <t>TO(26)</t>
  </si>
  <si>
    <t>TU(26,5)</t>
  </si>
  <si>
    <t>Usher Celtic - Home Farm FC</t>
  </si>
  <si>
    <t>SV Britannia - SV Dakota</t>
  </si>
  <si>
    <t>TU(4,25)</t>
  </si>
  <si>
    <t>TO(3,5)</t>
  </si>
  <si>
    <t>TO(4,5)</t>
  </si>
  <si>
    <t>Kalin Ivanovski - Oleksandr Ovcharenko</t>
  </si>
  <si>
    <t>BNB2</t>
  </si>
  <si>
    <t>VFB Oldenburg - Kieler SV Holstein II</t>
  </si>
  <si>
    <t>ScoreBoth</t>
  </si>
  <si>
    <t>Atalanta - Empoli</t>
  </si>
  <si>
    <t>Skellefteaa FF - IFK Ostersund</t>
  </si>
  <si>
    <t>TO(3)</t>
  </si>
  <si>
    <t>TU(3)</t>
  </si>
  <si>
    <t>IFK Luleaa - Sandviks IK</t>
  </si>
  <si>
    <t>Elfsborg - IFK Goteborg</t>
  </si>
  <si>
    <t>Willetton Tigers - Lakeside Lightning</t>
  </si>
  <si>
    <t>AH1(-12,5)</t>
  </si>
  <si>
    <t>Nantes (Corners) - St Etienne (Corners)</t>
  </si>
  <si>
    <t>TO(10,5)</t>
  </si>
  <si>
    <t>TU(10,5)</t>
  </si>
  <si>
    <t>Vasas SC Women - Siofok Women</t>
  </si>
  <si>
    <t>TO(58,5)</t>
  </si>
  <si>
    <t>TU(58,5)</t>
  </si>
  <si>
    <t>22</t>
  </si>
  <si>
    <t>Ajuste de Contas</t>
  </si>
  <si>
    <t>23</t>
  </si>
  <si>
    <t>Roma - Feyenoord</t>
  </si>
  <si>
    <t>TO(24,5)</t>
  </si>
  <si>
    <t>TU(24,5)</t>
  </si>
  <si>
    <t>Drogheda United (Corners) - Shamrock Rovers (Corners)</t>
  </si>
  <si>
    <t>TU(10)</t>
  </si>
  <si>
    <t>TO(9,5)</t>
  </si>
  <si>
    <t>Cowana Gaming - PALOMA</t>
  </si>
  <si>
    <t>TO(23.5) (Map1)</t>
  </si>
  <si>
    <t>TU(23.5) (Map1)</t>
  </si>
  <si>
    <t>Valur - Fram Reykjavik</t>
  </si>
  <si>
    <t>Atlanta Braves - Philadelphia Phillies</t>
  </si>
  <si>
    <t>AH1(1,5)</t>
  </si>
  <si>
    <t>AH1(-1,5)</t>
  </si>
  <si>
    <t>AH2(2,5)</t>
  </si>
  <si>
    <t>AH1(-2,5)</t>
  </si>
  <si>
    <r>
      <rPr>
        <sz val="11"/>
        <color indexed="8"/>
        <rFont val="Calibri"/>
        <family val="2"/>
      </rPr>
      <t>24</t>
    </r>
  </si>
  <si>
    <t>Reynir Hellissandur - Skallagrimur Borgarnes</t>
  </si>
  <si>
    <t>EHX1(1)</t>
  </si>
  <si>
    <t>Strindheim - Melhus IL</t>
  </si>
  <si>
    <t>TU(4,5)</t>
  </si>
  <si>
    <t>Maelys Bougrat - Ani Vangelova</t>
  </si>
  <si>
    <t>AA Ponte Preta SP (Corners) - Chapecoense SC (Corners)</t>
  </si>
  <si>
    <t>AH1(0,5)</t>
  </si>
  <si>
    <t>Colo Colo - Fortaleza EC</t>
  </si>
  <si>
    <t>TU(9,5)</t>
  </si>
  <si>
    <t>Libertad Asuncion - The Strongest</t>
  </si>
  <si>
    <t>TO2(3,5)</t>
  </si>
  <si>
    <t>TU2(3,5)</t>
  </si>
  <si>
    <t>Independiente del Valle - America MG</t>
  </si>
  <si>
    <t>TU3(3,5)</t>
  </si>
  <si>
    <t>Savage - ProGamers</t>
  </si>
  <si>
    <t>Fram Reykjavik (Women) - Valur (Women)</t>
  </si>
  <si>
    <t>TO(55)</t>
  </si>
  <si>
    <t>TU(55.5)</t>
  </si>
  <si>
    <t>Denton Diablos FC - Coyotes FC</t>
  </si>
  <si>
    <t>AD Isidro Metapan - Santa Tecla Bc</t>
  </si>
  <si>
    <t>Independente Limeira U20 - Comercial Tiete U20</t>
  </si>
  <si>
    <t>Rrezart Cungu - Marcello Serafini</t>
  </si>
  <si>
    <t>Nicole Khirin - Anhzelika Isaeva</t>
  </si>
  <si>
    <t>Mt Druitt Town Rangers - Blacktown City</t>
  </si>
  <si>
    <t>TO(1,25)</t>
  </si>
  <si>
    <t>TU(1,25)</t>
  </si>
  <si>
    <t>Cerezo Osaka (Corners) - Urawa Red Diamonds (Corners)</t>
  </si>
  <si>
    <t>North Macedonia (Points) - Bosnia &amp; Herzegovina (Points)</t>
  </si>
  <si>
    <t>AH2(3,5)</t>
  </si>
  <si>
    <t>AH1(-3,5)</t>
  </si>
  <si>
    <t>HaPK - Lahti</t>
  </si>
  <si>
    <t>AH1(4)</t>
  </si>
  <si>
    <t>EH2(-3)</t>
  </si>
  <si>
    <t>CA Juventus U20 - Osasko U20</t>
  </si>
  <si>
    <t>Kungsangens IF - Hudiksvalls FF</t>
  </si>
  <si>
    <t>TU(3,5)</t>
  </si>
  <si>
    <t>CD Leganes - UD Almeria</t>
  </si>
  <si>
    <t>River Plate - Alianza Lima</t>
  </si>
  <si>
    <t>Sao Paulo - Ayacucho FC</t>
  </si>
  <si>
    <t>Lanus (Corners) - Metropolitanos FC (Corners)</t>
  </si>
  <si>
    <t>TO(8,5)</t>
  </si>
  <si>
    <t>TU(8,5)</t>
  </si>
  <si>
    <t>Sporting Kansas City - Houston Dynamo</t>
  </si>
  <si>
    <t>Nouns - Wildcard Gaming</t>
  </si>
  <si>
    <t>TO(53,5)</t>
  </si>
  <si>
    <t>TU(53,5)</t>
  </si>
  <si>
    <t>NA Hussein Dey - RC Arbaa</t>
  </si>
  <si>
    <t>Corinthians - Always Ready</t>
  </si>
  <si>
    <t>Bani Yas (Corners) - Al Ittihad Kalba (Corners)</t>
  </si>
  <si>
    <t>Bani Yas - Al Ittihad Kalba</t>
  </si>
  <si>
    <t>Kozuv Gevgelija - KK Angeli</t>
  </si>
  <si>
    <t>Real Sociedad II (Corners) - Real Zaragoza (Corners)</t>
  </si>
  <si>
    <t>TO(8)</t>
  </si>
  <si>
    <t>TU(7,5)</t>
  </si>
  <si>
    <t>Dundalk (Corners) - St Patrick's Athletic FC (Corners)</t>
  </si>
  <si>
    <t>KI Klaksvik - Eb/Streymur</t>
  </si>
  <si>
    <t>TO1(3,5)</t>
  </si>
  <si>
    <t>TU1(3,5)</t>
  </si>
  <si>
    <t>Real Sociedad II (Corners) - Real Zaragoza (Corners)</t>
  </si>
  <si>
    <t>Klaksvikar Itrottarfelag - EB/Streymur</t>
  </si>
  <si>
    <t>CleanSheet1</t>
  </si>
  <si>
    <t>Connecticut Fusion Women - New England Mutiny Women</t>
  </si>
  <si>
    <t>Salisbury Inter (W) - Fulham United (W)</t>
  </si>
  <si>
    <t>Aarhus (Women) - Odense (Women)</t>
  </si>
  <si>
    <t>B 1913 - Hedensted</t>
  </si>
  <si>
    <t>Ullensaker/Kisa - Baerum SK</t>
  </si>
  <si>
    <t>CD Castellon - Cornella</t>
  </si>
  <si>
    <t>NK Dugopolje - NK Rudes</t>
  </si>
  <si>
    <t>NK Osijek II - NK BSK Bijelo Brdo</t>
  </si>
  <si>
    <t>TO2(1,5)</t>
  </si>
  <si>
    <t>TU2(1,5)</t>
  </si>
  <si>
    <t>MFk Slovan Giraltovce - OFK SIM Raslavice</t>
  </si>
  <si>
    <t>FK Sutjeska Foca - FK Zvijezda 09</t>
  </si>
  <si>
    <t>AL Shoulla FC - Hajer FC Al-Hasa</t>
  </si>
  <si>
    <t>Swoyambhu Club - Planning Boys United</t>
  </si>
  <si>
    <t>Perth RedStar FC U20 - Sorrento U20</t>
  </si>
  <si>
    <t>Chabab Ben Guerir - Waf Widad Fes</t>
  </si>
  <si>
    <t>South Melbourne Fc U21 - Bentleigh Greens Sc U21</t>
  </si>
  <si>
    <t>TU(4)</t>
  </si>
  <si>
    <t>NA Hussein Dey - RC Arba</t>
  </si>
  <si>
    <t>TO(1,5)</t>
  </si>
  <si>
    <t>TU(1,5)</t>
  </si>
  <si>
    <t>JaPS II - LPS</t>
  </si>
  <si>
    <t>TO(2,5)</t>
  </si>
  <si>
    <t>Exactly(2)</t>
  </si>
  <si>
    <t>Loudoun United FC - Charleston Battery</t>
  </si>
  <si>
    <r>
      <rPr>
        <sz val="11"/>
        <color indexed="8"/>
        <rFont val="Calibri"/>
        <family val="2"/>
      </rPr>
      <t>30</t>
    </r>
  </si>
  <si>
    <t>Mexico U21 - Ghana U21</t>
  </si>
  <si>
    <t>Ferroviario U20 - Santa Cruz FC U20</t>
  </si>
  <si>
    <t>Ferroviario Do Cabo PE - Santa Cruz FC PE</t>
  </si>
  <si>
    <t>TU(2)</t>
  </si>
  <si>
    <t>Arnett Gardens FC - Mount Pleasant Fc</t>
  </si>
  <si>
    <t>Fram/Ulfarnir U19 - Afturelding/Hviti Riddarinn U19</t>
  </si>
  <si>
    <t>Anapolis GO - Ceilandia Esporte Clube</t>
  </si>
  <si>
    <t>beGenius ESC - Vitality</t>
  </si>
  <si>
    <t>31</t>
  </si>
  <si>
    <t>Varginha EC - Coimbra EC</t>
  </si>
  <si>
    <t>Marau U20 v Sapucaiense RS U20</t>
  </si>
  <si>
    <t>Hunters FC v Ilch FC</t>
  </si>
  <si>
    <t>TO(5,5)</t>
  </si>
  <si>
    <t>TU(5,5)</t>
  </si>
  <si>
    <t>Bayside United (W) v Heidelberg United (W)</t>
  </si>
  <si>
    <t>America PE U20 - Retro FC Brasil U20</t>
  </si>
  <si>
    <t>AH2(-2)</t>
  </si>
  <si>
    <t>AH1(2)</t>
  </si>
  <si>
    <t>Campbelltown City - Eastern United</t>
  </si>
  <si>
    <t>Peninsula Power (W) - Lions FC (W)</t>
  </si>
  <si>
    <t>TU(5)</t>
  </si>
  <si>
    <t>Maua Volley U19 - Sao Jose U19</t>
  </si>
  <si>
    <t>Onyx - B8</t>
  </si>
  <si>
    <t>FK Rakytovce - FTC Filakovo</t>
  </si>
  <si>
    <t>Vidar - Brann II</t>
  </si>
  <si>
    <t>Grorud 2 - Ready Fotball</t>
  </si>
  <si>
    <t>Stade Reims (W) - Paris St-G (W)</t>
  </si>
  <si>
    <t>Uberaba - Tupynambás</t>
  </si>
  <si>
    <t>CS Constantine - ES Setif</t>
  </si>
  <si>
    <t>CS Constantine - ES Setif</t>
  </si>
  <si>
    <t>Nassaji Mazandaran F.C. - Tractor Sazi FC</t>
  </si>
  <si>
    <t>JK Laanemaa Hiiumaa U19 - JK Tallinna Kalev U19</t>
  </si>
  <si>
    <t>Gremio Esportivo Nacional U20 - Novo Hamburgo U20</t>
  </si>
  <si>
    <t>Andradina EC U20 - Santacruzense U20</t>
  </si>
  <si>
    <t>Tabela 1</t>
  </si>
  <si>
    <t>Dia</t>
  </si>
  <si>
    <t>Junho 2022</t>
  </si>
  <si>
    <t>Res.</t>
  </si>
  <si>
    <t>Orangutan - Global</t>
  </si>
  <si>
    <t>Sao Carlos U20 - XV de Jau U20</t>
  </si>
  <si>
    <t>TU(2,5)</t>
  </si>
  <si>
    <t>Vihiga United - MCF FC</t>
  </si>
  <si>
    <t>Blacktown City - Wollongong United</t>
  </si>
  <si>
    <t>Cooks Hill United - New Lambton</t>
  </si>
  <si>
    <t>Real Noroeste ES - Serra</t>
  </si>
  <si>
    <t>Makedonikos - Agrotikos Asteras</t>
  </si>
  <si>
    <t>AH1(-0,25)</t>
  </si>
  <si>
    <t>Makedonikos Neapolis - Agrotikos Asteras</t>
  </si>
  <si>
    <t>CR Vasco da Gama RJ (Corners) - Gremio FB Porto Alegrense RS (Corners)</t>
  </si>
  <si>
    <t>olivar - Oriente Petrolero</t>
  </si>
  <si>
    <t>EH1(-2)</t>
  </si>
  <si>
    <t>Latvia (Corners) - Israel (Corners)</t>
  </si>
  <si>
    <t>Luxembourg (Corners) - Sweden (Corners)</t>
  </si>
  <si>
    <t>AH1(5,5)</t>
  </si>
  <si>
    <t>AH2(-5,5)</t>
  </si>
  <si>
    <t>Republic of Korea (Corners) - Brazil (Corners)</t>
  </si>
  <si>
    <t>Tuggeranong Utd - Canberra White Eagles</t>
  </si>
  <si>
    <t>UE Engordany vs FS La Massana</t>
  </si>
  <si>
    <t>Dhaka Wanderers Club - Gopalgonj SC</t>
  </si>
  <si>
    <t>Guarani FC SP (Corners) - Vila Nova FC GO (Corners)</t>
  </si>
  <si>
    <t>SavU - Edustus STPS</t>
  </si>
  <si>
    <t>celand U21 - Liechtenstein U21</t>
  </si>
  <si>
    <t>Bulgaria (Points) - Netherlands (Points)</t>
  </si>
  <si>
    <t>AH1(4,5)</t>
  </si>
  <si>
    <t>AH2(-4,5)</t>
  </si>
  <si>
    <t>Cairns Marlins - Gold Coast Rollers</t>
  </si>
  <si>
    <t>Cyprus - Kosovo</t>
  </si>
  <si>
    <t>TO(7)</t>
  </si>
  <si>
    <t>TU(6,5)</t>
  </si>
  <si>
    <t>Gol Gohar Sirjan FC - Zob Ahan Isfahan FC</t>
  </si>
  <si>
    <t>Apucarana SC U20 - Rolandia Esporte Clube U20</t>
  </si>
  <si>
    <t>Calder United (Women) - Bulleen Lions (Women)</t>
  </si>
  <si>
    <t>Belize - Dominican Republic</t>
  </si>
  <si>
    <t>Balcatta U20 - Bayswater City U20</t>
  </si>
  <si>
    <t>Sorrento U20 - Stirling Macedonia U20</t>
  </si>
  <si>
    <t>AVLS/Novo Ideal U19 - Sesi SP U19</t>
  </si>
  <si>
    <t>Canterbury Rams - Wellington Saints</t>
  </si>
  <si>
    <t>FC Kleve - SpVg Schonnebeck</t>
  </si>
  <si>
    <t>Hebei CFFC - Wuhan Three Towns</t>
  </si>
  <si>
    <t>Townsville Flames Women - Gold Coast Rollers Women</t>
  </si>
  <si>
    <t>AH1(-11,5)</t>
  </si>
  <si>
    <t>AH2(14)</t>
  </si>
  <si>
    <t>NC Dinos - Lotte Giants</t>
  </si>
  <si>
    <t>Latvia (Corners) - Andorra (Corners)</t>
  </si>
  <si>
    <t>Kuopion Elo 1919 - JPS</t>
  </si>
  <si>
    <t>Jhapa FC - Swoyambhu Club</t>
  </si>
  <si>
    <t>Uruguay Montevideo FC - Miramar Misiones</t>
  </si>
  <si>
    <t>SV Lafnitz II - SC Bruck an der Mur</t>
  </si>
  <si>
    <t>Slovenia (Women) - Estonia (Women)</t>
  </si>
  <si>
    <t>Uruguay Montevideo Fc - Miramar Misiones</t>
  </si>
  <si>
    <t>Army Geniuses - OB x Neon</t>
  </si>
  <si>
    <t>Operario Ferroviario EC PR - EC Bahia BA</t>
  </si>
  <si>
    <t>Winners club - Pe4c3</t>
  </si>
  <si>
    <t>6</t>
  </si>
  <si>
    <t>Spain U21 - Malta U21</t>
  </si>
  <si>
    <t>Haiti - Montserrat</t>
  </si>
  <si>
    <t>Vindbjart FK - Sarpsborg 08 2</t>
  </si>
  <si>
    <t>Canberra Brave - Sydney Bears</t>
  </si>
  <si>
    <t>Germany - England</t>
  </si>
  <si>
    <t>TO1(1,5)</t>
  </si>
  <si>
    <t>TU1(1,5)</t>
  </si>
  <si>
    <t>Latvia (Corners) - Liechtenstein (Corners)</t>
  </si>
  <si>
    <t>EH1(-4)</t>
  </si>
  <si>
    <t>AH2(4,5)</t>
  </si>
  <si>
    <t>Arapongas U20 - Portuguesa Londrinense U20</t>
  </si>
  <si>
    <t>Arapongas EC U20 - Portuguesa Londrinense U20</t>
  </si>
  <si>
    <t>Andre Lukosiute - Xinxin Yao</t>
  </si>
  <si>
    <t>7</t>
  </si>
  <si>
    <t>Republic of Ireland - Ukraine</t>
  </si>
  <si>
    <t>TO(22,5)</t>
  </si>
  <si>
    <t>TU(22,5)</t>
  </si>
  <si>
    <t>CA Bizertin - Club S Hammam-Lif</t>
  </si>
  <si>
    <t>Qiang Wang - Beatriz Haddad Maia</t>
  </si>
  <si>
    <t>Vratimov - FC Velke Mezirici</t>
  </si>
  <si>
    <t>Cayman Islands (1 Half) - Puerto Rico (1 Half)</t>
  </si>
  <si>
    <t>Lithuania (Corners) - Turkey (Corners)</t>
  </si>
  <si>
    <t>AH1(2,5)</t>
  </si>
  <si>
    <t>EH2(-2)</t>
  </si>
  <si>
    <t>Israel (Corners) - San Marino (Corners)</t>
  </si>
  <si>
    <t>AH1(-9)</t>
  </si>
  <si>
    <t>AH2(9)</t>
  </si>
  <si>
    <t>Grindavik - Ymir</t>
  </si>
  <si>
    <t>Evil Geniuses Academy - Dignitas Academy</t>
  </si>
  <si>
    <t>100 Thieves Academy - FlyQuest Academy</t>
  </si>
  <si>
    <t>AH1(-0,5)</t>
  </si>
  <si>
    <t>Immortals Academy - CLG Academy</t>
  </si>
  <si>
    <t>AH2(-0,5)</t>
  </si>
  <si>
    <t>Liquid Academy - Golden Guardians Academy</t>
  </si>
  <si>
    <t>Mikolaj Szalinski - Jakub Matkowski</t>
  </si>
  <si>
    <t>Scranton/Wilkes-Barre Railriders - Syracuse Mets</t>
  </si>
  <si>
    <t>Ivana Sebestova - Chantal Sauvant</t>
  </si>
  <si>
    <t>Sichuan Jiuniu - Xinjiang Tianshan Leopard</t>
  </si>
  <si>
    <t>8</t>
  </si>
  <si>
    <t>Anna Kalinskaya - Belinda Bencic</t>
  </si>
  <si>
    <t>Lay H2(-4,5)</t>
  </si>
  <si>
    <t>Heilongjiang Ice City FC - Beijing Sport University FC</t>
  </si>
  <si>
    <t>Haukar (W) - Vikingur Reykjavik (W)</t>
  </si>
  <si>
    <t>Wales (Corners) - Netherlands (Corners)</t>
  </si>
  <si>
    <t>Trung Tam Tdtt Quan Doi - Tre Ninh Binh</t>
  </si>
  <si>
    <t>Xiy Wang - Reb Masarova</t>
  </si>
  <si>
    <t>TO(20)</t>
  </si>
  <si>
    <t>TU(20,5)</t>
  </si>
  <si>
    <t>TU(19,5)</t>
  </si>
  <si>
    <t>Wales - Netherlands</t>
  </si>
  <si>
    <t>FC Kuusysi - LPS</t>
  </si>
  <si>
    <t>Denton Diablos - Coyotes FC</t>
  </si>
  <si>
    <t>Malta (Corners) - Estonia (Corners)</t>
  </si>
  <si>
    <r>
      <rPr>
        <sz val="11"/>
        <color indexed="8"/>
        <rFont val="Calibri"/>
        <family val="2"/>
      </rPr>
      <t>9</t>
    </r>
  </si>
  <si>
    <t>Washington Nationals - Miami Marlins</t>
  </si>
  <si>
    <t>TO(0,5)</t>
  </si>
  <si>
    <t>Otto Virtanen (Games) - Liam Broady (Games)</t>
  </si>
  <si>
    <t>Gibraltar - Bulgaria</t>
  </si>
  <si>
    <t>TO(12,5)</t>
  </si>
  <si>
    <t>TU(12,5)</t>
  </si>
  <si>
    <t>Sam Querrey - Brandon Nakashima</t>
  </si>
  <si>
    <t>YU(12,5)</t>
  </si>
  <si>
    <t>Shonkhoruud - Khukh Arslanguud</t>
  </si>
  <si>
    <t>Denmark - Croatia</t>
  </si>
  <si>
    <t>TO1(4,5)</t>
  </si>
  <si>
    <t>TU1(4,5)</t>
  </si>
  <si>
    <t>Sweden (Corners) - Serbia (Corners)</t>
  </si>
  <si>
    <t>TU(11)</t>
  </si>
  <si>
    <t>TO(11,5)</t>
  </si>
  <si>
    <t>Coritiba - Sao Paulo</t>
  </si>
  <si>
    <t>TU(11,5)</t>
  </si>
  <si>
    <t>NA Hussein Dey - US Biskra</t>
  </si>
  <si>
    <t>AH2(-0,25)</t>
  </si>
  <si>
    <t>Gibraltar (Corners) - Bulgaria (Corners)</t>
  </si>
  <si>
    <t>USA - Grenada</t>
  </si>
  <si>
    <t>AH2(5)</t>
  </si>
  <si>
    <t>EH1(-5)</t>
  </si>
  <si>
    <t>San Marino - Iceland</t>
  </si>
  <si>
    <t>Roubo 1xBet</t>
  </si>
  <si>
    <t>Portugal (Corners) - Czech Republic (Corners)</t>
  </si>
  <si>
    <t>Shanghai Shenhua - Wuhan Three Towns</t>
  </si>
  <si>
    <t>Maxime Cressy (Games) - Yannick Hanfmann (Games)</t>
  </si>
  <si>
    <t>TO2(5,5)</t>
  </si>
  <si>
    <t>TU2(5,5)</t>
  </si>
  <si>
    <t>TO2(6,5)</t>
  </si>
  <si>
    <t>TU2(6,5)</t>
  </si>
  <si>
    <t>LOUD - paiN Gaming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</si>
</sst>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R$-416]\ 0.00"/>
    <numFmt numFmtId="165" formatCode="[$R$-416]\ #,##0.00"/>
    <numFmt numFmtId="166" formatCode="#,##0.00%"/>
    <numFmt numFmtId="167" formatCode="d\ mmm\,\ yyyy\ hh:mm"/>
  </numFmts>
  <fonts count="11" x14ac:knownFonts="1">
    <font>
      <sz val="10"/>
      <color indexed="8"/>
      <name val="Helvetica Neue"/>
    </font>
    <font>
      <sz val="12"/>
      <color indexed="8"/>
      <name val="Helvetica Neue"/>
      <family val="2"/>
    </font>
    <font>
      <sz val="11"/>
      <color indexed="8"/>
      <name val="Calibri"/>
      <family val="2"/>
    </font>
    <font>
      <sz val="14"/>
      <color indexed="8"/>
      <name val="Calibri"/>
      <family val="2"/>
    </font>
    <font>
      <sz val="11"/>
      <color indexed="9"/>
      <name val="Calibri"/>
      <family val="2"/>
    </font>
    <font>
      <sz val="10"/>
      <color indexed="8"/>
      <name val="Calibri"/>
      <family val="2"/>
    </font>
    <font>
      <sz val="14"/>
      <color indexed="8"/>
      <name val="Calibri"/>
      <family val="2"/>
    </font>
    <font>
      <b/>
      <sz val="10"/>
      <color indexed="8"/>
      <name val="Helvetica Neue"/>
      <family val="2"/>
    </font>
    <font>
      <sz val="10"/>
      <color rgb="FF000000"/>
      <name val="Calibri"/>
      <family val="2"/>
    </font>
    <font>
      <sz val="11"/>
      <color indexed="8"/>
      <name val="Calibri"/>
      <family val="2"/>
    </font>
    <font>
      <sz val="10"/>
      <color indexed="8"/>
      <name val="Calibri"/>
      <family val="2"/>
    </font>
  </fonts>
  <fills count="7">
    <fill>
      <patternFill patternType="none"/>
    </fill>
    <fill>
      <patternFill patternType="gray125"/>
    </fill>
    <fill>
      <patternFill patternType="solid">
        <fgColor indexed="10"/>
        <bgColor auto="1"/>
      </patternFill>
    </fill>
    <fill>
      <patternFill patternType="solid">
        <fgColor indexed="28"/>
        <bgColor auto="1"/>
      </patternFill>
    </fill>
    <fill>
      <patternFill patternType="solid">
        <fgColor indexed="38"/>
        <bgColor auto="1"/>
      </patternFill>
    </fill>
    <fill>
      <patternFill patternType="solid">
        <fgColor indexed="39"/>
        <bgColor auto="1"/>
      </patternFill>
    </fill>
    <fill>
      <patternFill patternType="solid">
        <fgColor rgb="FFFFD38A"/>
        <bgColor rgb="FF000000"/>
      </patternFill>
    </fill>
  </fills>
  <borders count="122">
    <border>
      <left/>
      <right/>
      <top/>
      <bottom/>
      <diagonal/>
    </border>
    <border>
      <left style="medium">
        <color indexed="8"/>
      </left>
      <right style="thin">
        <color indexed="11"/>
      </right>
      <top style="medium">
        <color indexed="8"/>
      </top>
      <bottom style="thin">
        <color indexed="8"/>
      </bottom>
      <diagonal/>
    </border>
    <border>
      <left style="thin">
        <color indexed="11"/>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1"/>
      </right>
      <top style="medium">
        <color indexed="8"/>
      </top>
      <bottom style="thin">
        <color indexed="8"/>
      </bottom>
      <diagonal/>
    </border>
    <border>
      <left style="thin">
        <color indexed="11"/>
      </left>
      <right style="thin">
        <color indexed="11"/>
      </right>
      <top style="medium">
        <color indexed="8"/>
      </top>
      <bottom style="thin">
        <color indexed="8"/>
      </bottom>
      <diagonal/>
    </border>
    <border>
      <left style="thin">
        <color indexed="11"/>
      </left>
      <right style="thin">
        <color indexed="23"/>
      </right>
      <top style="medium">
        <color indexed="8"/>
      </top>
      <bottom style="thin">
        <color indexed="8"/>
      </bottom>
      <diagonal/>
    </border>
    <border>
      <left style="thin">
        <color indexed="23"/>
      </left>
      <right style="thin">
        <color indexed="23"/>
      </right>
      <top style="thin">
        <color indexed="8"/>
      </top>
      <bottom style="thin">
        <color indexed="8"/>
      </bottom>
      <diagonal/>
    </border>
    <border>
      <left style="thin">
        <color indexed="23"/>
      </left>
      <right style="thin">
        <color indexed="8"/>
      </right>
      <top style="thin">
        <color indexed="8"/>
      </top>
      <bottom style="thin">
        <color indexed="8"/>
      </bottom>
      <diagonal/>
    </border>
    <border>
      <left style="thin">
        <color indexed="1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37"/>
      </bottom>
      <diagonal/>
    </border>
    <border>
      <left style="thin">
        <color indexed="11"/>
      </left>
      <right style="thin">
        <color indexed="11"/>
      </right>
      <top style="medium">
        <color indexed="8"/>
      </top>
      <bottom style="thin">
        <color indexed="37"/>
      </bottom>
      <diagonal/>
    </border>
    <border>
      <left style="thin">
        <color indexed="11"/>
      </left>
      <right style="thin">
        <color indexed="8"/>
      </right>
      <top style="medium">
        <color indexed="8"/>
      </top>
      <bottom style="thin">
        <color indexed="37"/>
      </bottom>
      <diagonal/>
    </border>
    <border>
      <left style="medium">
        <color indexed="8"/>
      </left>
      <right style="thin">
        <color indexed="8"/>
      </right>
      <top style="thin">
        <color indexed="8"/>
      </top>
      <bottom style="thin">
        <color indexed="1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11"/>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23"/>
      </right>
      <top style="thin">
        <color indexed="8"/>
      </top>
      <bottom style="thin">
        <color indexed="11"/>
      </bottom>
      <diagonal/>
    </border>
    <border>
      <left style="thin">
        <color indexed="23"/>
      </left>
      <right style="thin">
        <color indexed="23"/>
      </right>
      <top style="thin">
        <color indexed="8"/>
      </top>
      <bottom style="thin">
        <color indexed="11"/>
      </bottom>
      <diagonal/>
    </border>
    <border>
      <left style="thin">
        <color indexed="23"/>
      </left>
      <right style="thin">
        <color indexed="8"/>
      </right>
      <top style="thin">
        <color indexed="8"/>
      </top>
      <bottom style="thin">
        <color indexed="11"/>
      </bottom>
      <diagonal/>
    </border>
    <border>
      <left style="thin">
        <color indexed="11"/>
      </left>
      <right style="medium">
        <color indexed="8"/>
      </right>
      <top style="thin">
        <color indexed="8"/>
      </top>
      <bottom style="thin">
        <color indexed="11"/>
      </bottom>
      <diagonal/>
    </border>
    <border>
      <left style="medium">
        <color indexed="8"/>
      </left>
      <right style="medium">
        <color indexed="8"/>
      </right>
      <top style="thin">
        <color indexed="8"/>
      </top>
      <bottom style="thin">
        <color indexed="11"/>
      </bottom>
      <diagonal/>
    </border>
    <border>
      <left style="medium">
        <color indexed="8"/>
      </left>
      <right style="thin">
        <color indexed="8"/>
      </right>
      <top style="thin">
        <color indexed="37"/>
      </top>
      <bottom style="thin">
        <color indexed="1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11"/>
      </bottom>
      <diagonal/>
    </border>
    <border>
      <left style="medium">
        <color indexed="8"/>
      </left>
      <right style="thin">
        <color indexed="11"/>
      </right>
      <top style="thin">
        <color indexed="8"/>
      </top>
      <bottom style="thin">
        <color indexed="11"/>
      </bottom>
      <diagonal/>
    </border>
    <border>
      <left style="thin">
        <color indexed="11"/>
      </left>
      <right style="thin">
        <color indexed="11"/>
      </right>
      <top style="thin">
        <color indexed="37"/>
      </top>
      <bottom style="thin">
        <color indexed="8"/>
      </bottom>
      <diagonal/>
    </border>
    <border>
      <left style="thin">
        <color indexed="11"/>
      </left>
      <right style="thin">
        <color indexed="11"/>
      </right>
      <top style="thin">
        <color indexed="37"/>
      </top>
      <bottom style="medium">
        <color indexed="8"/>
      </bottom>
      <diagonal/>
    </border>
    <border>
      <left style="thin">
        <color indexed="11"/>
      </left>
      <right style="thin">
        <color indexed="8"/>
      </right>
      <top style="thin">
        <color indexed="37"/>
      </top>
      <bottom style="thin">
        <color indexed="8"/>
      </bottom>
      <diagonal/>
    </border>
    <border>
      <left style="thin">
        <color indexed="8"/>
      </left>
      <right style="thin">
        <color indexed="8"/>
      </right>
      <top style="thin">
        <color indexed="37"/>
      </top>
      <bottom style="thin">
        <color indexed="8"/>
      </bottom>
      <diagonal/>
    </border>
    <border>
      <left style="medium">
        <color indexed="8"/>
      </left>
      <right style="thin">
        <color indexed="8"/>
      </right>
      <top style="thin">
        <color indexed="11"/>
      </top>
      <bottom style="thin">
        <color indexed="11"/>
      </bottom>
      <diagonal/>
    </border>
    <border>
      <left style="thin">
        <color indexed="8"/>
      </left>
      <right/>
      <top style="thin">
        <color indexed="8"/>
      </top>
      <bottom style="thin">
        <color indexed="11"/>
      </bottom>
      <diagonal/>
    </border>
    <border>
      <left/>
      <right style="thin">
        <color indexed="8"/>
      </right>
      <top style="thin">
        <color indexed="8"/>
      </top>
      <bottom style="thin">
        <color indexed="11"/>
      </bottom>
      <diagonal/>
    </border>
    <border>
      <left style="thin">
        <color indexed="8"/>
      </left>
      <right style="thin">
        <color indexed="8"/>
      </right>
      <top style="thin">
        <color indexed="11"/>
      </top>
      <bottom style="thin">
        <color indexed="11"/>
      </bottom>
      <diagonal/>
    </border>
    <border>
      <left style="thin">
        <color indexed="8"/>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23"/>
      </right>
      <top style="thin">
        <color indexed="11"/>
      </top>
      <bottom style="thin">
        <color indexed="11"/>
      </bottom>
      <diagonal/>
    </border>
    <border>
      <left style="thin">
        <color indexed="23"/>
      </left>
      <right style="thin">
        <color indexed="23"/>
      </right>
      <top style="thin">
        <color indexed="11"/>
      </top>
      <bottom style="thin">
        <color indexed="11"/>
      </bottom>
      <diagonal/>
    </border>
    <border>
      <left style="thin">
        <color indexed="23"/>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medium">
        <color indexed="8"/>
      </left>
      <right style="medium">
        <color indexed="8"/>
      </right>
      <top style="thin">
        <color indexed="11"/>
      </top>
      <bottom style="thin">
        <color indexed="11"/>
      </bottom>
      <diagonal/>
    </border>
    <border>
      <left style="thin">
        <color indexed="8"/>
      </left>
      <right style="medium">
        <color indexed="8"/>
      </right>
      <top style="thin">
        <color indexed="11"/>
      </top>
      <bottom style="thin">
        <color indexed="8"/>
      </bottom>
      <diagonal/>
    </border>
    <border>
      <left style="medium">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8"/>
      </bottom>
      <diagonal/>
    </border>
    <border>
      <left style="thin">
        <color indexed="11"/>
      </left>
      <right style="thin">
        <color indexed="11"/>
      </right>
      <top style="medium">
        <color indexed="8"/>
      </top>
      <bottom style="medium">
        <color indexed="8"/>
      </bottom>
      <diagonal/>
    </border>
    <border>
      <left style="thin">
        <color indexed="11"/>
      </left>
      <right style="thin">
        <color indexed="8"/>
      </right>
      <top style="thin">
        <color indexed="8"/>
      </top>
      <bottom style="thin">
        <color indexed="8"/>
      </bottom>
      <diagonal/>
    </border>
    <border>
      <left style="medium">
        <color indexed="8"/>
      </left>
      <right style="thin">
        <color indexed="8"/>
      </right>
      <top style="thin">
        <color indexed="11"/>
      </top>
      <bottom style="thin">
        <color indexed="8"/>
      </bottom>
      <diagonal/>
    </border>
    <border>
      <left style="thin">
        <color indexed="8"/>
      </left>
      <right/>
      <top style="thin">
        <color indexed="11"/>
      </top>
      <bottom style="thin">
        <color indexed="8"/>
      </bottom>
      <diagonal/>
    </border>
    <border>
      <left/>
      <right style="thin">
        <color indexed="8"/>
      </right>
      <top style="thin">
        <color indexed="11"/>
      </top>
      <bottom style="thin">
        <color indexed="8"/>
      </bottom>
      <diagonal/>
    </border>
    <border>
      <left style="thin">
        <color indexed="8"/>
      </left>
      <right style="thin">
        <color indexed="8"/>
      </right>
      <top style="thin">
        <color indexed="11"/>
      </top>
      <bottom style="thin">
        <color indexed="8"/>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23"/>
      </right>
      <top style="thin">
        <color indexed="11"/>
      </top>
      <bottom style="thin">
        <color indexed="8"/>
      </bottom>
      <diagonal/>
    </border>
    <border>
      <left style="thin">
        <color indexed="23"/>
      </left>
      <right style="thin">
        <color indexed="23"/>
      </right>
      <top style="thin">
        <color indexed="11"/>
      </top>
      <bottom style="thin">
        <color indexed="8"/>
      </bottom>
      <diagonal/>
    </border>
    <border>
      <left style="thin">
        <color indexed="23"/>
      </left>
      <right style="thin">
        <color indexed="8"/>
      </right>
      <top style="thin">
        <color indexed="11"/>
      </top>
      <bottom style="thin">
        <color indexed="8"/>
      </bottom>
      <diagonal/>
    </border>
    <border>
      <left style="thin">
        <color indexed="11"/>
      </left>
      <right style="medium">
        <color indexed="8"/>
      </right>
      <top style="thin">
        <color indexed="11"/>
      </top>
      <bottom style="thin">
        <color indexed="8"/>
      </bottom>
      <diagonal/>
    </border>
    <border>
      <left style="medium">
        <color indexed="8"/>
      </left>
      <right style="medium">
        <color indexed="8"/>
      </right>
      <top style="thin">
        <color indexed="11"/>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11"/>
      </right>
      <top style="thin">
        <color indexed="11"/>
      </top>
      <bottom style="thin">
        <color indexed="8"/>
      </bottom>
      <diagonal/>
    </border>
    <border>
      <left style="thin">
        <color indexed="11"/>
      </left>
      <right style="thin">
        <color indexed="11"/>
      </right>
      <top style="thin">
        <color indexed="8"/>
      </top>
      <bottom style="medium">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11"/>
      </top>
      <bottom style="thin">
        <color indexed="37"/>
      </bottom>
      <diagonal/>
    </border>
    <border>
      <left style="thin">
        <color indexed="8"/>
      </left>
      <right style="thin">
        <color indexed="11"/>
      </right>
      <top style="thin">
        <color indexed="37"/>
      </top>
      <bottom style="thin">
        <color indexed="11"/>
      </bottom>
      <diagonal/>
    </border>
    <border>
      <left style="thin">
        <color indexed="11"/>
      </left>
      <right style="thin">
        <color indexed="11"/>
      </right>
      <top style="thin">
        <color indexed="37"/>
      </top>
      <bottom style="thin">
        <color indexed="11"/>
      </bottom>
      <diagonal/>
    </border>
    <border>
      <left style="thin">
        <color indexed="11"/>
      </left>
      <right style="thin">
        <color indexed="11"/>
      </right>
      <top style="thin">
        <color indexed="11"/>
      </top>
      <bottom style="thin">
        <color indexed="11"/>
      </bottom>
      <diagonal/>
    </border>
    <border>
      <left style="thin">
        <color indexed="8"/>
      </left>
      <right style="thin">
        <color indexed="11"/>
      </right>
      <top style="thin">
        <color indexed="11"/>
      </top>
      <bottom style="thin">
        <color indexed="37"/>
      </bottom>
      <diagonal/>
    </border>
    <border>
      <left style="thin">
        <color indexed="11"/>
      </left>
      <right style="thin">
        <color indexed="11"/>
      </right>
      <top style="thin">
        <color indexed="8"/>
      </top>
      <bottom style="thin">
        <color indexed="11"/>
      </bottom>
      <diagonal/>
    </border>
    <border>
      <left style="thin">
        <color indexed="8"/>
      </left>
      <right style="thin">
        <color indexed="11"/>
      </right>
      <top style="thin">
        <color indexed="11"/>
      </top>
      <bottom style="medium">
        <color indexed="8"/>
      </bottom>
      <diagonal/>
    </border>
    <border>
      <left style="thin">
        <color indexed="8"/>
      </left>
      <right style="thin">
        <color indexed="11"/>
      </right>
      <top style="medium">
        <color indexed="8"/>
      </top>
      <bottom style="thin">
        <color indexed="11"/>
      </bottom>
      <diagonal/>
    </border>
    <border>
      <left style="thin">
        <color indexed="8"/>
      </left>
      <right style="thin">
        <color indexed="8"/>
      </right>
      <top style="thin">
        <color indexed="11"/>
      </top>
      <bottom style="medium">
        <color indexed="8"/>
      </bottom>
      <diagonal/>
    </border>
    <border>
      <left style="thin">
        <color indexed="8"/>
      </left>
      <right style="thin">
        <color indexed="8"/>
      </right>
      <top style="medium">
        <color indexed="8"/>
      </top>
      <bottom style="thin">
        <color indexed="11"/>
      </bottom>
      <diagonal/>
    </border>
    <border>
      <left style="thin">
        <color indexed="11"/>
      </left>
      <right style="thin">
        <color indexed="8"/>
      </right>
      <top style="thin">
        <color indexed="11"/>
      </top>
      <bottom style="medium">
        <color indexed="8"/>
      </bottom>
      <diagonal/>
    </border>
    <border>
      <left style="thin">
        <color indexed="8"/>
      </left>
      <right style="thin">
        <color indexed="23"/>
      </right>
      <top style="thin">
        <color indexed="11"/>
      </top>
      <bottom style="medium">
        <color indexed="8"/>
      </bottom>
      <diagonal/>
    </border>
    <border>
      <left style="thin">
        <color indexed="11"/>
      </left>
      <right style="thin">
        <color indexed="8"/>
      </right>
      <top style="medium">
        <color indexed="8"/>
      </top>
      <bottom style="thin">
        <color indexed="11"/>
      </bottom>
      <diagonal/>
    </border>
    <border>
      <left style="thin">
        <color indexed="8"/>
      </left>
      <right style="thin">
        <color indexed="23"/>
      </right>
      <top style="medium">
        <color indexed="8"/>
      </top>
      <bottom style="thin">
        <color indexed="11"/>
      </bottom>
      <diagonal/>
    </border>
    <border>
      <left style="thin">
        <color indexed="8"/>
      </left>
      <right/>
      <top style="thin">
        <color indexed="11"/>
      </top>
      <bottom style="medium">
        <color indexed="8"/>
      </bottom>
      <diagonal/>
    </border>
    <border>
      <left/>
      <right style="thin">
        <color indexed="8"/>
      </right>
      <top style="thin">
        <color indexed="11"/>
      </top>
      <bottom style="medium">
        <color indexed="8"/>
      </bottom>
      <diagonal/>
    </border>
    <border>
      <left style="thin">
        <color indexed="11"/>
      </left>
      <right style="medium">
        <color indexed="8"/>
      </right>
      <top style="thin">
        <color indexed="11"/>
      </top>
      <bottom style="medium">
        <color indexed="8"/>
      </bottom>
      <diagonal/>
    </border>
    <border>
      <left style="thin">
        <color indexed="11"/>
      </left>
      <right style="thin">
        <color indexed="37"/>
      </right>
      <top style="thin">
        <color indexed="37"/>
      </top>
      <bottom style="thin">
        <color indexed="11"/>
      </bottom>
      <diagonal/>
    </border>
    <border>
      <left style="thin">
        <color indexed="37"/>
      </left>
      <right style="thin">
        <color indexed="11"/>
      </right>
      <top style="thin">
        <color indexed="37"/>
      </top>
      <bottom style="thin">
        <color indexed="11"/>
      </bottom>
      <diagonal/>
    </border>
    <border>
      <left style="thin">
        <color indexed="11"/>
      </left>
      <right style="thin">
        <color indexed="37"/>
      </right>
      <top style="thin">
        <color indexed="11"/>
      </top>
      <bottom style="thin">
        <color indexed="11"/>
      </bottom>
      <diagonal/>
    </border>
    <border>
      <left style="thin">
        <color indexed="37"/>
      </left>
      <right style="thin">
        <color indexed="11"/>
      </right>
      <top style="thin">
        <color indexed="11"/>
      </top>
      <bottom style="thin">
        <color indexed="11"/>
      </bottom>
      <diagonal/>
    </border>
    <border>
      <left style="thin">
        <color indexed="11"/>
      </left>
      <right style="medium">
        <color indexed="8"/>
      </right>
      <top style="medium">
        <color indexed="8"/>
      </top>
      <bottom style="thin">
        <color indexed="37"/>
      </bottom>
      <diagonal/>
    </border>
    <border>
      <left style="medium">
        <color indexed="8"/>
      </left>
      <right style="thin">
        <color indexed="11"/>
      </right>
      <top style="medium">
        <color indexed="8"/>
      </top>
      <bottom style="thin">
        <color indexed="37"/>
      </bottom>
      <diagonal/>
    </border>
    <border>
      <left style="thin">
        <color indexed="8"/>
      </left>
      <right style="medium">
        <color indexed="8"/>
      </right>
      <top style="thin">
        <color indexed="37"/>
      </top>
      <bottom style="thin">
        <color indexed="8"/>
      </bottom>
      <diagonal/>
    </border>
    <border>
      <left style="medium">
        <color indexed="8"/>
      </left>
      <right style="thin">
        <color indexed="8"/>
      </right>
      <top style="thin">
        <color indexed="37"/>
      </top>
      <bottom style="medium">
        <color indexed="8"/>
      </bottom>
      <diagonal/>
    </border>
    <border>
      <left style="thin">
        <color indexed="8"/>
      </left>
      <right style="medium">
        <color indexed="8"/>
      </right>
      <top style="thin">
        <color indexed="37"/>
      </top>
      <bottom style="medium">
        <color indexed="8"/>
      </bottom>
      <diagonal/>
    </border>
    <border>
      <left style="thin">
        <color indexed="8"/>
      </left>
      <right style="thin">
        <color indexed="8"/>
      </right>
      <top style="thin">
        <color indexed="37"/>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11"/>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style="medium">
        <color indexed="8"/>
      </right>
      <top/>
      <bottom style="thin">
        <color indexed="8"/>
      </bottom>
      <diagonal/>
    </border>
    <border>
      <left style="thin">
        <color indexed="11"/>
      </left>
      <right style="thin">
        <color indexed="8"/>
      </right>
      <top style="thin">
        <color indexed="8"/>
      </top>
      <bottom/>
      <diagonal/>
    </border>
    <border>
      <left style="thin">
        <color indexed="11"/>
      </left>
      <right style="thin">
        <color indexed="8"/>
      </right>
      <top/>
      <bottom/>
      <diagonal/>
    </border>
    <border>
      <left style="thin">
        <color indexed="11"/>
      </left>
      <right style="thin">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8"/>
      </left>
      <right style="thin">
        <color indexed="11"/>
      </right>
      <top style="thin">
        <color indexed="8"/>
      </top>
      <bottom/>
      <diagonal/>
    </border>
    <border>
      <left style="thin">
        <color indexed="8"/>
      </left>
      <right style="thin">
        <color indexed="11"/>
      </right>
      <top/>
      <bottom/>
      <diagonal/>
    </border>
    <border>
      <left style="thin">
        <color indexed="8"/>
      </left>
      <right style="thin">
        <color indexed="11"/>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bottom/>
      <diagonal/>
    </border>
    <border>
      <left style="medium">
        <color indexed="8"/>
      </left>
      <right style="thin">
        <color indexed="8"/>
      </right>
      <top/>
      <bottom style="thin">
        <color indexed="8"/>
      </bottom>
      <diagonal/>
    </border>
  </borders>
  <cellStyleXfs count="1">
    <xf numFmtId="0" fontId="0" fillId="0" borderId="0" applyNumberFormat="0" applyFill="0" applyBorder="0" applyProtection="0">
      <alignment vertical="top" wrapText="1"/>
    </xf>
  </cellStyleXfs>
  <cellXfs count="423">
    <xf numFmtId="0" fontId="0" fillId="0" borderId="0" xfId="0" applyFont="1" applyAlignment="1">
      <alignment vertical="top" wrapText="1"/>
    </xf>
    <xf numFmtId="0" fontId="2" fillId="0" borderId="0" xfId="0" applyNumberFormat="1" applyFont="1" applyAlignment="1"/>
    <xf numFmtId="0" fontId="4" fillId="2" borderId="1" xfId="0" applyFont="1" applyFill="1" applyBorder="1" applyAlignment="1">
      <alignment horizontal="center" vertical="center"/>
    </xf>
    <xf numFmtId="49"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xf>
    <xf numFmtId="49" fontId="2" fillId="2" borderId="4"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49" fontId="2" fillId="2" borderId="6"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xf>
    <xf numFmtId="49" fontId="2" fillId="2" borderId="9" xfId="0" applyNumberFormat="1" applyFont="1" applyFill="1" applyBorder="1" applyAlignment="1">
      <alignment horizontal="center" vertical="center"/>
    </xf>
    <xf numFmtId="49" fontId="2" fillId="2" borderId="5" xfId="0" applyNumberFormat="1" applyFont="1" applyFill="1" applyBorder="1" applyAlignment="1">
      <alignment horizontal="center" vertical="center"/>
    </xf>
    <xf numFmtId="49" fontId="2" fillId="2" borderId="10" xfId="0" applyNumberFormat="1" applyFont="1" applyFill="1" applyBorder="1" applyAlignment="1">
      <alignment horizontal="center" vertical="center"/>
    </xf>
    <xf numFmtId="49" fontId="2" fillId="2" borderId="11" xfId="0" applyNumberFormat="1" applyFont="1" applyFill="1" applyBorder="1" applyAlignment="1">
      <alignment horizontal="center" vertical="center"/>
    </xf>
    <xf numFmtId="49" fontId="2" fillId="2" borderId="12"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49" fontId="2" fillId="2" borderId="6" xfId="0" applyNumberFormat="1" applyFont="1" applyFill="1" applyBorder="1" applyAlignment="1">
      <alignment horizontal="center" wrapText="1"/>
    </xf>
    <xf numFmtId="49" fontId="2" fillId="2" borderId="10"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13" xfId="0" applyNumberFormat="1" applyFont="1" applyFill="1" applyBorder="1" applyAlignment="1"/>
    <xf numFmtId="0" fontId="2" fillId="2" borderId="13" xfId="0" applyFont="1" applyFill="1" applyBorder="1" applyAlignment="1"/>
    <xf numFmtId="49" fontId="2" fillId="2" borderId="13"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3" borderId="18" xfId="0" applyNumberFormat="1" applyFont="1" applyFill="1" applyBorder="1" applyAlignment="1">
      <alignment horizontal="center" vertical="center"/>
    </xf>
    <xf numFmtId="0" fontId="2" fillId="3" borderId="20" xfId="0" applyFont="1" applyFill="1" applyBorder="1" applyAlignment="1">
      <alignment horizontal="center"/>
    </xf>
    <xf numFmtId="49" fontId="2" fillId="0" borderId="21" xfId="0" applyNumberFormat="1" applyFont="1" applyBorder="1" applyAlignment="1"/>
    <xf numFmtId="0" fontId="2" fillId="0" borderId="22" xfId="0" applyFont="1" applyBorder="1" applyAlignment="1"/>
    <xf numFmtId="0" fontId="2" fillId="3" borderId="23" xfId="0" applyNumberFormat="1" applyFont="1" applyFill="1" applyBorder="1" applyAlignment="1"/>
    <xf numFmtId="0" fontId="2" fillId="3" borderId="19" xfId="0" applyNumberFormat="1" applyFont="1" applyFill="1" applyBorder="1" applyAlignment="1"/>
    <xf numFmtId="164" fontId="2" fillId="3" borderId="24" xfId="0" applyNumberFormat="1" applyFont="1" applyFill="1" applyBorder="1" applyAlignment="1"/>
    <xf numFmtId="165" fontId="2" fillId="3" borderId="26" xfId="0" applyNumberFormat="1" applyFont="1" applyFill="1" applyBorder="1" applyAlignment="1"/>
    <xf numFmtId="165" fontId="2" fillId="3" borderId="18" xfId="0" applyNumberFormat="1" applyFont="1" applyFill="1" applyBorder="1" applyAlignment="1"/>
    <xf numFmtId="10" fontId="2" fillId="3" borderId="29" xfId="0" applyNumberFormat="1" applyFont="1" applyFill="1" applyBorder="1" applyAlignment="1"/>
    <xf numFmtId="0" fontId="2" fillId="0" borderId="30" xfId="0" applyNumberFormat="1" applyFont="1" applyBorder="1" applyAlignment="1">
      <alignment horizontal="center" vertical="center"/>
    </xf>
    <xf numFmtId="165" fontId="2" fillId="0" borderId="30" xfId="0" applyNumberFormat="1" applyFont="1" applyBorder="1" applyAlignment="1">
      <alignment horizontal="center" vertical="center"/>
    </xf>
    <xf numFmtId="0" fontId="2" fillId="3" borderId="31" xfId="0" applyNumberFormat="1" applyFont="1" applyFill="1" applyBorder="1" applyAlignment="1">
      <alignment horizontal="center" vertical="center"/>
    </xf>
    <xf numFmtId="0" fontId="2" fillId="3" borderId="30" xfId="0" applyNumberFormat="1" applyFont="1" applyFill="1" applyBorder="1" applyAlignment="1">
      <alignment horizontal="center" vertical="center"/>
    </xf>
    <xf numFmtId="49" fontId="2" fillId="3" borderId="37" xfId="0" applyNumberFormat="1" applyFont="1" applyFill="1" applyBorder="1" applyAlignment="1">
      <alignment horizontal="center" vertical="center"/>
    </xf>
    <xf numFmtId="0" fontId="2" fillId="0" borderId="38" xfId="0" applyFont="1" applyBorder="1" applyAlignment="1"/>
    <xf numFmtId="0" fontId="2" fillId="3" borderId="39" xfId="0" applyFont="1" applyFill="1" applyBorder="1" applyAlignment="1">
      <alignment horizontal="center"/>
    </xf>
    <xf numFmtId="49" fontId="2" fillId="0" borderId="40" xfId="0" applyNumberFormat="1" applyFont="1" applyBorder="1" applyAlignment="1"/>
    <xf numFmtId="0" fontId="2" fillId="0" borderId="41" xfId="0" applyNumberFormat="1" applyFont="1" applyBorder="1" applyAlignment="1"/>
    <xf numFmtId="0" fontId="2" fillId="3" borderId="42" xfId="0" applyNumberFormat="1" applyFont="1" applyFill="1" applyBorder="1" applyAlignment="1"/>
    <xf numFmtId="0" fontId="2" fillId="3" borderId="38" xfId="0" applyNumberFormat="1" applyFont="1" applyFill="1" applyBorder="1" applyAlignment="1"/>
    <xf numFmtId="164" fontId="2" fillId="3" borderId="43" xfId="0" applyNumberFormat="1" applyFont="1" applyFill="1" applyBorder="1" applyAlignment="1"/>
    <xf numFmtId="165" fontId="2" fillId="3" borderId="34" xfId="0" applyNumberFormat="1" applyFont="1" applyFill="1" applyBorder="1" applyAlignment="1"/>
    <xf numFmtId="165" fontId="2" fillId="3" borderId="37" xfId="0" applyNumberFormat="1" applyFont="1" applyFill="1" applyBorder="1" applyAlignment="1"/>
    <xf numFmtId="10" fontId="2" fillId="3" borderId="46" xfId="0" applyNumberFormat="1" applyFont="1" applyFill="1" applyBorder="1" applyAlignment="1"/>
    <xf numFmtId="0" fontId="2" fillId="0" borderId="47" xfId="0" applyNumberFormat="1" applyFont="1" applyBorder="1" applyAlignment="1">
      <alignment horizontal="center" vertical="center"/>
    </xf>
    <xf numFmtId="165" fontId="2" fillId="0" borderId="47" xfId="0" applyNumberFormat="1" applyFont="1" applyBorder="1" applyAlignment="1">
      <alignment horizontal="center" vertical="center"/>
    </xf>
    <xf numFmtId="0" fontId="2" fillId="3" borderId="48" xfId="0" applyNumberFormat="1" applyFont="1" applyFill="1" applyBorder="1" applyAlignment="1">
      <alignment horizontal="center" vertical="center"/>
    </xf>
    <xf numFmtId="0" fontId="2" fillId="3" borderId="47" xfId="0" applyNumberFormat="1" applyFont="1" applyFill="1" applyBorder="1" applyAlignment="1">
      <alignment horizontal="center" vertical="center"/>
    </xf>
    <xf numFmtId="49" fontId="2" fillId="3" borderId="53" xfId="0" applyNumberFormat="1" applyFont="1" applyFill="1" applyBorder="1" applyAlignment="1">
      <alignment horizontal="center"/>
    </xf>
    <xf numFmtId="0" fontId="2" fillId="0" borderId="54" xfId="0" applyFont="1" applyBorder="1" applyAlignment="1"/>
    <xf numFmtId="0" fontId="2" fillId="3" borderId="55" xfId="0" applyFont="1" applyFill="1" applyBorder="1" applyAlignment="1">
      <alignment horizontal="center"/>
    </xf>
    <xf numFmtId="0" fontId="2" fillId="0" borderId="56" xfId="0" applyFont="1" applyBorder="1" applyAlignment="1"/>
    <xf numFmtId="49" fontId="2" fillId="0" borderId="57" xfId="0" applyNumberFormat="1" applyFont="1" applyBorder="1" applyAlignment="1"/>
    <xf numFmtId="49" fontId="2" fillId="3" borderId="58" xfId="0" applyNumberFormat="1" applyFont="1" applyFill="1" applyBorder="1" applyAlignment="1"/>
    <xf numFmtId="0" fontId="2" fillId="3" borderId="54" xfId="0" applyFont="1" applyFill="1" applyBorder="1" applyAlignment="1"/>
    <xf numFmtId="164" fontId="2" fillId="3" borderId="59" xfId="0" applyNumberFormat="1" applyFont="1" applyFill="1" applyBorder="1" applyAlignment="1"/>
    <xf numFmtId="49" fontId="2" fillId="3" borderId="50" xfId="0" applyNumberFormat="1" applyFont="1" applyFill="1" applyBorder="1" applyAlignment="1"/>
    <xf numFmtId="49" fontId="2" fillId="3" borderId="53" xfId="0" applyNumberFormat="1" applyFont="1" applyFill="1" applyBorder="1" applyAlignment="1"/>
    <xf numFmtId="49" fontId="2" fillId="3" borderId="62" xfId="0" applyNumberFormat="1" applyFont="1" applyFill="1" applyBorder="1" applyAlignment="1"/>
    <xf numFmtId="49" fontId="2" fillId="5" borderId="18" xfId="0" applyNumberFormat="1" applyFont="1" applyFill="1" applyBorder="1" applyAlignment="1">
      <alignment horizontal="center" vertical="center"/>
    </xf>
    <xf numFmtId="49" fontId="2" fillId="5" borderId="20" xfId="0" applyNumberFormat="1" applyFont="1" applyFill="1" applyBorder="1" applyAlignment="1">
      <alignment horizontal="center"/>
    </xf>
    <xf numFmtId="49" fontId="2" fillId="5" borderId="21" xfId="0" applyNumberFormat="1" applyFont="1" applyFill="1" applyBorder="1" applyAlignment="1"/>
    <xf numFmtId="0" fontId="2" fillId="5" borderId="22" xfId="0" applyNumberFormat="1" applyFont="1" applyFill="1" applyBorder="1" applyAlignment="1"/>
    <xf numFmtId="0" fontId="2" fillId="5" borderId="23" xfId="0" applyNumberFormat="1" applyFont="1" applyFill="1" applyBorder="1" applyAlignment="1"/>
    <xf numFmtId="0" fontId="2" fillId="5" borderId="19" xfId="0" applyNumberFormat="1" applyFont="1" applyFill="1" applyBorder="1" applyAlignment="1"/>
    <xf numFmtId="164" fontId="2" fillId="5" borderId="24" xfId="0" applyNumberFormat="1" applyFont="1" applyFill="1" applyBorder="1" applyAlignment="1"/>
    <xf numFmtId="165" fontId="2" fillId="5" borderId="15" xfId="0" applyNumberFormat="1" applyFont="1" applyFill="1" applyBorder="1" applyAlignment="1"/>
    <xf numFmtId="165" fontId="2" fillId="5" borderId="18" xfId="0" applyNumberFormat="1" applyFont="1" applyFill="1" applyBorder="1" applyAlignment="1"/>
    <xf numFmtId="10" fontId="2" fillId="5" borderId="29" xfId="0" applyNumberFormat="1" applyFont="1" applyFill="1" applyBorder="1" applyAlignment="1"/>
    <xf numFmtId="0" fontId="2" fillId="5" borderId="63" xfId="0" applyNumberFormat="1" applyFont="1" applyFill="1" applyBorder="1" applyAlignment="1">
      <alignment horizontal="center" vertical="center"/>
    </xf>
    <xf numFmtId="165" fontId="2" fillId="5" borderId="63" xfId="0" applyNumberFormat="1" applyFont="1" applyFill="1" applyBorder="1" applyAlignment="1">
      <alignment horizontal="center" vertical="center"/>
    </xf>
    <xf numFmtId="0" fontId="2" fillId="5" borderId="48" xfId="0" applyNumberFormat="1" applyFont="1" applyFill="1" applyBorder="1" applyAlignment="1">
      <alignment horizontal="center" vertical="center"/>
    </xf>
    <xf numFmtId="0" fontId="2" fillId="5" borderId="47" xfId="0" applyNumberFormat="1" applyFont="1" applyFill="1" applyBorder="1" applyAlignment="1">
      <alignment horizontal="center" vertical="center"/>
    </xf>
    <xf numFmtId="49" fontId="2" fillId="5" borderId="37" xfId="0" applyNumberFormat="1" applyFont="1" applyFill="1" applyBorder="1" applyAlignment="1">
      <alignment horizontal="center" vertical="center"/>
    </xf>
    <xf numFmtId="49" fontId="2" fillId="5" borderId="39" xfId="0" applyNumberFormat="1" applyFont="1" applyFill="1" applyBorder="1" applyAlignment="1">
      <alignment horizontal="center"/>
    </xf>
    <xf numFmtId="49" fontId="2" fillId="5" borderId="40" xfId="0" applyNumberFormat="1" applyFont="1" applyFill="1" applyBorder="1" applyAlignment="1"/>
    <xf numFmtId="0" fontId="2" fillId="5" borderId="41" xfId="0" applyNumberFormat="1" applyFont="1" applyFill="1" applyBorder="1" applyAlignment="1"/>
    <xf numFmtId="0" fontId="2" fillId="5" borderId="42" xfId="0" applyNumberFormat="1" applyFont="1" applyFill="1" applyBorder="1" applyAlignment="1"/>
    <xf numFmtId="0" fontId="2" fillId="5" borderId="38" xfId="0" applyNumberFormat="1" applyFont="1" applyFill="1" applyBorder="1" applyAlignment="1"/>
    <xf numFmtId="164" fontId="2" fillId="5" borderId="43" xfId="0" applyNumberFormat="1" applyFont="1" applyFill="1" applyBorder="1" applyAlignment="1"/>
    <xf numFmtId="165" fontId="2" fillId="5" borderId="34" xfId="0" applyNumberFormat="1" applyFont="1" applyFill="1" applyBorder="1" applyAlignment="1"/>
    <xf numFmtId="165" fontId="2" fillId="5" borderId="37" xfId="0" applyNumberFormat="1" applyFont="1" applyFill="1" applyBorder="1" applyAlignment="1"/>
    <xf numFmtId="10" fontId="2" fillId="5" borderId="46" xfId="0" applyNumberFormat="1" applyFont="1" applyFill="1" applyBorder="1" applyAlignment="1"/>
    <xf numFmtId="165" fontId="2" fillId="5" borderId="48" xfId="0" applyNumberFormat="1" applyFont="1" applyFill="1" applyBorder="1" applyAlignment="1">
      <alignment horizontal="center" vertical="center"/>
    </xf>
    <xf numFmtId="49" fontId="2" fillId="5" borderId="53" xfId="0" applyNumberFormat="1" applyFont="1" applyFill="1" applyBorder="1" applyAlignment="1">
      <alignment horizontal="center"/>
    </xf>
    <xf numFmtId="0" fontId="2" fillId="5" borderId="55" xfId="0" applyNumberFormat="1" applyFont="1" applyFill="1" applyBorder="1" applyAlignment="1">
      <alignment horizontal="center"/>
    </xf>
    <xf numFmtId="49" fontId="2" fillId="5" borderId="56" xfId="0" applyNumberFormat="1" applyFont="1" applyFill="1" applyBorder="1" applyAlignment="1"/>
    <xf numFmtId="0" fontId="2" fillId="5" borderId="57" xfId="0" applyNumberFormat="1" applyFont="1" applyFill="1" applyBorder="1" applyAlignment="1"/>
    <xf numFmtId="0" fontId="2" fillId="5" borderId="58" xfId="0" applyNumberFormat="1" applyFont="1" applyFill="1" applyBorder="1" applyAlignment="1"/>
    <xf numFmtId="0" fontId="2" fillId="5" borderId="54" xfId="0" applyNumberFormat="1" applyFont="1" applyFill="1" applyBorder="1" applyAlignment="1"/>
    <xf numFmtId="164" fontId="2" fillId="5" borderId="59" xfId="0" applyNumberFormat="1" applyFont="1" applyFill="1" applyBorder="1" applyAlignment="1"/>
    <xf numFmtId="165" fontId="2" fillId="5" borderId="50" xfId="0" applyNumberFormat="1" applyFont="1" applyFill="1" applyBorder="1" applyAlignment="1"/>
    <xf numFmtId="165" fontId="2" fillId="5" borderId="53" xfId="0" applyNumberFormat="1" applyFont="1" applyFill="1" applyBorder="1" applyAlignment="1"/>
    <xf numFmtId="10" fontId="2" fillId="5" borderId="62" xfId="0" applyNumberFormat="1" applyFont="1" applyFill="1" applyBorder="1" applyAlignment="1"/>
    <xf numFmtId="49" fontId="2" fillId="3" borderId="20" xfId="0" applyNumberFormat="1" applyFont="1" applyFill="1" applyBorder="1" applyAlignment="1">
      <alignment horizontal="center"/>
    </xf>
    <xf numFmtId="0" fontId="2" fillId="0" borderId="22" xfId="0" applyNumberFormat="1" applyFont="1" applyBorder="1" applyAlignment="1"/>
    <xf numFmtId="165" fontId="2" fillId="3" borderId="15" xfId="0" applyNumberFormat="1" applyFont="1" applyFill="1" applyBorder="1" applyAlignment="1"/>
    <xf numFmtId="0" fontId="2" fillId="0" borderId="48" xfId="0" applyNumberFormat="1" applyFont="1" applyBorder="1" applyAlignment="1">
      <alignment horizontal="center" vertical="center"/>
    </xf>
    <xf numFmtId="165" fontId="2" fillId="0" borderId="48" xfId="0" applyNumberFormat="1" applyFont="1" applyBorder="1" applyAlignment="1">
      <alignment horizontal="center" vertical="center"/>
    </xf>
    <xf numFmtId="49" fontId="2" fillId="3" borderId="47" xfId="0" applyNumberFormat="1" applyFont="1" applyFill="1" applyBorder="1" applyAlignment="1">
      <alignment horizontal="center" vertical="center"/>
    </xf>
    <xf numFmtId="49" fontId="2" fillId="3" borderId="39" xfId="0" applyNumberFormat="1" applyFont="1" applyFill="1" applyBorder="1" applyAlignment="1">
      <alignment horizontal="center"/>
    </xf>
    <xf numFmtId="49" fontId="2" fillId="5" borderId="47" xfId="0" applyNumberFormat="1" applyFont="1" applyFill="1" applyBorder="1" applyAlignment="1">
      <alignment horizontal="center" vertical="center"/>
    </xf>
    <xf numFmtId="0" fontId="2" fillId="5" borderId="39" xfId="0" applyNumberFormat="1" applyFont="1" applyFill="1" applyBorder="1" applyAlignment="1">
      <alignment horizontal="center"/>
    </xf>
    <xf numFmtId="0" fontId="2" fillId="5" borderId="55" xfId="0" applyFont="1" applyFill="1" applyBorder="1" applyAlignment="1">
      <alignment horizontal="center"/>
    </xf>
    <xf numFmtId="0" fontId="2" fillId="5" borderId="56" xfId="0" applyFont="1" applyFill="1" applyBorder="1" applyAlignment="1"/>
    <xf numFmtId="49" fontId="2" fillId="5" borderId="57" xfId="0" applyNumberFormat="1" applyFont="1" applyFill="1" applyBorder="1" applyAlignment="1"/>
    <xf numFmtId="49" fontId="2" fillId="5" borderId="58" xfId="0" applyNumberFormat="1" applyFont="1" applyFill="1" applyBorder="1" applyAlignment="1"/>
    <xf numFmtId="0" fontId="2" fillId="5" borderId="54" xfId="0" applyFont="1" applyFill="1" applyBorder="1" applyAlignment="1"/>
    <xf numFmtId="49" fontId="2" fillId="5" borderId="50" xfId="0" applyNumberFormat="1" applyFont="1" applyFill="1" applyBorder="1" applyAlignment="1"/>
    <xf numFmtId="49" fontId="2" fillId="5" borderId="53" xfId="0" applyNumberFormat="1" applyFont="1" applyFill="1" applyBorder="1" applyAlignment="1"/>
    <xf numFmtId="49" fontId="2" fillId="5" borderId="62" xfId="0" applyNumberFormat="1" applyFont="1" applyFill="1" applyBorder="1" applyAlignment="1"/>
    <xf numFmtId="49" fontId="2" fillId="0" borderId="20" xfId="0" applyNumberFormat="1" applyFont="1" applyBorder="1" applyAlignment="1">
      <alignment horizontal="center"/>
    </xf>
    <xf numFmtId="0" fontId="2" fillId="0" borderId="19" xfId="0" applyNumberFormat="1" applyFont="1" applyBorder="1" applyAlignment="1"/>
    <xf numFmtId="164" fontId="2" fillId="0" borderId="24" xfId="0" applyNumberFormat="1" applyFont="1" applyBorder="1" applyAlignment="1"/>
    <xf numFmtId="49" fontId="2" fillId="0" borderId="39" xfId="0" applyNumberFormat="1" applyFont="1" applyBorder="1" applyAlignment="1">
      <alignment horizontal="center"/>
    </xf>
    <xf numFmtId="0" fontId="2" fillId="0" borderId="38" xfId="0" applyNumberFormat="1" applyFont="1" applyBorder="1" applyAlignment="1"/>
    <xf numFmtId="164" fontId="2" fillId="0" borderId="43" xfId="0" applyNumberFormat="1" applyFont="1" applyBorder="1" applyAlignment="1"/>
    <xf numFmtId="49" fontId="2" fillId="0" borderId="55" xfId="0" applyNumberFormat="1" applyFont="1" applyBorder="1" applyAlignment="1">
      <alignment horizontal="center"/>
    </xf>
    <xf numFmtId="49" fontId="2" fillId="0" borderId="56" xfId="0" applyNumberFormat="1" applyFont="1" applyBorder="1" applyAlignment="1"/>
    <xf numFmtId="0" fontId="2" fillId="0" borderId="57" xfId="0" applyNumberFormat="1" applyFont="1" applyBorder="1" applyAlignment="1"/>
    <xf numFmtId="0" fontId="2" fillId="3" borderId="58" xfId="0" applyNumberFormat="1" applyFont="1" applyFill="1" applyBorder="1" applyAlignment="1"/>
    <xf numFmtId="0" fontId="2" fillId="0" borderId="54" xfId="0" applyNumberFormat="1" applyFont="1" applyBorder="1" applyAlignment="1"/>
    <xf numFmtId="164" fontId="2" fillId="0" borderId="59" xfId="0" applyNumberFormat="1" applyFont="1" applyBorder="1" applyAlignment="1"/>
    <xf numFmtId="165" fontId="2" fillId="3" borderId="50" xfId="0" applyNumberFormat="1" applyFont="1" applyFill="1" applyBorder="1" applyAlignment="1"/>
    <xf numFmtId="165" fontId="2" fillId="3" borderId="53" xfId="0" applyNumberFormat="1" applyFont="1" applyFill="1" applyBorder="1" applyAlignment="1"/>
    <xf numFmtId="10" fontId="2" fillId="3" borderId="62" xfId="0" applyNumberFormat="1" applyFont="1" applyFill="1" applyBorder="1" applyAlignment="1"/>
    <xf numFmtId="0" fontId="2" fillId="0" borderId="20" xfId="0" applyNumberFormat="1" applyFont="1" applyBorder="1" applyAlignment="1">
      <alignment horizontal="center"/>
    </xf>
    <xf numFmtId="0" fontId="2" fillId="0" borderId="39" xfId="0" applyNumberFormat="1" applyFont="1" applyBorder="1" applyAlignment="1">
      <alignment horizontal="center"/>
    </xf>
    <xf numFmtId="0" fontId="2" fillId="0" borderId="55" xfId="0" applyFont="1" applyBorder="1" applyAlignment="1">
      <alignment horizontal="center"/>
    </xf>
    <xf numFmtId="49" fontId="2" fillId="5" borderId="55" xfId="0" applyNumberFormat="1" applyFont="1" applyFill="1" applyBorder="1" applyAlignment="1">
      <alignment horizontal="center"/>
    </xf>
    <xf numFmtId="0" fontId="2" fillId="5" borderId="20" xfId="0" applyNumberFormat="1" applyFont="1" applyFill="1" applyBorder="1" applyAlignment="1">
      <alignment horizontal="center"/>
    </xf>
    <xf numFmtId="0" fontId="2" fillId="5" borderId="40" xfId="0" applyFont="1" applyFill="1" applyBorder="1" applyAlignment="1"/>
    <xf numFmtId="0" fontId="2" fillId="0" borderId="24" xfId="0" applyNumberFormat="1" applyFont="1" applyBorder="1" applyAlignment="1"/>
    <xf numFmtId="0" fontId="2" fillId="0" borderId="43" xfId="0" applyFont="1" applyBorder="1" applyAlignment="1"/>
    <xf numFmtId="0" fontId="2" fillId="0" borderId="55" xfId="0" applyNumberFormat="1" applyFont="1" applyBorder="1" applyAlignment="1">
      <alignment horizontal="center"/>
    </xf>
    <xf numFmtId="0" fontId="2" fillId="0" borderId="0" xfId="0" applyNumberFormat="1" applyFont="1" applyAlignment="1"/>
    <xf numFmtId="0" fontId="2" fillId="2" borderId="64" xfId="0" applyFont="1" applyFill="1" applyBorder="1" applyAlignment="1"/>
    <xf numFmtId="49" fontId="2" fillId="2" borderId="64" xfId="0" applyNumberFormat="1" applyFont="1" applyFill="1" applyBorder="1" applyAlignment="1"/>
    <xf numFmtId="49" fontId="2" fillId="2" borderId="65" xfId="0" applyNumberFormat="1" applyFont="1" applyFill="1" applyBorder="1" applyAlignment="1"/>
    <xf numFmtId="0" fontId="2" fillId="2" borderId="65" xfId="0" applyFont="1" applyFill="1" applyBorder="1" applyAlignment="1"/>
    <xf numFmtId="49" fontId="2" fillId="4" borderId="18" xfId="0" applyNumberFormat="1" applyFont="1" applyFill="1" applyBorder="1" applyAlignment="1"/>
    <xf numFmtId="0" fontId="2" fillId="4" borderId="18" xfId="0" applyNumberFormat="1" applyFont="1" applyFill="1" applyBorder="1" applyAlignment="1">
      <alignment horizontal="center"/>
    </xf>
    <xf numFmtId="165" fontId="2" fillId="0" borderId="66" xfId="0" applyNumberFormat="1" applyFont="1" applyBorder="1" applyAlignment="1"/>
    <xf numFmtId="165" fontId="2" fillId="0" borderId="67" xfId="0" applyNumberFormat="1" applyFont="1" applyBorder="1" applyAlignment="1"/>
    <xf numFmtId="166" fontId="2" fillId="0" borderId="67" xfId="0" applyNumberFormat="1" applyFont="1" applyBorder="1" applyAlignment="1"/>
    <xf numFmtId="3" fontId="2" fillId="0" borderId="67" xfId="0" applyNumberFormat="1" applyFont="1" applyBorder="1" applyAlignment="1"/>
    <xf numFmtId="49" fontId="2" fillId="4" borderId="37" xfId="0" applyNumberFormat="1" applyFont="1" applyFill="1" applyBorder="1" applyAlignment="1"/>
    <xf numFmtId="0" fontId="2" fillId="4" borderId="37" xfId="0" applyNumberFormat="1" applyFont="1" applyFill="1" applyBorder="1" applyAlignment="1">
      <alignment horizontal="center"/>
    </xf>
    <xf numFmtId="165" fontId="2" fillId="0" borderId="38" xfId="0" applyNumberFormat="1" applyFont="1" applyBorder="1" applyAlignment="1"/>
    <xf numFmtId="165" fontId="2" fillId="0" borderId="68" xfId="0" applyNumberFormat="1" applyFont="1" applyBorder="1" applyAlignment="1"/>
    <xf numFmtId="166" fontId="2" fillId="0" borderId="68" xfId="0" applyNumberFormat="1" applyFont="1" applyBorder="1" applyAlignment="1"/>
    <xf numFmtId="3" fontId="2" fillId="0" borderId="68" xfId="0" applyNumberFormat="1" applyFont="1" applyBorder="1" applyAlignment="1"/>
    <xf numFmtId="49" fontId="2" fillId="4" borderId="53" xfId="0" applyNumberFormat="1" applyFont="1" applyFill="1" applyBorder="1" applyAlignment="1"/>
    <xf numFmtId="0" fontId="2" fillId="4" borderId="53" xfId="0" applyNumberFormat="1" applyFont="1" applyFill="1" applyBorder="1" applyAlignment="1">
      <alignment horizontal="center"/>
    </xf>
    <xf numFmtId="165" fontId="2" fillId="0" borderId="69" xfId="0" applyNumberFormat="1" applyFont="1" applyBorder="1" applyAlignment="1"/>
    <xf numFmtId="165" fontId="2" fillId="0" borderId="65" xfId="0" applyNumberFormat="1" applyFont="1" applyBorder="1" applyAlignment="1"/>
    <xf numFmtId="166" fontId="2" fillId="0" borderId="65" xfId="0" applyNumberFormat="1" applyFont="1" applyBorder="1" applyAlignment="1"/>
    <xf numFmtId="3" fontId="2" fillId="0" borderId="65" xfId="0" applyNumberFormat="1" applyFont="1" applyBorder="1" applyAlignment="1"/>
    <xf numFmtId="49" fontId="2" fillId="0" borderId="70" xfId="0" applyNumberFormat="1" applyFont="1" applyBorder="1" applyAlignment="1"/>
    <xf numFmtId="0" fontId="2" fillId="0" borderId="70" xfId="0" applyNumberFormat="1" applyFont="1" applyBorder="1" applyAlignment="1">
      <alignment horizontal="center"/>
    </xf>
    <xf numFmtId="0" fontId="2" fillId="0" borderId="0" xfId="0" applyNumberFormat="1" applyFont="1" applyAlignment="1"/>
    <xf numFmtId="0" fontId="4" fillId="2" borderId="1" xfId="0" applyNumberFormat="1" applyFont="1" applyFill="1" applyBorder="1" applyAlignment="1">
      <alignment horizontal="center" vertical="center"/>
    </xf>
    <xf numFmtId="0" fontId="2" fillId="0" borderId="20" xfId="0" applyFont="1" applyBorder="1" applyAlignment="1">
      <alignment horizontal="center"/>
    </xf>
    <xf numFmtId="0" fontId="2" fillId="0" borderId="39" xfId="0" applyFont="1" applyBorder="1" applyAlignment="1">
      <alignment horizontal="center"/>
    </xf>
    <xf numFmtId="0" fontId="2" fillId="0" borderId="71" xfId="0" applyFont="1" applyBorder="1" applyAlignment="1"/>
    <xf numFmtId="0" fontId="2" fillId="0" borderId="43" xfId="0" applyNumberFormat="1" applyFont="1" applyBorder="1" applyAlignment="1"/>
    <xf numFmtId="0" fontId="2" fillId="0" borderId="59" xfId="0" applyFont="1" applyBorder="1" applyAlignment="1"/>
    <xf numFmtId="0" fontId="2" fillId="5" borderId="18" xfId="0" applyNumberFormat="1" applyFont="1" applyFill="1" applyBorder="1" applyAlignment="1"/>
    <xf numFmtId="0" fontId="2" fillId="5" borderId="37" xfId="0" applyNumberFormat="1" applyFont="1" applyFill="1" applyBorder="1" applyAlignment="1"/>
    <xf numFmtId="0" fontId="2" fillId="0" borderId="23" xfId="0" applyNumberFormat="1" applyFont="1" applyBorder="1" applyAlignment="1"/>
    <xf numFmtId="0" fontId="2" fillId="3" borderId="18" xfId="0" applyNumberFormat="1" applyFont="1" applyFill="1" applyBorder="1" applyAlignment="1"/>
    <xf numFmtId="0" fontId="2" fillId="0" borderId="42" xfId="0" applyNumberFormat="1" applyFont="1" applyBorder="1" applyAlignment="1"/>
    <xf numFmtId="0" fontId="2" fillId="3" borderId="37" xfId="0" applyNumberFormat="1" applyFont="1" applyFill="1" applyBorder="1" applyAlignment="1"/>
    <xf numFmtId="49" fontId="2" fillId="0" borderId="58" xfId="0" applyNumberFormat="1" applyFont="1" applyBorder="1" applyAlignment="1"/>
    <xf numFmtId="0" fontId="2" fillId="5" borderId="53" xfId="0" applyNumberFormat="1" applyFont="1" applyFill="1" applyBorder="1" applyAlignment="1"/>
    <xf numFmtId="0" fontId="2" fillId="0" borderId="58" xfId="0" applyNumberFormat="1" applyFont="1" applyBorder="1" applyAlignment="1"/>
    <xf numFmtId="0" fontId="2" fillId="3" borderId="53" xfId="0" applyNumberFormat="1" applyFont="1" applyFill="1" applyBorder="1" applyAlignment="1"/>
    <xf numFmtId="0" fontId="2" fillId="0" borderId="75" xfId="0" applyFont="1" applyBorder="1" applyAlignment="1">
      <alignment horizontal="center"/>
    </xf>
    <xf numFmtId="0" fontId="2" fillId="0" borderId="76" xfId="0" applyFont="1" applyBorder="1" applyAlignment="1"/>
    <xf numFmtId="49" fontId="2" fillId="5" borderId="77" xfId="0" applyNumberFormat="1" applyFont="1" applyFill="1" applyBorder="1" applyAlignment="1">
      <alignment horizontal="center"/>
    </xf>
    <xf numFmtId="49" fontId="2" fillId="5" borderId="78" xfId="0" applyNumberFormat="1" applyFont="1" applyFill="1" applyBorder="1" applyAlignment="1"/>
    <xf numFmtId="10" fontId="2" fillId="5" borderId="59" xfId="0" applyNumberFormat="1" applyFont="1" applyFill="1" applyBorder="1" applyAlignment="1"/>
    <xf numFmtId="49" fontId="2" fillId="3" borderId="73" xfId="0" applyNumberFormat="1" applyFont="1" applyFill="1" applyBorder="1" applyAlignment="1">
      <alignment horizontal="center"/>
    </xf>
    <xf numFmtId="164" fontId="2" fillId="0" borderId="81" xfId="0" applyNumberFormat="1" applyFont="1" applyBorder="1" applyAlignment="1"/>
    <xf numFmtId="0" fontId="2" fillId="0" borderId="0" xfId="0" applyNumberFormat="1" applyFont="1" applyAlignment="1"/>
    <xf numFmtId="0" fontId="0" fillId="0" borderId="0" xfId="0" applyNumberFormat="1" applyFont="1" applyAlignment="1">
      <alignment vertical="top" wrapText="1"/>
    </xf>
    <xf numFmtId="49" fontId="7" fillId="2" borderId="65" xfId="0" applyNumberFormat="1" applyFont="1" applyFill="1" applyBorder="1" applyAlignment="1">
      <alignment vertical="top" wrapText="1"/>
    </xf>
    <xf numFmtId="0" fontId="7" fillId="2" borderId="65" xfId="0" applyFont="1" applyFill="1" applyBorder="1" applyAlignment="1">
      <alignment vertical="top" wrapText="1"/>
    </xf>
    <xf numFmtId="0" fontId="7" fillId="4" borderId="82" xfId="0" applyNumberFormat="1" applyFont="1" applyFill="1" applyBorder="1" applyAlignment="1">
      <alignment vertical="top" wrapText="1"/>
    </xf>
    <xf numFmtId="0" fontId="0" fillId="0" borderId="83" xfId="0" applyNumberFormat="1" applyFont="1" applyBorder="1" applyAlignment="1">
      <alignment vertical="top" wrapText="1"/>
    </xf>
    <xf numFmtId="0" fontId="0" fillId="0" borderId="67" xfId="0" applyFont="1" applyBorder="1" applyAlignment="1">
      <alignment vertical="top" wrapText="1"/>
    </xf>
    <xf numFmtId="0" fontId="7" fillId="4" borderId="84" xfId="0" applyNumberFormat="1" applyFont="1" applyFill="1" applyBorder="1" applyAlignment="1">
      <alignment vertical="top" wrapText="1"/>
    </xf>
    <xf numFmtId="165" fontId="0" fillId="0" borderId="85" xfId="0" applyNumberFormat="1" applyFont="1" applyBorder="1" applyAlignment="1">
      <alignment vertical="top" wrapText="1"/>
    </xf>
    <xf numFmtId="0" fontId="0" fillId="0" borderId="68" xfId="0" applyFont="1" applyBorder="1" applyAlignment="1">
      <alignment vertical="top" wrapText="1"/>
    </xf>
    <xf numFmtId="0" fontId="0" fillId="0" borderId="85" xfId="0" applyNumberFormat="1" applyFont="1" applyBorder="1" applyAlignment="1">
      <alignment vertical="top" wrapText="1"/>
    </xf>
    <xf numFmtId="0" fontId="2" fillId="0" borderId="0" xfId="0" applyNumberFormat="1" applyFont="1" applyAlignment="1"/>
    <xf numFmtId="49" fontId="2" fillId="2" borderId="86" xfId="0" applyNumberFormat="1" applyFont="1" applyFill="1" applyBorder="1" applyAlignment="1"/>
    <xf numFmtId="49" fontId="2" fillId="2" borderId="87" xfId="0" applyNumberFormat="1" applyFont="1" applyFill="1" applyBorder="1" applyAlignment="1"/>
    <xf numFmtId="0" fontId="2" fillId="2" borderId="86" xfId="0" applyFont="1" applyFill="1" applyBorder="1" applyAlignment="1"/>
    <xf numFmtId="0" fontId="2" fillId="2" borderId="12" xfId="0" applyFont="1" applyFill="1" applyBorder="1" applyAlignment="1"/>
    <xf numFmtId="0" fontId="2" fillId="0" borderId="33" xfId="0" applyNumberFormat="1" applyFont="1" applyBorder="1" applyAlignment="1">
      <alignment horizontal="center" vertical="center"/>
    </xf>
    <xf numFmtId="165" fontId="2" fillId="0" borderId="33" xfId="0" applyNumberFormat="1" applyFont="1" applyBorder="1" applyAlignment="1">
      <alignment horizontal="center" vertical="center"/>
    </xf>
    <xf numFmtId="0" fontId="2" fillId="0" borderId="88" xfId="0" applyNumberFormat="1" applyFont="1" applyBorder="1" applyAlignment="1">
      <alignment horizontal="center" vertical="center"/>
    </xf>
    <xf numFmtId="0" fontId="2" fillId="3" borderId="89" xfId="0" applyNumberFormat="1" applyFont="1" applyFill="1" applyBorder="1" applyAlignment="1">
      <alignment horizontal="center" vertical="center"/>
    </xf>
    <xf numFmtId="0" fontId="2" fillId="3" borderId="90" xfId="0" applyNumberFormat="1" applyFont="1" applyFill="1" applyBorder="1" applyAlignment="1">
      <alignment horizontal="center" vertical="center"/>
    </xf>
    <xf numFmtId="0" fontId="2" fillId="3" borderId="91" xfId="0" applyNumberFormat="1" applyFont="1" applyFill="1" applyBorder="1" applyAlignment="1">
      <alignment horizontal="center" vertical="center"/>
    </xf>
    <xf numFmtId="0" fontId="2" fillId="3" borderId="33" xfId="0" applyNumberFormat="1" applyFont="1" applyFill="1" applyBorder="1" applyAlignment="1">
      <alignment horizontal="center" vertical="center"/>
    </xf>
    <xf numFmtId="165" fontId="2" fillId="0" borderId="27" xfId="0" applyNumberFormat="1" applyFont="1" applyBorder="1" applyAlignment="1">
      <alignment horizontal="center" vertical="center"/>
    </xf>
    <xf numFmtId="0" fontId="2" fillId="0" borderId="27" xfId="0" applyNumberFormat="1" applyFont="1" applyBorder="1" applyAlignment="1">
      <alignment horizontal="center" vertical="center"/>
    </xf>
    <xf numFmtId="0" fontId="2" fillId="0" borderId="61" xfId="0" applyNumberFormat="1" applyFont="1" applyBorder="1" applyAlignment="1">
      <alignment horizontal="center" vertical="center"/>
    </xf>
    <xf numFmtId="0" fontId="2" fillId="3" borderId="92" xfId="0" applyNumberFormat="1" applyFont="1" applyFill="1" applyBorder="1" applyAlignment="1">
      <alignment horizontal="center" vertical="center"/>
    </xf>
    <xf numFmtId="0" fontId="2" fillId="3" borderId="93" xfId="0" applyNumberFormat="1" applyFont="1" applyFill="1" applyBorder="1" applyAlignment="1">
      <alignment horizontal="center" vertical="center"/>
    </xf>
    <xf numFmtId="0" fontId="2" fillId="3" borderId="94" xfId="0" applyNumberFormat="1" applyFont="1" applyFill="1" applyBorder="1" applyAlignment="1">
      <alignment horizontal="center" vertical="center"/>
    </xf>
    <xf numFmtId="0" fontId="2" fillId="3" borderId="27" xfId="0" applyNumberFormat="1" applyFont="1" applyFill="1" applyBorder="1" applyAlignment="1">
      <alignment horizontal="center" vertical="center"/>
    </xf>
    <xf numFmtId="0" fontId="2" fillId="5" borderId="95" xfId="0" applyNumberFormat="1" applyFont="1" applyFill="1" applyBorder="1" applyAlignment="1">
      <alignment horizontal="center" vertical="center"/>
    </xf>
    <xf numFmtId="165" fontId="2" fillId="5" borderId="95" xfId="0" applyNumberFormat="1" applyFont="1" applyFill="1" applyBorder="1" applyAlignment="1">
      <alignment horizontal="center" vertical="center"/>
    </xf>
    <xf numFmtId="0" fontId="2" fillId="5" borderId="96" xfId="0" applyNumberFormat="1" applyFont="1" applyFill="1" applyBorder="1" applyAlignment="1">
      <alignment horizontal="center" vertical="center"/>
    </xf>
    <xf numFmtId="0" fontId="2" fillId="5" borderId="92" xfId="0" applyNumberFormat="1" applyFont="1" applyFill="1" applyBorder="1" applyAlignment="1">
      <alignment horizontal="center" vertical="center"/>
    </xf>
    <xf numFmtId="0" fontId="2" fillId="5" borderId="93" xfId="0" applyNumberFormat="1" applyFont="1" applyFill="1" applyBorder="1" applyAlignment="1">
      <alignment horizontal="center" vertical="center"/>
    </xf>
    <xf numFmtId="0" fontId="2" fillId="5" borderId="94" xfId="0" applyNumberFormat="1" applyFont="1" applyFill="1" applyBorder="1" applyAlignment="1">
      <alignment horizontal="center" vertical="center"/>
    </xf>
    <xf numFmtId="0" fontId="2" fillId="5" borderId="27" xfId="0" applyNumberFormat="1" applyFont="1" applyFill="1" applyBorder="1" applyAlignment="1">
      <alignment horizontal="center" vertical="center"/>
    </xf>
    <xf numFmtId="165" fontId="2" fillId="5" borderId="94" xfId="0" applyNumberFormat="1" applyFont="1" applyFill="1" applyBorder="1" applyAlignment="1">
      <alignment horizontal="center" vertical="center"/>
    </xf>
    <xf numFmtId="165" fontId="2" fillId="0" borderId="94" xfId="0" applyNumberFormat="1" applyFont="1" applyBorder="1" applyAlignment="1">
      <alignment horizontal="center" vertical="center"/>
    </xf>
    <xf numFmtId="0" fontId="2" fillId="0" borderId="94" xfId="0" applyNumberFormat="1" applyFont="1" applyBorder="1" applyAlignment="1">
      <alignment horizontal="center" vertical="center"/>
    </xf>
    <xf numFmtId="0" fontId="2" fillId="0" borderId="93" xfId="0" applyNumberFormat="1" applyFont="1" applyBorder="1" applyAlignment="1">
      <alignment horizontal="center" vertical="center"/>
    </xf>
    <xf numFmtId="49" fontId="2" fillId="3" borderId="27" xfId="0" applyNumberFormat="1" applyFont="1" applyFill="1" applyBorder="1" applyAlignment="1">
      <alignment horizontal="center" vertical="center"/>
    </xf>
    <xf numFmtId="49" fontId="2" fillId="5" borderId="27" xfId="0" applyNumberFormat="1" applyFont="1" applyFill="1" applyBorder="1" applyAlignment="1">
      <alignment horizontal="center" vertical="center"/>
    </xf>
    <xf numFmtId="49" fontId="2" fillId="5" borderId="74" xfId="0" applyNumberFormat="1" applyFont="1" applyFill="1" applyBorder="1" applyAlignment="1">
      <alignment horizontal="center" vertical="center"/>
    </xf>
    <xf numFmtId="0" fontId="2" fillId="5" borderId="20" xfId="0" applyFont="1" applyFill="1" applyBorder="1" applyAlignment="1">
      <alignment horizontal="center"/>
    </xf>
    <xf numFmtId="0" fontId="2" fillId="5" borderId="21" xfId="0" applyFont="1" applyFill="1" applyBorder="1" applyAlignment="1"/>
    <xf numFmtId="49" fontId="2" fillId="5" borderId="23" xfId="0" applyNumberFormat="1" applyFont="1" applyFill="1" applyBorder="1" applyAlignment="1"/>
    <xf numFmtId="49" fontId="2" fillId="5" borderId="18" xfId="0" applyNumberFormat="1" applyFont="1" applyFill="1" applyBorder="1" applyAlignment="1"/>
    <xf numFmtId="0" fontId="2" fillId="5" borderId="19" xfId="0" applyFont="1" applyFill="1" applyBorder="1" applyAlignment="1"/>
    <xf numFmtId="49" fontId="2" fillId="5" borderId="15" xfId="0" applyNumberFormat="1" applyFont="1" applyFill="1" applyBorder="1" applyAlignment="1"/>
    <xf numFmtId="49" fontId="2" fillId="5" borderId="29" xfId="0" applyNumberFormat="1" applyFont="1" applyFill="1" applyBorder="1" applyAlignment="1"/>
    <xf numFmtId="0" fontId="2" fillId="5" borderId="39" xfId="0" applyFont="1" applyFill="1" applyBorder="1" applyAlignment="1">
      <alignment horizontal="center"/>
    </xf>
    <xf numFmtId="49" fontId="2" fillId="5" borderId="42" xfId="0" applyNumberFormat="1" applyFont="1" applyFill="1" applyBorder="1" applyAlignment="1"/>
    <xf numFmtId="49" fontId="2" fillId="5" borderId="37" xfId="0" applyNumberFormat="1" applyFont="1" applyFill="1" applyBorder="1" applyAlignment="1"/>
    <xf numFmtId="0" fontId="2" fillId="5" borderId="38" xfId="0" applyFont="1" applyFill="1" applyBorder="1" applyAlignment="1"/>
    <xf numFmtId="49" fontId="2" fillId="5" borderId="34" xfId="0" applyNumberFormat="1" applyFont="1" applyFill="1" applyBorder="1" applyAlignment="1"/>
    <xf numFmtId="49" fontId="2" fillId="5" borderId="46" xfId="0" applyNumberFormat="1" applyFont="1" applyFill="1" applyBorder="1" applyAlignment="1"/>
    <xf numFmtId="0" fontId="2" fillId="0" borderId="21" xfId="0" applyFont="1" applyBorder="1" applyAlignment="1"/>
    <xf numFmtId="49" fontId="2" fillId="0" borderId="23" xfId="0" applyNumberFormat="1" applyFont="1" applyBorder="1" applyAlignment="1"/>
    <xf numFmtId="49" fontId="2" fillId="3" borderId="18" xfId="0" applyNumberFormat="1" applyFont="1" applyFill="1" applyBorder="1" applyAlignment="1"/>
    <xf numFmtId="0" fontId="2" fillId="0" borderId="19" xfId="0" applyFont="1" applyBorder="1" applyAlignment="1"/>
    <xf numFmtId="49" fontId="2" fillId="3" borderId="15" xfId="0" applyNumberFormat="1" applyFont="1" applyFill="1" applyBorder="1" applyAlignment="1"/>
    <xf numFmtId="49" fontId="2" fillId="3" borderId="29" xfId="0" applyNumberFormat="1" applyFont="1" applyFill="1" applyBorder="1" applyAlignment="1"/>
    <xf numFmtId="0" fontId="2" fillId="0" borderId="40" xfId="0" applyFont="1" applyBorder="1" applyAlignment="1"/>
    <xf numFmtId="49" fontId="2" fillId="0" borderId="42" xfId="0" applyNumberFormat="1" applyFont="1" applyBorder="1" applyAlignment="1"/>
    <xf numFmtId="49" fontId="2" fillId="3" borderId="37" xfId="0" applyNumberFormat="1" applyFont="1" applyFill="1" applyBorder="1" applyAlignment="1"/>
    <xf numFmtId="49" fontId="2" fillId="3" borderId="34" xfId="0" applyNumberFormat="1" applyFont="1" applyFill="1" applyBorder="1" applyAlignment="1"/>
    <xf numFmtId="49" fontId="2" fillId="3" borderId="46" xfId="0" applyNumberFormat="1" applyFont="1" applyFill="1" applyBorder="1" applyAlignment="1"/>
    <xf numFmtId="0" fontId="2" fillId="0" borderId="0" xfId="0" applyNumberFormat="1" applyFont="1" applyAlignment="1"/>
    <xf numFmtId="0" fontId="2" fillId="0" borderId="38" xfId="0" applyFont="1" applyBorder="1" applyAlignment="1"/>
    <xf numFmtId="0" fontId="2" fillId="0" borderId="54" xfId="0" applyFont="1" applyBorder="1" applyAlignment="1"/>
    <xf numFmtId="49" fontId="2" fillId="3" borderId="27" xfId="0" applyNumberFormat="1" applyFont="1" applyFill="1" applyBorder="1" applyAlignment="1">
      <alignment horizontal="center" vertical="center"/>
    </xf>
    <xf numFmtId="49" fontId="2" fillId="5" borderId="27"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xf>
    <xf numFmtId="49" fontId="9" fillId="3" borderId="37" xfId="0" applyNumberFormat="1" applyFont="1" applyFill="1" applyBorder="1" applyAlignment="1">
      <alignment horizontal="center" vertical="center"/>
    </xf>
    <xf numFmtId="49" fontId="9" fillId="3" borderId="53" xfId="0" applyNumberFormat="1" applyFont="1" applyFill="1" applyBorder="1" applyAlignment="1">
      <alignment horizontal="center"/>
    </xf>
    <xf numFmtId="49" fontId="9" fillId="5" borderId="18" xfId="0" applyNumberFormat="1" applyFont="1" applyFill="1" applyBorder="1" applyAlignment="1">
      <alignment horizontal="center" vertical="center"/>
    </xf>
    <xf numFmtId="49" fontId="9" fillId="5" borderId="37" xfId="0" applyNumberFormat="1" applyFont="1" applyFill="1" applyBorder="1" applyAlignment="1">
      <alignment horizontal="center" vertical="center"/>
    </xf>
    <xf numFmtId="0" fontId="9" fillId="5" borderId="21" xfId="0" applyFont="1" applyFill="1" applyBorder="1" applyAlignment="1"/>
    <xf numFmtId="0" fontId="9" fillId="5" borderId="40" xfId="0" applyFont="1" applyFill="1" applyBorder="1" applyAlignment="1"/>
    <xf numFmtId="0" fontId="9" fillId="5" borderId="20" xfId="0" applyFont="1" applyFill="1" applyBorder="1" applyAlignment="1">
      <alignment horizontal="center"/>
    </xf>
    <xf numFmtId="0" fontId="9" fillId="5" borderId="39" xfId="0" applyFont="1" applyFill="1" applyBorder="1" applyAlignment="1">
      <alignment horizontal="center"/>
    </xf>
    <xf numFmtId="0" fontId="9" fillId="0" borderId="20" xfId="0" applyFont="1" applyBorder="1" applyAlignment="1">
      <alignment horizontal="center"/>
    </xf>
    <xf numFmtId="0" fontId="9" fillId="0" borderId="39" xfId="0" applyFont="1" applyBorder="1" applyAlignment="1">
      <alignment horizontal="center"/>
    </xf>
    <xf numFmtId="0" fontId="9" fillId="0" borderId="21" xfId="0" applyFont="1" applyBorder="1" applyAlignment="1"/>
    <xf numFmtId="0" fontId="9" fillId="0" borderId="40" xfId="0" applyFont="1" applyBorder="1" applyAlignment="1"/>
    <xf numFmtId="49" fontId="5" fillId="0" borderId="18" xfId="0" applyNumberFormat="1" applyFont="1" applyBorder="1" applyAlignment="1">
      <alignment horizontal="center" vertical="center" wrapText="1"/>
    </xf>
    <xf numFmtId="0" fontId="2" fillId="0" borderId="37" xfId="0" applyFont="1" applyBorder="1" applyAlignment="1"/>
    <xf numFmtId="0" fontId="2" fillId="0" borderId="53" xfId="0" applyFont="1" applyBorder="1" applyAlignment="1"/>
    <xf numFmtId="49" fontId="5" fillId="5" borderId="18" xfId="0" applyNumberFormat="1" applyFont="1" applyFill="1" applyBorder="1" applyAlignment="1">
      <alignment horizontal="center" vertical="center" wrapText="1"/>
    </xf>
    <xf numFmtId="0" fontId="3" fillId="0" borderId="0" xfId="0" applyFont="1" applyAlignment="1">
      <alignment horizontal="center" vertical="center"/>
    </xf>
    <xf numFmtId="0" fontId="2" fillId="5" borderId="16" xfId="0" applyNumberFormat="1" applyFont="1" applyFill="1" applyBorder="1" applyAlignment="1">
      <alignment horizontal="right" vertical="center"/>
    </xf>
    <xf numFmtId="0" fontId="2" fillId="4" borderId="35" xfId="0" applyFont="1" applyFill="1" applyBorder="1" applyAlignment="1"/>
    <xf numFmtId="0" fontId="2" fillId="4" borderId="51" xfId="0" applyFont="1" applyFill="1" applyBorder="1" applyAlignment="1"/>
    <xf numFmtId="49" fontId="5" fillId="3" borderId="18" xfId="0" applyNumberFormat="1" applyFont="1" applyFill="1" applyBorder="1" applyAlignment="1">
      <alignment horizontal="center" vertical="center" wrapText="1"/>
    </xf>
    <xf numFmtId="165" fontId="2" fillId="3" borderId="27" xfId="0" applyNumberFormat="1" applyFont="1" applyFill="1" applyBorder="1" applyAlignment="1">
      <alignment horizontal="center" vertical="center"/>
    </xf>
    <xf numFmtId="0" fontId="2" fillId="0" borderId="18" xfId="0" applyFont="1" applyBorder="1" applyAlignment="1"/>
    <xf numFmtId="10" fontId="2" fillId="3" borderId="28" xfId="0" applyNumberFormat="1" applyFont="1" applyFill="1" applyBorder="1" applyAlignment="1">
      <alignment horizontal="center" vertical="center"/>
    </xf>
    <xf numFmtId="0" fontId="2" fillId="0" borderId="45" xfId="0" applyFont="1" applyBorder="1" applyAlignment="1"/>
    <xf numFmtId="0" fontId="2" fillId="0" borderId="61" xfId="0" applyFont="1" applyBorder="1" applyAlignment="1">
      <alignment horizontal="center" vertical="center"/>
    </xf>
    <xf numFmtId="49" fontId="5" fillId="3" borderId="19" xfId="0" applyNumberFormat="1" applyFont="1" applyFill="1" applyBorder="1" applyAlignment="1">
      <alignment horizontal="center" vertical="center" wrapText="1"/>
    </xf>
    <xf numFmtId="0" fontId="2" fillId="0" borderId="38" xfId="0" applyFont="1" applyBorder="1" applyAlignment="1"/>
    <xf numFmtId="0" fontId="2" fillId="0" borderId="54" xfId="0" applyFont="1" applyBorder="1" applyAlignment="1"/>
    <xf numFmtId="0" fontId="2" fillId="5" borderId="25" xfId="0" applyNumberFormat="1" applyFont="1" applyFill="1" applyBorder="1" applyAlignment="1"/>
    <xf numFmtId="0" fontId="2" fillId="0" borderId="44" xfId="0" applyFont="1" applyBorder="1" applyAlignment="1"/>
    <xf numFmtId="0" fontId="2" fillId="0" borderId="60" xfId="0" applyFont="1" applyBorder="1" applyAlignment="1"/>
    <xf numFmtId="165" fontId="2" fillId="5" borderId="27" xfId="0" applyNumberFormat="1" applyFont="1" applyFill="1" applyBorder="1" applyAlignment="1">
      <alignment horizontal="center" vertical="center"/>
    </xf>
    <xf numFmtId="165" fontId="2" fillId="3" borderId="33" xfId="0" applyNumberFormat="1" applyFont="1" applyFill="1" applyBorder="1" applyAlignment="1">
      <alignment horizontal="center" vertical="center"/>
    </xf>
    <xf numFmtId="0" fontId="2" fillId="0" borderId="27" xfId="0" applyFont="1" applyBorder="1" applyAlignment="1"/>
    <xf numFmtId="0" fontId="2" fillId="3" borderId="16" xfId="0" applyNumberFormat="1" applyFont="1" applyFill="1" applyBorder="1" applyAlignment="1">
      <alignment horizontal="right" vertical="center"/>
    </xf>
    <xf numFmtId="10" fontId="2" fillId="3" borderId="27" xfId="0" applyNumberFormat="1" applyFont="1" applyFill="1" applyBorder="1" applyAlignment="1">
      <alignment horizontal="center" vertical="center"/>
    </xf>
    <xf numFmtId="165" fontId="2" fillId="3" borderId="18" xfId="0" applyNumberFormat="1" applyFont="1" applyFill="1" applyBorder="1" applyAlignment="1">
      <alignment horizontal="center" vertical="center"/>
    </xf>
    <xf numFmtId="49" fontId="2" fillId="3" borderId="17" xfId="0" applyNumberFormat="1" applyFont="1" applyFill="1" applyBorder="1" applyAlignment="1">
      <alignment horizontal="right" vertical="center"/>
    </xf>
    <xf numFmtId="0" fontId="2" fillId="4" borderId="36" xfId="0" applyFont="1" applyFill="1" applyBorder="1" applyAlignment="1"/>
    <xf numFmtId="0" fontId="2" fillId="4" borderId="52" xfId="0" applyFont="1" applyFill="1" applyBorder="1" applyAlignment="1"/>
    <xf numFmtId="49" fontId="2" fillId="5" borderId="17" xfId="0" applyNumberFormat="1" applyFont="1" applyFill="1" applyBorder="1" applyAlignment="1">
      <alignment horizontal="right" vertical="center"/>
    </xf>
    <xf numFmtId="49" fontId="6" fillId="0" borderId="18" xfId="0" applyNumberFormat="1" applyFont="1" applyBorder="1" applyAlignment="1">
      <alignment horizontal="center" vertical="center" wrapText="1"/>
    </xf>
    <xf numFmtId="49" fontId="4" fillId="5" borderId="15" xfId="0" applyNumberFormat="1" applyFont="1" applyFill="1" applyBorder="1" applyAlignment="1">
      <alignment horizontal="right" vertical="center"/>
    </xf>
    <xf numFmtId="0" fontId="2" fillId="4" borderId="34" xfId="0" applyFont="1" applyFill="1" applyBorder="1" applyAlignment="1"/>
    <xf numFmtId="0" fontId="2" fillId="4" borderId="50" xfId="0" applyFont="1" applyFill="1" applyBorder="1" applyAlignment="1"/>
    <xf numFmtId="165" fontId="2" fillId="3" borderId="32" xfId="0" applyNumberFormat="1" applyFont="1" applyFill="1" applyBorder="1" applyAlignment="1">
      <alignment horizontal="center" vertical="center"/>
    </xf>
    <xf numFmtId="0" fontId="2" fillId="0" borderId="49" xfId="0" applyFont="1" applyBorder="1" applyAlignment="1"/>
    <xf numFmtId="49" fontId="4" fillId="3" borderId="15" xfId="0" applyNumberFormat="1" applyFont="1" applyFill="1" applyBorder="1" applyAlignment="1">
      <alignment horizontal="right" vertical="center"/>
    </xf>
    <xf numFmtId="49" fontId="6" fillId="5" borderId="18" xfId="0" applyNumberFormat="1" applyFont="1" applyFill="1" applyBorder="1" applyAlignment="1">
      <alignment horizontal="center" vertical="center" wrapText="1"/>
    </xf>
    <xf numFmtId="49" fontId="5" fillId="5" borderId="19" xfId="0" applyNumberFormat="1" applyFont="1" applyFill="1" applyBorder="1" applyAlignment="1">
      <alignment horizontal="center" vertical="center" wrapText="1"/>
    </xf>
    <xf numFmtId="49" fontId="5" fillId="0" borderId="19" xfId="0" applyNumberFormat="1" applyFont="1" applyBorder="1" applyAlignment="1">
      <alignment horizontal="center" vertical="center" wrapText="1"/>
    </xf>
    <xf numFmtId="49" fontId="2" fillId="3" borderId="16" xfId="0" applyNumberFormat="1" applyFont="1" applyFill="1" applyBorder="1" applyAlignment="1">
      <alignment horizontal="right" vertical="center"/>
    </xf>
    <xf numFmtId="49" fontId="2" fillId="5" borderId="16" xfId="0" applyNumberFormat="1" applyFont="1" applyFill="1" applyBorder="1" applyAlignment="1">
      <alignment horizontal="right" vertical="center"/>
    </xf>
    <xf numFmtId="0" fontId="2" fillId="3" borderId="25" xfId="0" applyNumberFormat="1" applyFont="1" applyFill="1" applyBorder="1" applyAlignment="1"/>
    <xf numFmtId="10" fontId="2" fillId="5" borderId="27" xfId="0" applyNumberFormat="1" applyFont="1" applyFill="1" applyBorder="1" applyAlignment="1">
      <alignment horizontal="center" vertical="center"/>
    </xf>
    <xf numFmtId="165" fontId="2" fillId="5" borderId="18" xfId="0" applyNumberFormat="1" applyFont="1" applyFill="1" applyBorder="1" applyAlignment="1">
      <alignment horizontal="center" vertical="center"/>
    </xf>
    <xf numFmtId="165" fontId="2" fillId="5" borderId="49" xfId="0" applyNumberFormat="1" applyFont="1" applyFill="1" applyBorder="1" applyAlignment="1">
      <alignment horizontal="center" vertical="center"/>
    </xf>
    <xf numFmtId="165" fontId="2" fillId="3" borderId="49" xfId="0" applyNumberFormat="1" applyFont="1" applyFill="1" applyBorder="1" applyAlignment="1">
      <alignment horizontal="center" vertical="center"/>
    </xf>
    <xf numFmtId="10" fontId="2" fillId="5" borderId="28" xfId="0" applyNumberFormat="1" applyFont="1" applyFill="1" applyBorder="1" applyAlignment="1">
      <alignment horizontal="center" vertical="center"/>
    </xf>
    <xf numFmtId="167" fontId="5" fillId="3" borderId="18" xfId="0" applyNumberFormat="1" applyFont="1" applyFill="1" applyBorder="1" applyAlignment="1">
      <alignment horizontal="center" vertical="center" wrapText="1"/>
    </xf>
    <xf numFmtId="167" fontId="5" fillId="0" borderId="18" xfId="0" applyNumberFormat="1" applyFont="1" applyBorder="1" applyAlignment="1">
      <alignment horizontal="center" vertical="center" wrapText="1"/>
    </xf>
    <xf numFmtId="167" fontId="5" fillId="5" borderId="18" xfId="0" applyNumberFormat="1" applyFont="1" applyFill="1" applyBorder="1" applyAlignment="1">
      <alignment horizontal="center" vertical="center" wrapText="1"/>
    </xf>
    <xf numFmtId="0" fontId="2" fillId="0" borderId="71" xfId="0" applyFont="1" applyBorder="1" applyAlignment="1"/>
    <xf numFmtId="49" fontId="5" fillId="5" borderId="72" xfId="0" applyNumberFormat="1" applyFont="1" applyFill="1" applyBorder="1" applyAlignment="1">
      <alignment horizontal="center" vertical="center" wrapText="1"/>
    </xf>
    <xf numFmtId="167" fontId="5" fillId="5" borderId="74" xfId="0" applyNumberFormat="1" applyFont="1" applyFill="1" applyBorder="1" applyAlignment="1">
      <alignment horizontal="center" vertical="center" wrapText="1"/>
    </xf>
    <xf numFmtId="167" fontId="5" fillId="0" borderId="19" xfId="0" applyNumberFormat="1" applyFont="1" applyBorder="1" applyAlignment="1">
      <alignment horizontal="center" vertical="center" wrapText="1"/>
    </xf>
    <xf numFmtId="0" fontId="2" fillId="0" borderId="73" xfId="0" applyFont="1" applyBorder="1" applyAlignment="1"/>
    <xf numFmtId="49" fontId="6" fillId="5" borderId="74" xfId="0" applyNumberFormat="1" applyFont="1" applyFill="1" applyBorder="1" applyAlignment="1">
      <alignment horizontal="center" vertical="center" wrapText="1"/>
    </xf>
    <xf numFmtId="49" fontId="2" fillId="5" borderId="28" xfId="0" applyNumberFormat="1" applyFont="1" applyFill="1" applyBorder="1" applyAlignment="1">
      <alignment horizontal="center" vertical="center"/>
    </xf>
    <xf numFmtId="0" fontId="2" fillId="4" borderId="80" xfId="0" applyFont="1" applyFill="1" applyBorder="1" applyAlignment="1"/>
    <xf numFmtId="0" fontId="2" fillId="4" borderId="79" xfId="0" applyFont="1" applyFill="1" applyBorder="1" applyAlignment="1"/>
    <xf numFmtId="0" fontId="1" fillId="0" borderId="0" xfId="0" applyFont="1" applyAlignment="1">
      <alignment horizontal="center" vertical="center"/>
    </xf>
    <xf numFmtId="167" fontId="10" fillId="0" borderId="18" xfId="0" applyNumberFormat="1" applyFont="1" applyBorder="1" applyAlignment="1">
      <alignment horizontal="center" vertical="center" wrapText="1"/>
    </xf>
    <xf numFmtId="0" fontId="5"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 fillId="3" borderId="49" xfId="0" applyNumberFormat="1" applyFont="1" applyFill="1" applyBorder="1" applyAlignment="1">
      <alignment horizontal="center" vertical="center"/>
    </xf>
    <xf numFmtId="49" fontId="2" fillId="3" borderId="27" xfId="0" applyNumberFormat="1" applyFont="1" applyFill="1" applyBorder="1" applyAlignment="1">
      <alignment horizontal="center" vertical="center"/>
    </xf>
    <xf numFmtId="0" fontId="5" fillId="5" borderId="19"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2" fillId="5" borderId="49" xfId="0" applyNumberFormat="1" applyFont="1" applyFill="1" applyBorder="1" applyAlignment="1">
      <alignment horizontal="center" vertical="center"/>
    </xf>
    <xf numFmtId="49" fontId="2" fillId="3" borderId="110" xfId="0" applyNumberFormat="1" applyFont="1" applyFill="1" applyBorder="1" applyAlignment="1">
      <alignment horizontal="right" vertical="center"/>
    </xf>
    <xf numFmtId="49" fontId="2" fillId="3" borderId="111" xfId="0" applyNumberFormat="1" applyFont="1" applyFill="1" applyBorder="1" applyAlignment="1">
      <alignment horizontal="right" vertical="center"/>
    </xf>
    <xf numFmtId="49" fontId="2" fillId="3" borderId="112" xfId="0" applyNumberFormat="1" applyFont="1" applyFill="1" applyBorder="1" applyAlignment="1">
      <alignment horizontal="right" vertical="center"/>
    </xf>
    <xf numFmtId="49" fontId="2" fillId="5" borderId="27" xfId="0" applyNumberFormat="1" applyFont="1" applyFill="1" applyBorder="1" applyAlignment="1">
      <alignment horizontal="center" vertical="center"/>
    </xf>
    <xf numFmtId="10" fontId="2" fillId="3" borderId="101" xfId="0" applyNumberFormat="1" applyFont="1" applyFill="1" applyBorder="1" applyAlignment="1">
      <alignment horizontal="center" vertical="center"/>
    </xf>
    <xf numFmtId="10" fontId="2" fillId="3" borderId="102" xfId="0" applyNumberFormat="1" applyFont="1" applyFill="1" applyBorder="1" applyAlignment="1">
      <alignment horizontal="center" vertical="center"/>
    </xf>
    <xf numFmtId="10" fontId="2" fillId="3" borderId="103"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5" fontId="2" fillId="3" borderId="98" xfId="0" applyNumberFormat="1" applyFont="1" applyFill="1" applyBorder="1" applyAlignment="1">
      <alignment horizontal="center" vertical="center"/>
    </xf>
    <xf numFmtId="165" fontId="2" fillId="3" borderId="99" xfId="0" applyNumberFormat="1" applyFont="1" applyFill="1" applyBorder="1" applyAlignment="1">
      <alignment horizontal="center" vertical="center"/>
    </xf>
    <xf numFmtId="167" fontId="5" fillId="0" borderId="97" xfId="0" applyNumberFormat="1" applyFont="1" applyBorder="1" applyAlignment="1">
      <alignment horizontal="center" vertical="center" wrapText="1"/>
    </xf>
    <xf numFmtId="167" fontId="5" fillId="0" borderId="98" xfId="0" applyNumberFormat="1" applyFont="1" applyBorder="1" applyAlignment="1">
      <alignment horizontal="center" vertical="center" wrapText="1"/>
    </xf>
    <xf numFmtId="167" fontId="5" fillId="0" borderId="99" xfId="0" applyNumberFormat="1" applyFont="1" applyBorder="1" applyAlignment="1">
      <alignment horizontal="center" vertical="center" wrapText="1"/>
    </xf>
    <xf numFmtId="167" fontId="8" fillId="6" borderId="97" xfId="0" applyNumberFormat="1" applyFont="1" applyFill="1" applyBorder="1" applyAlignment="1">
      <alignment horizontal="center" vertical="center" wrapText="1"/>
    </xf>
    <xf numFmtId="167" fontId="8" fillId="6" borderId="98" xfId="0" applyNumberFormat="1" applyFont="1" applyFill="1" applyBorder="1" applyAlignment="1">
      <alignment horizontal="center" vertical="center" wrapText="1"/>
    </xf>
    <xf numFmtId="167" fontId="8" fillId="6" borderId="99" xfId="0" applyNumberFormat="1" applyFont="1" applyFill="1" applyBorder="1" applyAlignment="1">
      <alignment horizontal="center" vertical="center" wrapText="1"/>
    </xf>
    <xf numFmtId="49" fontId="4" fillId="3" borderId="119" xfId="0" applyNumberFormat="1" applyFont="1" applyFill="1" applyBorder="1" applyAlignment="1">
      <alignment horizontal="right" vertical="center"/>
    </xf>
    <xf numFmtId="49" fontId="4" fillId="3" borderId="120" xfId="0" applyNumberFormat="1" applyFont="1" applyFill="1" applyBorder="1" applyAlignment="1">
      <alignment horizontal="right" vertical="center"/>
    </xf>
    <xf numFmtId="49" fontId="4" fillId="3" borderId="121" xfId="0" applyNumberFormat="1" applyFont="1" applyFill="1" applyBorder="1" applyAlignment="1">
      <alignment horizontal="right" vertical="center"/>
    </xf>
    <xf numFmtId="49" fontId="2" fillId="3" borderId="116" xfId="0" applyNumberFormat="1" applyFont="1" applyFill="1" applyBorder="1" applyAlignment="1">
      <alignment horizontal="right" vertical="center"/>
    </xf>
    <xf numFmtId="49" fontId="2" fillId="3" borderId="117" xfId="0" applyNumberFormat="1" applyFont="1" applyFill="1" applyBorder="1" applyAlignment="1">
      <alignment horizontal="right" vertical="center"/>
    </xf>
    <xf numFmtId="49" fontId="2" fillId="3" borderId="118" xfId="0" applyNumberFormat="1" applyFont="1" applyFill="1" applyBorder="1" applyAlignment="1">
      <alignment horizontal="right" vertical="center"/>
    </xf>
    <xf numFmtId="49" fontId="6" fillId="0" borderId="97" xfId="0" applyNumberFormat="1" applyFont="1" applyBorder="1" applyAlignment="1">
      <alignment horizontal="center" vertical="center" wrapText="1"/>
    </xf>
    <xf numFmtId="49" fontId="6" fillId="0" borderId="98" xfId="0" applyNumberFormat="1" applyFont="1" applyBorder="1" applyAlignment="1">
      <alignment horizontal="center" vertical="center" wrapText="1"/>
    </xf>
    <xf numFmtId="49" fontId="6" fillId="0" borderId="99" xfId="0" applyNumberFormat="1" applyFont="1" applyBorder="1" applyAlignment="1">
      <alignment horizontal="center" vertical="center" wrapText="1"/>
    </xf>
    <xf numFmtId="0" fontId="5" fillId="0" borderId="113" xfId="0" applyFont="1" applyBorder="1" applyAlignment="1">
      <alignment horizontal="center" vertical="center" wrapText="1"/>
    </xf>
    <xf numFmtId="0" fontId="5" fillId="0" borderId="114" xfId="0" applyFont="1" applyBorder="1" applyAlignment="1">
      <alignment horizontal="center" vertical="center" wrapText="1"/>
    </xf>
    <xf numFmtId="0" fontId="5" fillId="0" borderId="115" xfId="0" applyFont="1" applyBorder="1" applyAlignment="1">
      <alignment horizontal="center" vertical="center" wrapText="1"/>
    </xf>
    <xf numFmtId="49" fontId="2" fillId="3" borderId="97" xfId="0" applyNumberFormat="1" applyFont="1" applyFill="1" applyBorder="1" applyAlignment="1">
      <alignment horizontal="center" vertical="center"/>
    </xf>
    <xf numFmtId="49" fontId="2" fillId="3" borderId="98" xfId="0" applyNumberFormat="1" applyFont="1" applyFill="1" applyBorder="1" applyAlignment="1">
      <alignment horizontal="center" vertical="center"/>
    </xf>
    <xf numFmtId="49" fontId="2" fillId="3" borderId="99" xfId="0" applyNumberFormat="1" applyFont="1" applyFill="1" applyBorder="1" applyAlignment="1">
      <alignment horizontal="center" vertical="center"/>
    </xf>
    <xf numFmtId="0" fontId="2" fillId="3" borderId="107" xfId="0" applyNumberFormat="1" applyFont="1" applyFill="1" applyBorder="1" applyAlignment="1"/>
    <xf numFmtId="0" fontId="2" fillId="3" borderId="108" xfId="0" applyNumberFormat="1" applyFont="1" applyFill="1" applyBorder="1" applyAlignment="1"/>
    <xf numFmtId="0" fontId="2" fillId="3" borderId="109" xfId="0" applyNumberFormat="1" applyFont="1" applyFill="1" applyBorder="1" applyAlignment="1"/>
    <xf numFmtId="10" fontId="2" fillId="3" borderId="97" xfId="0" applyNumberFormat="1" applyFont="1" applyFill="1" applyBorder="1" applyAlignment="1">
      <alignment horizontal="center" vertical="center"/>
    </xf>
    <xf numFmtId="10" fontId="2" fillId="3" borderId="98" xfId="0" applyNumberFormat="1" applyFont="1" applyFill="1" applyBorder="1" applyAlignment="1">
      <alignment horizontal="center" vertical="center"/>
    </xf>
    <xf numFmtId="10" fontId="2" fillId="3" borderId="99" xfId="0" applyNumberFormat="1" applyFont="1" applyFill="1" applyBorder="1" applyAlignment="1">
      <alignment horizontal="center" vertical="center"/>
    </xf>
    <xf numFmtId="0" fontId="2" fillId="3" borderId="104" xfId="0" applyNumberFormat="1" applyFont="1" applyFill="1" applyBorder="1" applyAlignment="1">
      <alignment horizontal="center" vertical="center"/>
    </xf>
    <xf numFmtId="0" fontId="2" fillId="3" borderId="105" xfId="0" applyNumberFormat="1" applyFont="1" applyFill="1" applyBorder="1" applyAlignment="1">
      <alignment horizontal="center" vertical="center"/>
    </xf>
    <xf numFmtId="0" fontId="2" fillId="3" borderId="106" xfId="0" applyNumberFormat="1" applyFont="1" applyFill="1" applyBorder="1" applyAlignment="1">
      <alignment horizontal="center" vertical="center"/>
    </xf>
    <xf numFmtId="167" fontId="5" fillId="5" borderId="97" xfId="0" applyNumberFormat="1" applyFont="1" applyFill="1" applyBorder="1" applyAlignment="1">
      <alignment horizontal="center" vertical="center" wrapText="1"/>
    </xf>
    <xf numFmtId="167" fontId="5" fillId="5" borderId="98" xfId="0" applyNumberFormat="1" applyFont="1" applyFill="1" applyBorder="1" applyAlignment="1">
      <alignment horizontal="center" vertical="center" wrapText="1"/>
    </xf>
    <xf numFmtId="167" fontId="5" fillId="5" borderId="99" xfId="0" applyNumberFormat="1" applyFont="1" applyFill="1" applyBorder="1" applyAlignment="1">
      <alignment horizontal="center" vertical="center" wrapText="1"/>
    </xf>
    <xf numFmtId="49" fontId="4" fillId="5" borderId="119" xfId="0" applyNumberFormat="1" applyFont="1" applyFill="1" applyBorder="1" applyAlignment="1">
      <alignment horizontal="right" vertical="center"/>
    </xf>
    <xf numFmtId="49" fontId="4" fillId="5" borderId="120" xfId="0" applyNumberFormat="1" applyFont="1" applyFill="1" applyBorder="1" applyAlignment="1">
      <alignment horizontal="right" vertical="center"/>
    </xf>
    <xf numFmtId="49" fontId="4" fillId="5" borderId="121" xfId="0" applyNumberFormat="1" applyFont="1" applyFill="1" applyBorder="1" applyAlignment="1">
      <alignment horizontal="right" vertical="center"/>
    </xf>
    <xf numFmtId="49" fontId="2" fillId="5" borderId="116" xfId="0" applyNumberFormat="1" applyFont="1" applyFill="1" applyBorder="1" applyAlignment="1">
      <alignment horizontal="right" vertical="center"/>
    </xf>
    <xf numFmtId="49" fontId="2" fillId="5" borderId="117" xfId="0" applyNumberFormat="1" applyFont="1" applyFill="1" applyBorder="1" applyAlignment="1">
      <alignment horizontal="right" vertical="center"/>
    </xf>
    <xf numFmtId="49" fontId="2" fillId="5" borderId="118" xfId="0" applyNumberFormat="1" applyFont="1" applyFill="1" applyBorder="1" applyAlignment="1">
      <alignment horizontal="right" vertical="center"/>
    </xf>
    <xf numFmtId="49" fontId="6" fillId="5" borderId="97" xfId="0" applyNumberFormat="1" applyFont="1" applyFill="1" applyBorder="1" applyAlignment="1">
      <alignment horizontal="center" vertical="center" wrapText="1"/>
    </xf>
    <xf numFmtId="49" fontId="6" fillId="5" borderId="98" xfId="0" applyNumberFormat="1" applyFont="1" applyFill="1" applyBorder="1" applyAlignment="1">
      <alignment horizontal="center" vertical="center" wrapText="1"/>
    </xf>
    <xf numFmtId="49" fontId="6" fillId="5" borderId="99" xfId="0" applyNumberFormat="1" applyFont="1" applyFill="1" applyBorder="1" applyAlignment="1">
      <alignment horizontal="center" vertical="center" wrapText="1"/>
    </xf>
    <xf numFmtId="0" fontId="5" fillId="5" borderId="113" xfId="0" applyFont="1" applyFill="1" applyBorder="1" applyAlignment="1">
      <alignment horizontal="center" vertical="center" wrapText="1"/>
    </xf>
    <xf numFmtId="0" fontId="5" fillId="5" borderId="114" xfId="0" applyFont="1" applyFill="1" applyBorder="1" applyAlignment="1">
      <alignment horizontal="center" vertical="center" wrapText="1"/>
    </xf>
    <xf numFmtId="0" fontId="5" fillId="5" borderId="115" xfId="0" applyFont="1" applyFill="1" applyBorder="1" applyAlignment="1">
      <alignment horizontal="center" vertical="center" wrapText="1"/>
    </xf>
    <xf numFmtId="49" fontId="2" fillId="5" borderId="110" xfId="0" applyNumberFormat="1" applyFont="1" applyFill="1" applyBorder="1" applyAlignment="1">
      <alignment horizontal="right" vertical="center"/>
    </xf>
    <xf numFmtId="49" fontId="2" fillId="5" borderId="111" xfId="0" applyNumberFormat="1" applyFont="1" applyFill="1" applyBorder="1" applyAlignment="1">
      <alignment horizontal="right" vertical="center"/>
    </xf>
    <xf numFmtId="49" fontId="2" fillId="5" borderId="112" xfId="0" applyNumberFormat="1" applyFont="1" applyFill="1" applyBorder="1" applyAlignment="1">
      <alignment horizontal="right" vertical="center"/>
    </xf>
    <xf numFmtId="49" fontId="9" fillId="5" borderId="16" xfId="0" applyNumberFormat="1" applyFont="1" applyFill="1" applyBorder="1" applyAlignment="1">
      <alignment horizontal="right" vertical="center"/>
    </xf>
    <xf numFmtId="0" fontId="2" fillId="5" borderId="107" xfId="0" applyNumberFormat="1" applyFont="1" applyFill="1" applyBorder="1" applyAlignment="1"/>
    <xf numFmtId="0" fontId="2" fillId="5" borderId="108" xfId="0" applyNumberFormat="1" applyFont="1" applyFill="1" applyBorder="1" applyAlignment="1"/>
    <xf numFmtId="0" fontId="2" fillId="5" borderId="109" xfId="0" applyNumberFormat="1" applyFont="1" applyFill="1" applyBorder="1" applyAlignment="1"/>
    <xf numFmtId="10" fontId="2" fillId="5" borderId="97" xfId="0" applyNumberFormat="1" applyFont="1" applyFill="1" applyBorder="1" applyAlignment="1">
      <alignment horizontal="center" vertical="center"/>
    </xf>
    <xf numFmtId="10" fontId="2" fillId="5" borderId="98" xfId="0" applyNumberFormat="1" applyFont="1" applyFill="1" applyBorder="1" applyAlignment="1">
      <alignment horizontal="center" vertical="center"/>
    </xf>
    <xf numFmtId="10" fontId="2" fillId="5" borderId="99" xfId="0" applyNumberFormat="1" applyFont="1" applyFill="1" applyBorder="1" applyAlignment="1">
      <alignment horizontal="center" vertical="center"/>
    </xf>
    <xf numFmtId="165" fontId="2" fillId="5" borderId="97" xfId="0" applyNumberFormat="1" applyFont="1" applyFill="1" applyBorder="1" applyAlignment="1">
      <alignment horizontal="center" vertical="center"/>
    </xf>
    <xf numFmtId="165" fontId="2" fillId="5" borderId="98" xfId="0" applyNumberFormat="1" applyFont="1" applyFill="1" applyBorder="1" applyAlignment="1">
      <alignment horizontal="center" vertical="center"/>
    </xf>
    <xf numFmtId="165" fontId="2" fillId="5" borderId="99" xfId="0" applyNumberFormat="1" applyFont="1" applyFill="1" applyBorder="1" applyAlignment="1">
      <alignment horizontal="center" vertical="center"/>
    </xf>
    <xf numFmtId="0" fontId="2" fillId="5" borderId="104" xfId="0" applyNumberFormat="1" applyFont="1" applyFill="1" applyBorder="1" applyAlignment="1">
      <alignment horizontal="center" vertical="center"/>
    </xf>
    <xf numFmtId="0" fontId="2" fillId="5" borderId="105" xfId="0" applyNumberFormat="1" applyFont="1" applyFill="1" applyBorder="1" applyAlignment="1">
      <alignment horizontal="center" vertical="center"/>
    </xf>
    <xf numFmtId="0" fontId="2" fillId="5" borderId="106" xfId="0" applyNumberFormat="1" applyFont="1" applyFill="1" applyBorder="1" applyAlignment="1">
      <alignment horizontal="center" vertical="center"/>
    </xf>
    <xf numFmtId="10" fontId="2" fillId="5" borderId="101" xfId="0" applyNumberFormat="1" applyFont="1" applyFill="1" applyBorder="1" applyAlignment="1">
      <alignment horizontal="center" vertical="center"/>
    </xf>
    <xf numFmtId="10" fontId="2" fillId="5" borderId="102" xfId="0" applyNumberFormat="1" applyFont="1" applyFill="1" applyBorder="1" applyAlignment="1">
      <alignment horizontal="center" vertical="center"/>
    </xf>
    <xf numFmtId="10" fontId="2" fillId="5" borderId="103" xfId="0" applyNumberFormat="1" applyFont="1" applyFill="1" applyBorder="1" applyAlignment="1">
      <alignment horizontal="center" vertical="center"/>
    </xf>
    <xf numFmtId="0" fontId="3" fillId="0" borderId="100" xfId="0" applyFont="1" applyBorder="1" applyAlignment="1">
      <alignment horizontal="center" vertical="center"/>
    </xf>
    <xf numFmtId="49" fontId="2" fillId="5" borderId="97" xfId="0" applyNumberFormat="1" applyFont="1" applyFill="1" applyBorder="1" applyAlignment="1">
      <alignment horizontal="center" vertical="center"/>
    </xf>
    <xf numFmtId="49" fontId="2" fillId="5" borderId="98" xfId="0" applyNumberFormat="1" applyFont="1" applyFill="1" applyBorder="1" applyAlignment="1">
      <alignment horizontal="center" vertical="center"/>
    </xf>
    <xf numFmtId="49" fontId="2" fillId="5" borderId="99" xfId="0" applyNumberFormat="1" applyFont="1" applyFill="1" applyBorder="1" applyAlignment="1">
      <alignment horizontal="center" vertical="center"/>
    </xf>
  </cellXfs>
  <cellStyles count="1">
    <cellStyle name="Normal" xfId="0" builtinId="0"/>
  </cellStyles>
  <dxfs count="198">
    <dxf>
      <font>
        <color rgb="FF000000"/>
      </font>
      <fill>
        <patternFill patternType="solid">
          <fgColor indexed="12"/>
          <bgColor indexed="14"/>
        </patternFill>
      </fill>
    </dxf>
    <dxf>
      <font>
        <color rgb="FF000000"/>
      </font>
      <fill>
        <patternFill patternType="solid">
          <fgColor indexed="12"/>
          <bgColor indexed="19"/>
        </patternFill>
      </fill>
    </dxf>
    <dxf>
      <font>
        <color rgb="FF000000"/>
      </font>
      <fill>
        <patternFill patternType="solid">
          <fgColor indexed="12"/>
          <bgColor indexed="19"/>
        </patternFill>
      </fill>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color rgb="FF000000"/>
      </font>
      <fill>
        <patternFill patternType="solid">
          <fgColor indexed="12"/>
          <bgColor indexed="36"/>
        </patternFill>
      </fill>
    </dxf>
    <dxf>
      <font>
        <color rgb="FF000000"/>
      </font>
      <fill>
        <patternFill patternType="solid">
          <fgColor indexed="12"/>
          <bgColor indexed="14"/>
        </patternFill>
      </fill>
    </dxf>
    <dxf>
      <font>
        <b/>
        <color rgb="FF000000"/>
      </font>
      <fill>
        <patternFill patternType="solid">
          <fgColor indexed="12"/>
          <bgColor indexed="16"/>
        </patternFill>
      </fill>
    </dxf>
    <dxf>
      <font>
        <b/>
        <color rgb="FFED220B"/>
      </font>
      <fill>
        <patternFill patternType="solid">
          <fgColor indexed="12"/>
          <bgColor indexed="8"/>
        </patternFill>
      </fill>
    </dxf>
    <dxf>
      <font>
        <b/>
        <color rgb="FF000000"/>
      </font>
      <fill>
        <patternFill patternType="solid">
          <fgColor indexed="12"/>
          <bgColor indexed="8"/>
        </patternFill>
      </fill>
    </dxf>
    <dxf>
      <font>
        <b/>
        <color rgb="FFED220B"/>
      </font>
      <fill>
        <patternFill patternType="solid">
          <fgColor indexed="12"/>
          <bgColor indexed="16"/>
        </patternFill>
      </fill>
    </dxf>
    <dxf>
      <font>
        <color rgb="FF88F94E"/>
      </font>
      <fill>
        <patternFill patternType="solid">
          <fgColor indexed="12"/>
          <bgColor indexed="13"/>
        </patternFill>
      </fill>
    </dxf>
    <dxf>
      <font>
        <color rgb="FFE32400"/>
      </font>
    </dxf>
    <dxf>
      <font>
        <color rgb="FF3A88FE"/>
      </font>
    </dxf>
    <dxf>
      <font>
        <color rgb="FFE32400"/>
      </font>
    </dxf>
    <dxf>
      <font>
        <color rgb="FFFFD931"/>
      </font>
      <fill>
        <patternFill patternType="solid">
          <fgColor indexed="12"/>
          <bgColor indexed="16"/>
        </patternFill>
      </fill>
    </dxf>
    <dxf>
      <font>
        <color rgb="FF000000"/>
      </font>
      <fill>
        <patternFill patternType="solid">
          <fgColor indexed="12"/>
          <bgColor indexed="36"/>
        </patternFill>
      </fill>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b/>
        <color rgb="FFED220B"/>
      </font>
      <fill>
        <patternFill patternType="solid">
          <fgColor indexed="12"/>
          <bgColor indexed="8"/>
        </patternFill>
      </fill>
    </dxf>
    <dxf>
      <font>
        <color rgb="FF000000"/>
      </font>
      <fill>
        <patternFill patternType="solid">
          <fgColor indexed="12"/>
          <bgColor indexed="22"/>
        </patternFill>
      </fill>
    </dxf>
    <dxf>
      <font>
        <color rgb="FF000000"/>
      </font>
      <fill>
        <patternFill patternType="solid">
          <fgColor indexed="12"/>
          <bgColor indexed="21"/>
        </patternFill>
      </fill>
    </dxf>
    <dxf>
      <font>
        <color rgb="FF929292"/>
      </font>
    </dxf>
    <dxf>
      <font>
        <color rgb="FF000000"/>
      </font>
      <fill>
        <patternFill patternType="solid">
          <fgColor indexed="12"/>
          <bgColor indexed="19"/>
        </patternFill>
      </fill>
    </dxf>
    <dxf>
      <font>
        <b/>
        <color rgb="FF60D836"/>
      </font>
      <fill>
        <patternFill patternType="solid">
          <fgColor indexed="12"/>
          <bgColor indexed="8"/>
        </patternFill>
      </fill>
    </dxf>
    <dxf>
      <font>
        <b/>
        <color rgb="FFFFD931"/>
      </font>
      <fill>
        <patternFill patternType="solid">
          <fgColor indexed="12"/>
          <bgColor indexed="18"/>
        </patternFill>
      </fill>
    </dxf>
    <dxf>
      <font>
        <b/>
        <color rgb="FF72FCE9"/>
      </font>
      <fill>
        <patternFill patternType="solid">
          <fgColor indexed="12"/>
          <bgColor indexed="17"/>
        </patternFill>
      </fill>
    </dxf>
    <dxf>
      <font>
        <b/>
        <color rgb="FFED220B"/>
      </font>
      <fill>
        <patternFill patternType="solid">
          <fgColor indexed="12"/>
          <bgColor indexed="16"/>
        </patternFill>
      </fill>
    </dxf>
    <dxf>
      <font>
        <color rgb="FFB6E694"/>
      </font>
      <fill>
        <patternFill patternType="solid">
          <fgColor indexed="12"/>
          <bgColor indexed="14"/>
        </patternFill>
      </fill>
    </dxf>
    <dxf>
      <font>
        <color rgb="FF88F94E"/>
      </font>
      <fill>
        <patternFill patternType="solid">
          <fgColor indexed="12"/>
          <bgColor indexed="13"/>
        </patternFill>
      </fill>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color rgb="FF000000"/>
      </font>
      <fill>
        <patternFill patternType="solid">
          <fgColor indexed="12"/>
          <bgColor indexed="36"/>
        </patternFill>
      </fill>
    </dxf>
    <dxf>
      <font>
        <color rgb="FF000000"/>
      </font>
      <fill>
        <patternFill patternType="solid">
          <fgColor indexed="12"/>
          <bgColor indexed="14"/>
        </patternFill>
      </fill>
    </dxf>
    <dxf>
      <font>
        <b/>
        <color rgb="FF000000"/>
      </font>
      <fill>
        <patternFill patternType="solid">
          <fgColor indexed="12"/>
          <bgColor indexed="16"/>
        </patternFill>
      </fill>
    </dxf>
    <dxf>
      <font>
        <b/>
        <color rgb="FFED220B"/>
      </font>
      <fill>
        <patternFill patternType="solid">
          <fgColor indexed="12"/>
          <bgColor indexed="8"/>
        </patternFill>
      </fill>
    </dxf>
    <dxf>
      <font>
        <b/>
        <color rgb="FF000000"/>
      </font>
      <fill>
        <patternFill patternType="solid">
          <fgColor indexed="12"/>
          <bgColor indexed="8"/>
        </patternFill>
      </fill>
    </dxf>
    <dxf>
      <font>
        <b/>
        <color rgb="FFED220B"/>
      </font>
      <fill>
        <patternFill patternType="solid">
          <fgColor indexed="12"/>
          <bgColor indexed="16"/>
        </patternFill>
      </fill>
    </dxf>
    <dxf>
      <font>
        <color rgb="FF88F94E"/>
      </font>
      <fill>
        <patternFill patternType="solid">
          <fgColor indexed="12"/>
          <bgColor indexed="13"/>
        </patternFill>
      </fill>
    </dxf>
    <dxf>
      <font>
        <color rgb="FFE32400"/>
      </font>
    </dxf>
    <dxf>
      <font>
        <color rgb="FFE32400"/>
      </font>
    </dxf>
    <dxf>
      <font>
        <color rgb="FF3A88FE"/>
      </font>
    </dxf>
    <dxf>
      <font>
        <color rgb="FFFFD931"/>
      </font>
      <fill>
        <patternFill patternType="solid">
          <fgColor indexed="12"/>
          <bgColor indexed="16"/>
        </patternFill>
      </fill>
    </dxf>
    <dxf>
      <font>
        <color rgb="FF000000"/>
      </font>
      <fill>
        <patternFill patternType="solid">
          <fgColor indexed="12"/>
          <bgColor indexed="36"/>
        </patternFill>
      </fill>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b/>
        <color rgb="FFED220B"/>
      </font>
      <fill>
        <patternFill patternType="solid">
          <fgColor indexed="12"/>
          <bgColor indexed="8"/>
        </patternFill>
      </fill>
    </dxf>
    <dxf>
      <font>
        <color rgb="FF000000"/>
      </font>
      <fill>
        <patternFill patternType="solid">
          <fgColor indexed="12"/>
          <bgColor indexed="22"/>
        </patternFill>
      </fill>
    </dxf>
    <dxf>
      <font>
        <color rgb="FF000000"/>
      </font>
      <fill>
        <patternFill patternType="solid">
          <fgColor indexed="12"/>
          <bgColor indexed="21"/>
        </patternFill>
      </fill>
    </dxf>
    <dxf>
      <font>
        <color rgb="FF929292"/>
      </font>
    </dxf>
    <dxf>
      <font>
        <color rgb="FF000000"/>
      </font>
      <fill>
        <patternFill patternType="solid">
          <fgColor indexed="12"/>
          <bgColor indexed="19"/>
        </patternFill>
      </fill>
    </dxf>
    <dxf>
      <font>
        <b/>
        <color rgb="FF60D836"/>
      </font>
      <fill>
        <patternFill patternType="solid">
          <fgColor indexed="12"/>
          <bgColor indexed="8"/>
        </patternFill>
      </fill>
    </dxf>
    <dxf>
      <font>
        <b/>
        <color rgb="FFFFD931"/>
      </font>
      <fill>
        <patternFill patternType="solid">
          <fgColor indexed="12"/>
          <bgColor indexed="18"/>
        </patternFill>
      </fill>
    </dxf>
    <dxf>
      <font>
        <b/>
        <color rgb="FF72FCE9"/>
      </font>
      <fill>
        <patternFill patternType="solid">
          <fgColor indexed="12"/>
          <bgColor indexed="17"/>
        </patternFill>
      </fill>
    </dxf>
    <dxf>
      <font>
        <b/>
        <color rgb="FFED220B"/>
      </font>
      <fill>
        <patternFill patternType="solid">
          <fgColor indexed="12"/>
          <bgColor indexed="16"/>
        </patternFill>
      </fill>
    </dxf>
    <dxf>
      <font>
        <color rgb="FFB6E694"/>
      </font>
      <fill>
        <patternFill patternType="solid">
          <fgColor indexed="12"/>
          <bgColor indexed="14"/>
        </patternFill>
      </fill>
    </dxf>
    <dxf>
      <font>
        <color rgb="FF88F94E"/>
      </font>
      <fill>
        <patternFill patternType="solid">
          <fgColor indexed="12"/>
          <bgColor indexed="13"/>
        </patternFill>
      </fill>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E32400"/>
      </font>
    </dxf>
    <dxf>
      <font>
        <color rgb="FF3A88FE"/>
      </font>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color rgb="FF000000"/>
      </font>
      <fill>
        <patternFill patternType="solid">
          <fgColor indexed="12"/>
          <bgColor indexed="36"/>
        </patternFill>
      </fill>
    </dxf>
    <dxf>
      <font>
        <color rgb="FF000000"/>
      </font>
      <fill>
        <patternFill patternType="solid">
          <fgColor indexed="12"/>
          <bgColor indexed="14"/>
        </patternFill>
      </fill>
    </dxf>
    <dxf>
      <font>
        <b/>
        <color rgb="FF000000"/>
      </font>
      <fill>
        <patternFill patternType="solid">
          <fgColor indexed="12"/>
          <bgColor indexed="16"/>
        </patternFill>
      </fill>
    </dxf>
    <dxf>
      <font>
        <b/>
        <color rgb="FFED220B"/>
      </font>
      <fill>
        <patternFill patternType="solid">
          <fgColor indexed="12"/>
          <bgColor indexed="8"/>
        </patternFill>
      </fill>
    </dxf>
    <dxf>
      <font>
        <b/>
        <color rgb="FF000000"/>
      </font>
      <fill>
        <patternFill patternType="solid">
          <fgColor indexed="12"/>
          <bgColor indexed="8"/>
        </patternFill>
      </fill>
    </dxf>
    <dxf>
      <font>
        <b/>
        <color rgb="FFED220B"/>
      </font>
      <fill>
        <patternFill patternType="solid">
          <fgColor indexed="12"/>
          <bgColor indexed="16"/>
        </patternFill>
      </fill>
    </dxf>
    <dxf>
      <font>
        <color rgb="FF88F94E"/>
      </font>
      <fill>
        <patternFill patternType="solid">
          <fgColor indexed="12"/>
          <bgColor indexed="13"/>
        </patternFill>
      </fill>
    </dxf>
    <dxf>
      <font>
        <color rgb="FFE32400"/>
      </font>
    </dxf>
    <dxf>
      <font>
        <color rgb="FFE32400"/>
      </font>
    </dxf>
    <dxf>
      <font>
        <color rgb="FFE32400"/>
      </font>
    </dxf>
    <dxf>
      <font>
        <color rgb="FF3A88FE"/>
      </font>
    </dxf>
    <dxf>
      <font>
        <color rgb="FFFFD931"/>
      </font>
      <fill>
        <patternFill patternType="solid">
          <fgColor indexed="12"/>
          <bgColor indexed="16"/>
        </patternFill>
      </fill>
    </dxf>
    <dxf>
      <font>
        <color rgb="FF000000"/>
      </font>
      <fill>
        <patternFill patternType="solid">
          <fgColor indexed="12"/>
          <bgColor indexed="36"/>
        </patternFill>
      </fill>
    </dxf>
    <dxf>
      <font>
        <color rgb="FFE32400"/>
      </font>
    </dxf>
    <dxf>
      <font>
        <color rgb="FF3A88FE"/>
      </font>
    </dxf>
    <dxf>
      <font>
        <b/>
        <color rgb="FFD8218E"/>
      </font>
      <fill>
        <patternFill patternType="solid">
          <fgColor indexed="12"/>
          <bgColor indexed="32"/>
        </patternFill>
      </fill>
    </dxf>
    <dxf>
      <font>
        <b/>
        <color rgb="FFFEFFFE"/>
      </font>
      <fill>
        <patternFill patternType="solid">
          <fgColor indexed="12"/>
          <bgColor indexed="31"/>
        </patternFill>
      </fill>
    </dxf>
    <dxf>
      <font>
        <b/>
        <color rgb="FFFEFFFE"/>
      </font>
      <fill>
        <patternFill patternType="solid">
          <fgColor indexed="12"/>
          <bgColor indexed="30"/>
        </patternFill>
      </fill>
    </dxf>
    <dxf>
      <font>
        <b/>
        <color rgb="FFFEFFFE"/>
      </font>
      <fill>
        <patternFill patternType="solid">
          <fgColor indexed="12"/>
          <bgColor indexed="29"/>
        </patternFill>
      </fill>
    </dxf>
    <dxf>
      <font>
        <b/>
        <color rgb="FFFEFFFE"/>
      </font>
      <fill>
        <patternFill patternType="solid">
          <fgColor indexed="12"/>
          <bgColor indexed="27"/>
        </patternFill>
      </fill>
    </dxf>
    <dxf>
      <font>
        <b/>
        <color rgb="FFFF5500"/>
      </font>
      <fill>
        <patternFill patternType="solid">
          <fgColor indexed="12"/>
          <bgColor indexed="25"/>
        </patternFill>
      </fill>
    </dxf>
    <dxf>
      <font>
        <b/>
        <color rgb="FF000000"/>
      </font>
      <fill>
        <patternFill patternType="solid">
          <fgColor indexed="12"/>
          <bgColor indexed="24"/>
        </patternFill>
      </fill>
    </dxf>
    <dxf>
      <font>
        <b/>
        <color rgb="FFED220B"/>
      </font>
      <fill>
        <patternFill patternType="solid">
          <fgColor indexed="12"/>
          <bgColor indexed="8"/>
        </patternFill>
      </fill>
    </dxf>
    <dxf>
      <font>
        <color rgb="FF000000"/>
      </font>
      <fill>
        <patternFill patternType="solid">
          <fgColor indexed="12"/>
          <bgColor indexed="22"/>
        </patternFill>
      </fill>
    </dxf>
    <dxf>
      <font>
        <color rgb="FF000000"/>
      </font>
      <fill>
        <patternFill patternType="solid">
          <fgColor indexed="12"/>
          <bgColor indexed="21"/>
        </patternFill>
      </fill>
    </dxf>
    <dxf>
      <font>
        <color rgb="FF929292"/>
      </font>
    </dxf>
    <dxf>
      <font>
        <color rgb="FF000000"/>
      </font>
      <fill>
        <patternFill patternType="solid">
          <fgColor indexed="12"/>
          <bgColor indexed="19"/>
        </patternFill>
      </fill>
    </dxf>
    <dxf>
      <font>
        <b/>
        <color rgb="FFFFD931"/>
      </font>
      <fill>
        <patternFill patternType="solid">
          <fgColor indexed="12"/>
          <bgColor indexed="18"/>
        </patternFill>
      </fill>
    </dxf>
    <dxf>
      <font>
        <b/>
        <color rgb="FF72FCE9"/>
      </font>
      <fill>
        <patternFill patternType="solid">
          <fgColor indexed="12"/>
          <bgColor indexed="17"/>
        </patternFill>
      </fill>
    </dxf>
    <dxf>
      <font>
        <b/>
        <color rgb="FFED220B"/>
      </font>
      <fill>
        <patternFill patternType="solid">
          <fgColor indexed="12"/>
          <bgColor indexed="16"/>
        </patternFill>
      </fill>
    </dxf>
    <dxf>
      <font>
        <color rgb="FFB6E694"/>
      </font>
      <fill>
        <patternFill patternType="solid">
          <fgColor indexed="12"/>
          <bgColor indexed="14"/>
        </patternFill>
      </fill>
    </dxf>
    <dxf>
      <font>
        <color rgb="FF88F94E"/>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60D836"/>
      <rgbColor rgb="FFBDC0BF"/>
      <rgbColor rgb="FFA5A5A5"/>
      <rgbColor rgb="00000000"/>
      <rgbColor rgb="FF88F94E"/>
      <rgbColor rgb="E5AFE489"/>
      <rgbColor rgb="FFB6E694"/>
      <rgbColor rgb="FFED220B"/>
      <rgbColor rgb="FF72FCE9"/>
      <rgbColor rgb="FFFFD931"/>
      <rgbColor rgb="E5FFD38A"/>
      <rgbColor rgb="E5929292"/>
      <rgbColor rgb="E598EFEA"/>
      <rgbColor rgb="E588CCFF"/>
      <rgbColor rgb="FFBFBFBF"/>
      <rgbColor rgb="FFFFB80C"/>
      <rgbColor rgb="FF03294E"/>
      <rgbColor rgb="FFFF5500"/>
      <rgbColor rgb="FF106C4F"/>
      <rgbColor rgb="FFFEFFFE"/>
      <rgbColor rgb="FF29292B"/>
      <rgbColor rgb="FFAF0000"/>
      <rgbColor rgb="FF1F5684"/>
      <rgbColor rgb="FF160E20"/>
      <rgbColor rgb="FFD8218E"/>
      <rgbColor rgb="FF3A88FE"/>
      <rgbColor rgb="FFE32400"/>
      <rgbColor rgb="E5FF9781"/>
      <rgbColor rgb="FF3F3F3F"/>
      <rgbColor rgb="FFDBDBDB"/>
      <rgbColor rgb="FFD5D5D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5"/>
  <sheetViews>
    <sheetView showGridLines="0" zoomScale="163" workbookViewId="0">
      <pane xSplit="4" ySplit="2" topLeftCell="E86" activePane="bottomRight" state="frozen"/>
      <selection pane="topRight"/>
      <selection pane="bottomLeft"/>
      <selection pane="bottomRight" activeCell="F102" sqref="F102:F104"/>
    </sheetView>
  </sheetViews>
  <sheetFormatPr baseColWidth="10" defaultColWidth="16.33203125" defaultRowHeight="15.5" customHeight="1" x14ac:dyDescent="0.2"/>
  <cols>
    <col min="1" max="2" width="4.33203125" style="1" customWidth="1"/>
    <col min="3" max="3" width="3.33203125" style="1" customWidth="1"/>
    <col min="4" max="4" width="4.33203125" style="1" customWidth="1"/>
    <col min="5" max="6" width="13.5" style="1" customWidth="1"/>
    <col min="7" max="7" width="19.33203125" style="1" customWidth="1"/>
    <col min="8" max="8" width="6" style="1" customWidth="1"/>
    <col min="9" max="9" width="8" style="1" customWidth="1"/>
    <col min="10" max="10" width="2.5" style="1" customWidth="1"/>
    <col min="11" max="11" width="2.83203125" style="1" customWidth="1"/>
    <col min="12" max="12" width="5.83203125" style="1" customWidth="1"/>
    <col min="13" max="13" width="8.83203125" style="1" customWidth="1"/>
    <col min="14" max="15" width="8.33203125" style="1" customWidth="1"/>
    <col min="16" max="16" width="9.6640625" style="1" customWidth="1"/>
    <col min="17" max="17" width="8.33203125" style="1" customWidth="1"/>
    <col min="18" max="18" width="6.6640625" style="1" customWidth="1"/>
    <col min="19" max="19" width="9.83203125" style="1" customWidth="1"/>
    <col min="20" max="20" width="10.5" style="1" customWidth="1"/>
    <col min="21" max="21" width="7.5" style="1" customWidth="1"/>
    <col min="22" max="22" width="8.83203125" style="1" customWidth="1"/>
    <col min="23" max="44" width="16.33203125" style="1" hidden="1" customWidth="1"/>
    <col min="45" max="47" width="9.83203125" style="1" customWidth="1"/>
    <col min="48" max="48" width="16.33203125" style="141" customWidth="1"/>
    <col min="49" max="49" width="6.6640625" style="141" customWidth="1"/>
    <col min="50" max="51" width="16.33203125" style="141" customWidth="1"/>
    <col min="52" max="52" width="6.83203125" style="141" customWidth="1"/>
    <col min="53" max="53" width="6.5" style="141" customWidth="1"/>
    <col min="54" max="54" width="7.33203125" style="141" customWidth="1"/>
    <col min="55" max="56" width="9.6640625" style="141" customWidth="1"/>
    <col min="57" max="57" width="7.33203125" style="141" customWidth="1"/>
    <col min="58" max="58" width="16.33203125" style="141" customWidth="1"/>
    <col min="59" max="16384" width="16.33203125" style="141"/>
  </cols>
  <sheetData>
    <row r="1" spans="1:47" ht="14.75" customHeight="1" x14ac:dyDescent="0.2">
      <c r="A1" s="280" t="s">
        <v>0</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row>
    <row r="2" spans="1:47" ht="28.75" customHeight="1" x14ac:dyDescent="0.2">
      <c r="A2" s="2"/>
      <c r="B2" s="3" t="s">
        <v>1</v>
      </c>
      <c r="C2" s="4"/>
      <c r="D2" s="5" t="s">
        <v>2</v>
      </c>
      <c r="E2" s="6" t="s">
        <v>1</v>
      </c>
      <c r="F2" s="7"/>
      <c r="G2" s="8" t="s">
        <v>3</v>
      </c>
      <c r="H2" s="9" t="str">
        <f ca="1">COUNTIF(H3:H104,"???")&amp;"/"&amp;COUNTIF(A3:A104," ")-COUNTIF(C3:C104," ")</f>
        <v>0/0</v>
      </c>
      <c r="I2" s="10" t="s">
        <v>4</v>
      </c>
      <c r="J2" s="11" t="s">
        <v>5</v>
      </c>
      <c r="K2" s="12" t="s">
        <v>6</v>
      </c>
      <c r="L2" s="13" t="s">
        <v>7</v>
      </c>
      <c r="M2" s="14" t="s">
        <v>8</v>
      </c>
      <c r="N2" s="15" t="s">
        <v>9</v>
      </c>
      <c r="O2" s="16" t="s">
        <v>10</v>
      </c>
      <c r="P2" s="17" t="s">
        <v>11</v>
      </c>
      <c r="Q2" s="13" t="s">
        <v>12</v>
      </c>
      <c r="R2" s="8" t="s">
        <v>13</v>
      </c>
      <c r="S2" s="8" t="s">
        <v>14</v>
      </c>
      <c r="T2" s="18" t="s">
        <v>15</v>
      </c>
      <c r="U2" s="19" t="s">
        <v>16</v>
      </c>
      <c r="V2" s="20" t="s">
        <v>17</v>
      </c>
      <c r="W2" s="21" t="s">
        <v>18</v>
      </c>
      <c r="X2" s="21" t="s">
        <v>19</v>
      </c>
      <c r="Y2" s="21" t="s">
        <v>20</v>
      </c>
      <c r="Z2" s="21" t="s">
        <v>21</v>
      </c>
      <c r="AA2" s="21" t="s">
        <v>22</v>
      </c>
      <c r="AB2" s="21" t="s">
        <v>23</v>
      </c>
      <c r="AC2" s="21" t="s">
        <v>24</v>
      </c>
      <c r="AD2" s="21" t="s">
        <v>18</v>
      </c>
      <c r="AE2" s="22"/>
      <c r="AF2" s="21" t="s">
        <v>19</v>
      </c>
      <c r="AG2" s="22"/>
      <c r="AH2" s="21" t="s">
        <v>20</v>
      </c>
      <c r="AI2" s="22"/>
      <c r="AJ2" s="21" t="s">
        <v>21</v>
      </c>
      <c r="AK2" s="22"/>
      <c r="AL2" s="21" t="s">
        <v>22</v>
      </c>
      <c r="AM2" s="22"/>
      <c r="AN2" s="21" t="s">
        <v>23</v>
      </c>
      <c r="AO2" s="22"/>
      <c r="AP2" s="21" t="s">
        <v>24</v>
      </c>
      <c r="AQ2" s="22"/>
      <c r="AR2" s="22"/>
      <c r="AS2" s="23" t="s">
        <v>25</v>
      </c>
      <c r="AT2" s="23" t="s">
        <v>26</v>
      </c>
      <c r="AU2" s="24" t="s">
        <v>27</v>
      </c>
    </row>
    <row r="3" spans="1:47" ht="13.25" customHeight="1" x14ac:dyDescent="0.2">
      <c r="A3" s="312" t="str">
        <f>IF(OR(D3="W",D4="W",D5="W",D3="1/2W",D4="1/2W",D5="1/2W",D3="1/2L",D4="1/2L",D5="1/2L"),"OK",IF(OR(D3="L",D4="L",D5="L"),"LOSS",IF(OR(D3="X",D4="X",D5="X"),"Anulado"," ")))</f>
        <v>OK</v>
      </c>
      <c r="B3" s="299">
        <v>19</v>
      </c>
      <c r="C3" s="302" t="str">
        <f>IF(E3=""," ","– "&amp;COUNTIF(B$3:B5,$B3))</f>
        <v>– 1</v>
      </c>
      <c r="D3" s="25" t="s">
        <v>28</v>
      </c>
      <c r="E3" s="284" t="s">
        <v>29</v>
      </c>
      <c r="F3" s="290" t="s">
        <v>30</v>
      </c>
      <c r="G3" s="26"/>
      <c r="H3" s="306" t="str">
        <f ca="1">IF(E3="","",IF(AND(DAY(E3)&lt;DAY(TODAY()),$A3=" "),"???",IF($A3=" ",IF(AND(DAY(E3)=DAY(TODAY()),HOUR(E3)&lt;=HOUR(NOW())+1),IF(AND(HOUR(E3)+2&lt;=HOUR(NOW()),DAY(E3)&lt;=DAY(TODAY()),MINUTE(E3)&lt;=MINUTE(NOW())),"???",IF(OR(MINUTE(E3)&lt;=MINUTE(NOW()),HOUR(E3)&lt;=HOUR(NOW())),"!!!","")),""),"")))</f>
        <v/>
      </c>
      <c r="I3" s="27" t="s">
        <v>23</v>
      </c>
      <c r="J3" s="28"/>
      <c r="K3" s="29">
        <f>IF(I3="","",IF($D3=" ",1,0))</f>
        <v>0</v>
      </c>
      <c r="L3" s="30">
        <v>2</v>
      </c>
      <c r="M3" s="31">
        <v>1.41</v>
      </c>
      <c r="N3" s="318" t="b">
        <v>0</v>
      </c>
      <c r="O3" s="32">
        <f>IF(OR(V3="",V4=""),"",IF(L5&gt;0,IF(M3&gt;0,M3,IF(M4&gt;0,IF(N3=TRUE,ROUND((M4*V3)/V4,0),(M4*V3)/V4),IF(N3=TRUE,ROUND((M5*V3)/V5,0),(M5*V3)/V5))),IF(M3&gt;0,M3,IF(N3=TRUE,ROUND((M4*V3)/V4,0),(M4*V3)/V4))))</f>
        <v>1.41</v>
      </c>
      <c r="P3" s="33">
        <f>IF(OR(L3="",O3=""),"",O3*L3)</f>
        <v>2.82</v>
      </c>
      <c r="Q3" s="301">
        <f>IF($A3="Anulado",0,IF(OR($A3="LOSS",$A3="OK"),IF(OR($D3="W",$D3="1/2W",$D3="1/2L"),P3-O3,IF($D3="L",-O3,0))+IF(OR($D4="W",$D4="1/2W",$D4="1/2L"),P4-O4,IF($D4="L",-O4,0))+IF(OR($D5="W",$D5="1/2W",$D5="1/2L"),P5-O5,IF($D5="L",-O5,0)),IF(AND(OR($D3="W",$D3="1/2W",$D3="1/2L"),D4="W"),P3+P4-SUM(O3:O5)+_xlfn.XLOOKUP("X",D3:D5,O3:O5,0),IF(AND(D3=TRUE,D5="W"),P3+P5-SUM(O3:O5),IF(AND(D4="W",D5="W"),P4+P5-SUM(O3:O5)+_xlfn.XLOOKUP("X",D3:D5,O3:O5,0),IF(L5&gt;0,IF(OR($D3="W",$D3="1/2W",$D3="1/2L"),P3-SUM(O3:O5)+_xlfn.XLOOKUP("X",D3:D5,O3:O5,0),IF(OR($D3="W",$D3="1/2W",$D3="1/2L"),P4-SUM(O3:O5)+_xlfn.XLOOKUP("X",D3:D5,O3:O5,0),IF(OR($D3="W",$D3="1/2W",$D3="1/2L"),P5-SUM(O3:O5)+_xlfn.XLOOKUP("X",D3:D5,O3:O5,0),SUM(P3:P5)/3-SUM(O3:O5)+_xlfn.XLOOKUP("X",D3:D5,O3:O5,0)))),IF(OR($D3="W",$D3="1/2W",$D3="1/2L"),P3-SUM(O3:O4)+_xlfn.XLOOKUP("X",D3:D5,O3:O5,0),IF(OR($D3="W",$D3="1/2W",$D3="1/2L"),P4-SUM(O3:O4)+_xlfn.XLOOKUP("X",D3:D5,O3:O5,0),SUM(P3:P4)/2-SUM(O3:O4)+_xlfn.XLOOKUP("X",D3:D5,O3:O5,0)))))))))</f>
        <v>6.4000000000000501E-2</v>
      </c>
      <c r="R3" s="300">
        <f>IF(Q3=0,0,Q3/SUM(O3:O5))</f>
        <v>2.3272727272727455E-2</v>
      </c>
      <c r="S3" s="285">
        <f>IF(OR($A3="LOSS",$A3="OK",$A3="Anulada"),Q3,0)</f>
        <v>6.4000000000000501E-2</v>
      </c>
      <c r="T3" s="285">
        <f>Q3</f>
        <v>6.4000000000000501E-2</v>
      </c>
      <c r="U3" s="287">
        <f>IF(T3=0,0,T3/AS3)</f>
        <v>2.3272727272727455E-2</v>
      </c>
      <c r="V3" s="34">
        <f>IF(L3="","",IF(L5&gt;0,(SUM(L3:L5)/L3)/(SUM(L3:L5)/L3+SUM(L3:L5)/L4+SUM(L3:L5)/L5),L4/SUM(L3:L4)))</f>
        <v>0.51219512195121952</v>
      </c>
      <c r="W3" s="35">
        <f t="shared" ref="W3:AC12" si="0">IF($I3=W$2,IF(OR($D3="W",$D3="1/2W",$D3="1/2L"),$P3-$O3,IF($D3="X",0,-$O3)),0)</f>
        <v>0</v>
      </c>
      <c r="X3" s="35">
        <f t="shared" si="0"/>
        <v>0</v>
      </c>
      <c r="Y3" s="35">
        <f t="shared" si="0"/>
        <v>0</v>
      </c>
      <c r="Z3" s="35">
        <f t="shared" si="0"/>
        <v>0</v>
      </c>
      <c r="AA3" s="35">
        <f t="shared" si="0"/>
        <v>0</v>
      </c>
      <c r="AB3" s="36">
        <f t="shared" si="0"/>
        <v>-1.41</v>
      </c>
      <c r="AC3" s="35">
        <f t="shared" si="0"/>
        <v>0</v>
      </c>
      <c r="AD3" s="37">
        <f t="shared" ref="AD3:AD34" si="1">IF(AD$2=$I3,IF($D3="W",1,IF($D3="1/2W",0.5,0)),0)</f>
        <v>0</v>
      </c>
      <c r="AE3" s="37">
        <f t="shared" ref="AE3:AE34" si="2">IF(AD$2=$I3,IF($D3="L",1,IF($D3="1/2L",0.5,0)),0)</f>
        <v>0</v>
      </c>
      <c r="AF3" s="37">
        <f t="shared" ref="AF3:AF34" si="3">IF(AF$2=$I3,IF($D3="W",1,IF($D3="1/2W",0.5,0)),0)</f>
        <v>0</v>
      </c>
      <c r="AG3" s="37">
        <f t="shared" ref="AG3:AG34" si="4">IF(AF$2=$I3,IF($D3="L",1,IF($D3="1/2L",0.5,0)),0)</f>
        <v>0</v>
      </c>
      <c r="AH3" s="37">
        <f t="shared" ref="AH3:AH34" si="5">IF(AH$2=$I3,IF($D3="W",1,IF($D3="1/2W",0.5,0)),0)</f>
        <v>0</v>
      </c>
      <c r="AI3" s="37">
        <f t="shared" ref="AI3:AI34" si="6">IF(AH$2=$I3,IF($D3="L",1,IF($D3="1/2L",0.5,0)),0)</f>
        <v>0</v>
      </c>
      <c r="AJ3" s="37">
        <f t="shared" ref="AJ3:AJ34" si="7">IF(AJ$2=$I3,IF($D3="W",1,IF($D3="1/2W",0.5,0)),0)</f>
        <v>0</v>
      </c>
      <c r="AK3" s="37">
        <f t="shared" ref="AK3:AK34" si="8">IF(AJ$2=$I3,IF($D3="L",1,IF($D3="1/2L",0.5,0)),0)</f>
        <v>0</v>
      </c>
      <c r="AL3" s="37">
        <f t="shared" ref="AL3:AL34" si="9">IF(AL$2=$I3,IF($D3="W",1,IF($D3="1/2W",0.5,0)),0)</f>
        <v>0</v>
      </c>
      <c r="AM3" s="37">
        <f t="shared" ref="AM3:AM34" si="10">IF(AL$2=$I3,IF($D3="L",1,IF($D3="1/2L",0.5,0)),0)</f>
        <v>0</v>
      </c>
      <c r="AN3" s="37">
        <f t="shared" ref="AN3:AN34" si="11">IF(AN$2=$I3,IF($D3="W",1,IF($D3="1/2W",0.5,0)),0)</f>
        <v>0</v>
      </c>
      <c r="AO3" s="37">
        <f t="shared" ref="AO3:AO34" si="12">IF(AN$2=$I3,IF($D3="L",1,IF($D3="1/2L",0.5,0)),0)</f>
        <v>1</v>
      </c>
      <c r="AP3" s="37">
        <f t="shared" ref="AP3:AP34" si="13">IF(AP$2=$I3,IF($D3="W",1,IF($D3="1/2W",0.5,0)),0)</f>
        <v>0</v>
      </c>
      <c r="AQ3" s="37">
        <f t="shared" ref="AQ3:AQ34" si="14">IF(AP$2=$I3,IF($D3="L",1,IF($D3="1/2L",0.5,0)),0)</f>
        <v>0</v>
      </c>
      <c r="AR3" s="38">
        <f>$B3</f>
        <v>19</v>
      </c>
      <c r="AS3" s="310">
        <f>SUM(O3:O5)</f>
        <v>2.75</v>
      </c>
      <c r="AT3" s="297">
        <f>IF($A3="",SUM(O3:O5),0)</f>
        <v>0</v>
      </c>
      <c r="AU3" s="297">
        <f>IF($A3="",0,Q3)</f>
        <v>6.4000000000000501E-2</v>
      </c>
    </row>
    <row r="4" spans="1:47" ht="13" customHeight="1" x14ac:dyDescent="0.2">
      <c r="A4" s="308"/>
      <c r="B4" s="282"/>
      <c r="C4" s="303"/>
      <c r="D4" s="39" t="s">
        <v>31</v>
      </c>
      <c r="E4" s="277"/>
      <c r="F4" s="291"/>
      <c r="G4" s="41"/>
      <c r="H4" s="277"/>
      <c r="I4" s="42" t="s">
        <v>20</v>
      </c>
      <c r="J4" s="43">
        <f>IF(I4="","",IF(_xlfn.XLOOKUP(I4,I$3:I3,$AR$3:AR3,0,,-1)=AR4,_xlfn.XLOOKUP(I4,I$3:I3,J$3:J3,1,,-1)+1,1))</f>
        <v>1</v>
      </c>
      <c r="K4" s="44">
        <f>IF(I4="","",_xlfn.XLOOKUP(I4,I$3:I3,K$3:K3,0,,-1)+IF($D4=" ",1,0))</f>
        <v>0</v>
      </c>
      <c r="L4" s="45">
        <v>2.1</v>
      </c>
      <c r="M4" s="46">
        <v>1.34</v>
      </c>
      <c r="N4" s="294"/>
      <c r="O4" s="47">
        <f>IF(OR(V3="",V4=""),"",IF(L5&gt;0,IF(M4&gt;0,M4,IF(M3&gt;0,IF(N3=TRUE,ROUND((M3*V4)/V3,0),(M3*V4)/V3),IF(M4&gt;0,IF(N3=TRUE,ROUND(M4,0),M4),IF(M5&gt;0,IF(N3=TRUE,ROUND(O5*V4/V5,0),O5*V4/V5),0)))),IF(M4&gt;0,M4,IF(N3=TRUE,ROUND((M3*V4)/V3,0),(M3*V4)/V3))))</f>
        <v>1.34</v>
      </c>
      <c r="P4" s="48">
        <f>IF(OR(L4="",O4=""),"",O4*L4)</f>
        <v>2.8140000000000005</v>
      </c>
      <c r="Q4" s="277"/>
      <c r="R4" s="286"/>
      <c r="S4" s="286"/>
      <c r="T4" s="286"/>
      <c r="U4" s="288"/>
      <c r="V4" s="49">
        <f>IF(L4="","",IF(L5&gt;0,(SUM(L3:L5)/L4)/(SUM(L3:L5)/L3+SUM(L3:L5)/L4+SUM(L3:L5)/L5),L3/SUM(L3:L4)))</f>
        <v>0.48780487804878053</v>
      </c>
      <c r="W4" s="50">
        <f t="shared" si="0"/>
        <v>0</v>
      </c>
      <c r="X4" s="50">
        <f t="shared" si="0"/>
        <v>0</v>
      </c>
      <c r="Y4" s="51">
        <f t="shared" si="0"/>
        <v>1.4740000000000004</v>
      </c>
      <c r="Z4" s="50">
        <f t="shared" si="0"/>
        <v>0</v>
      </c>
      <c r="AA4" s="50">
        <f t="shared" si="0"/>
        <v>0</v>
      </c>
      <c r="AB4" s="50">
        <f t="shared" si="0"/>
        <v>0</v>
      </c>
      <c r="AC4" s="50">
        <f t="shared" si="0"/>
        <v>0</v>
      </c>
      <c r="AD4" s="52">
        <f t="shared" si="1"/>
        <v>0</v>
      </c>
      <c r="AE4" s="52">
        <f t="shared" si="2"/>
        <v>0</v>
      </c>
      <c r="AF4" s="52">
        <f t="shared" si="3"/>
        <v>0</v>
      </c>
      <c r="AG4" s="52">
        <f t="shared" si="4"/>
        <v>0</v>
      </c>
      <c r="AH4" s="52">
        <f t="shared" si="5"/>
        <v>1</v>
      </c>
      <c r="AI4" s="52">
        <f t="shared" si="6"/>
        <v>0</v>
      </c>
      <c r="AJ4" s="52">
        <f t="shared" si="7"/>
        <v>0</v>
      </c>
      <c r="AK4" s="52">
        <f t="shared" si="8"/>
        <v>0</v>
      </c>
      <c r="AL4" s="52">
        <f t="shared" si="9"/>
        <v>0</v>
      </c>
      <c r="AM4" s="52">
        <f t="shared" si="10"/>
        <v>0</v>
      </c>
      <c r="AN4" s="52">
        <f t="shared" si="11"/>
        <v>0</v>
      </c>
      <c r="AO4" s="52">
        <f t="shared" si="12"/>
        <v>0</v>
      </c>
      <c r="AP4" s="52">
        <f t="shared" si="13"/>
        <v>0</v>
      </c>
      <c r="AQ4" s="52">
        <f t="shared" si="14"/>
        <v>0</v>
      </c>
      <c r="AR4" s="53">
        <f>$B3</f>
        <v>19</v>
      </c>
      <c r="AS4" s="311"/>
      <c r="AT4" s="298"/>
      <c r="AU4" s="298"/>
    </row>
    <row r="5" spans="1:47" ht="13.25" customHeight="1" x14ac:dyDescent="0.2">
      <c r="A5" s="309"/>
      <c r="B5" s="283"/>
      <c r="C5" s="304"/>
      <c r="D5" s="54" t="s">
        <v>32</v>
      </c>
      <c r="E5" s="278"/>
      <c r="F5" s="292"/>
      <c r="G5" s="56"/>
      <c r="H5" s="278"/>
      <c r="I5" s="57"/>
      <c r="J5" s="58" t="str">
        <f>IF(I5="","",IF(_xlfn.XLOOKUP(I5,I$3:I4,$AR$3:AR4,0,,-1)=AR5,_xlfn.XLOOKUP(I5,I$3:I4,J$3:J4,1,,-1)+1,1))</f>
        <v/>
      </c>
      <c r="K5" s="59" t="str">
        <f>IF(I5="","",_xlfn.XLOOKUP(I5,I$3:I4,K$3:K4,0,,-1)+IF($D5=" ",1,0))</f>
        <v/>
      </c>
      <c r="L5" s="60"/>
      <c r="M5" s="61"/>
      <c r="N5" s="295"/>
      <c r="O5" s="62" t="str">
        <f>IF(OR(V3="",V4=""),"",IF(L5&gt;0,IF(M5&gt;0,M5,IF(M3&gt;0,IF(N3=TRUE,ROUND((M3*V5)/V3,0),(M3*V5)/V3),IF(M4&gt;0,IF(N3=TRUE,ROUND((M4*V5)/V4,0),(M4*V5)/V4),IF(M5&gt;0,M5,0)))),""))</f>
        <v/>
      </c>
      <c r="P5" s="63" t="str">
        <f>IF(OR(L5="",O5=""),"",O5*L5)</f>
        <v/>
      </c>
      <c r="Q5" s="278"/>
      <c r="R5" s="278"/>
      <c r="S5" s="278"/>
      <c r="T5" s="278"/>
      <c r="U5" s="289"/>
      <c r="V5" s="64" t="str">
        <f>IF(L5="","",(SUM(L3:L5)/L5)/(SUM(L3:L5)/L3+SUM(L3:L5)/L4+SUM(L3:L5)/L5))</f>
        <v/>
      </c>
      <c r="W5" s="50">
        <f t="shared" si="0"/>
        <v>0</v>
      </c>
      <c r="X5" s="50">
        <f t="shared" si="0"/>
        <v>0</v>
      </c>
      <c r="Y5" s="50">
        <f t="shared" si="0"/>
        <v>0</v>
      </c>
      <c r="Z5" s="50">
        <f t="shared" si="0"/>
        <v>0</v>
      </c>
      <c r="AA5" s="50">
        <f t="shared" si="0"/>
        <v>0</v>
      </c>
      <c r="AB5" s="50">
        <f t="shared" si="0"/>
        <v>0</v>
      </c>
      <c r="AC5" s="50">
        <f t="shared" si="0"/>
        <v>0</v>
      </c>
      <c r="AD5" s="52">
        <f t="shared" si="1"/>
        <v>0</v>
      </c>
      <c r="AE5" s="52">
        <f t="shared" si="2"/>
        <v>0</v>
      </c>
      <c r="AF5" s="52">
        <f t="shared" si="3"/>
        <v>0</v>
      </c>
      <c r="AG5" s="52">
        <f t="shared" si="4"/>
        <v>0</v>
      </c>
      <c r="AH5" s="52">
        <f t="shared" si="5"/>
        <v>0</v>
      </c>
      <c r="AI5" s="52">
        <f t="shared" si="6"/>
        <v>0</v>
      </c>
      <c r="AJ5" s="52">
        <f t="shared" si="7"/>
        <v>0</v>
      </c>
      <c r="AK5" s="52">
        <f t="shared" si="8"/>
        <v>0</v>
      </c>
      <c r="AL5" s="52">
        <f t="shared" si="9"/>
        <v>0</v>
      </c>
      <c r="AM5" s="52">
        <f t="shared" si="10"/>
        <v>0</v>
      </c>
      <c r="AN5" s="52">
        <f t="shared" si="11"/>
        <v>0</v>
      </c>
      <c r="AO5" s="52">
        <f t="shared" si="12"/>
        <v>0</v>
      </c>
      <c r="AP5" s="52">
        <f t="shared" si="13"/>
        <v>0</v>
      </c>
      <c r="AQ5" s="52">
        <f t="shared" si="14"/>
        <v>0</v>
      </c>
      <c r="AR5" s="53">
        <f>$B3</f>
        <v>19</v>
      </c>
      <c r="AS5" s="311"/>
      <c r="AT5" s="298"/>
      <c r="AU5" s="298"/>
    </row>
    <row r="6" spans="1:47" ht="13.25" customHeight="1" x14ac:dyDescent="0.2">
      <c r="A6" s="307" t="str">
        <f>IF(OR(D6="W",D7="W",D8="W",D6="1/2W",D7="1/2W",D8="1/2W",D6="1/2L",D7="1/2L",D8="1/2L"),"OK",IF(OR(D6="L",D7="L",D8="L"),"LOSS",IF(OR(D6="X",D7="X",D8="X"),"Anulado"," ")))</f>
        <v>OK</v>
      </c>
      <c r="B6" s="281">
        <f>$B3</f>
        <v>19</v>
      </c>
      <c r="C6" s="305" t="str">
        <f>IF(E6=""," ","– "&amp;COUNTIF(B$3:B8,$B6))</f>
        <v>– 2</v>
      </c>
      <c r="D6" s="65" t="s">
        <v>31</v>
      </c>
      <c r="E6" s="279" t="s">
        <v>33</v>
      </c>
      <c r="F6" s="314" t="s">
        <v>34</v>
      </c>
      <c r="G6" s="66" t="s">
        <v>35</v>
      </c>
      <c r="H6" s="313" t="str">
        <f ca="1">IF(E6="","",IF(AND(DAY(E6)&lt;DAY(TODAY()),$A6=" "),"???",IF($A6=" ",IF(AND(DAY(E6)=DAY(TODAY()),HOUR(E6)&lt;=HOUR(NOW())+1),IF(AND(HOUR(E6)+2&lt;=HOUR(NOW()),DAY(E6)&lt;=DAY(TODAY()),MINUTE(E6)&lt;=MINUTE(NOW())),"???",IF(OR(MINUTE(E6)&lt;=MINUTE(NOW()),HOUR(E6)&lt;=HOUR(NOW())),"!!!","")),""),"")))</f>
        <v/>
      </c>
      <c r="I6" s="67" t="s">
        <v>23</v>
      </c>
      <c r="J6" s="68">
        <f>IF(I6="","",IF(_xlfn.XLOOKUP(I6,I$3:I5,$AR$3:AR5,0,,-1)=AR6,_xlfn.XLOOKUP(I6,I$3:I5,J$3:J5,1,,-1)+1,1))</f>
        <v>1</v>
      </c>
      <c r="K6" s="69">
        <f>IF(I6="","",_xlfn.XLOOKUP(I6,I$3:I5,K$3:K5,0,,-1)+IF($D6=" ",1,0))</f>
        <v>0</v>
      </c>
      <c r="L6" s="70">
        <v>1.1200000000000001</v>
      </c>
      <c r="M6" s="71">
        <v>31</v>
      </c>
      <c r="N6" s="293" t="b">
        <v>0</v>
      </c>
      <c r="O6" s="72">
        <f>IF(OR(V6="",V7=""),"",IF(L8&gt;0,IF(M6&gt;0,M6,IF(M7&gt;0,IF(N6=TRUE,ROUND((M7*V6)/V7,0),(M7*V6)/V7),IF(N6=TRUE,ROUND((M8*V6)/V8,0),(M8*V6)/V8))),IF(M6&gt;0,M6,IF(N6=TRUE,ROUND((M7*V6)/V7,0),(M7*V6)/V7))))</f>
        <v>31</v>
      </c>
      <c r="P6" s="73">
        <f t="shared" ref="P6:P37" si="15">IF(OR(L6="",O6=""),"",IF($D6="1/2W",O6/2+O6/2*L6,IF($D6="1/2L",O6/2,O6*L6)))</f>
        <v>34.720000000000006</v>
      </c>
      <c r="Q6" s="320">
        <f>IF($A6="Anulado",0,IF(OR($A6="LOSS",$A6="OK"),IF(OR($D6="W",$D6="1/2W",$D6="1/2L"),P6-O6,IF($D6="L",-O6,0))+IF(OR($D7="W",$D7="1/2W",$D7="1/2L"),P7-O7,IF($D7="L",-O7,0))+IF(OR($D8="W",$D8="1/2W",$D8="1/2L"),P8-O8,IF($D8="L",-O8,0)),IF(AND(OR($D6="W",$D6="1/2W",$D6="1/2L"),D7="W"),P6+P7-SUM(O6:O8)+_xlfn.XLOOKUP("X",D6:D8,O6:O8,0),IF(AND(D6=TRUE,D8="W"),P6+P8-SUM(O6:O8),IF(AND(D7="W",D8="W"),P7+P8-SUM(O6:O8)+_xlfn.XLOOKUP("X",D6:D8,O6:O8,0),IF(L8&gt;0,IF(OR($D6="W",$D6="1/2W",$D6="1/2L"),P6-SUM(O6:O8)+_xlfn.XLOOKUP("X",D6:D8,O6:O8,0),IF(OR($D6="W",$D6="1/2W",$D6="1/2L"),P7-SUM(O6:O8)+_xlfn.XLOOKUP("X",D6:D8,O6:O8,0),IF(OR($D6="W",$D6="1/2W",$D6="1/2L"),P8-SUM(O6:O8)+_xlfn.XLOOKUP("X",D6:D8,O6:O8,0),SUM(P6:P8)/3-SUM(O6:O8)+_xlfn.XLOOKUP("X",D6:D8,O6:O8,0)))),IF(OR($D6="W",$D6="1/2W",$D6="1/2L"),P6-SUM(O6:O7)+_xlfn.XLOOKUP("X",D6:D8,O6:O8,0),IF(OR($D6="W",$D6="1/2W",$D6="1/2L"),P7-SUM(O6:O7)+_xlfn.XLOOKUP("X",D6:D8,O6:O8,0),SUM(P6:P7)/2-SUM(O6:O7)+_xlfn.XLOOKUP("X",D6:D8,O6:O8,0)))))))))</f>
        <v>0.71000000000000574</v>
      </c>
      <c r="R6" s="319">
        <f>IF(Q6=0,0,Q6/SUM(O6:O8))</f>
        <v>2.0876212878565299E-2</v>
      </c>
      <c r="S6" s="296">
        <f>IF($B6=$B3,IF(OR($A6="LOSS",$A6="OK",$A6="Anulada"),Q6,0)+S3,IF(OR($A6="LOSS",$A6="OK",$A6="Anulada"),Q6,0))</f>
        <v>0.77400000000000624</v>
      </c>
      <c r="T6" s="296">
        <f>IF($B6=$B3,Q6+T3,Q6)</f>
        <v>0.77400000000000624</v>
      </c>
      <c r="U6" s="323">
        <f>IF(T6=0,0,T6/AS6)</f>
        <v>2.1055495103373404E-2</v>
      </c>
      <c r="V6" s="74">
        <f>IF(L6="","",IF(L8&gt;0,(SUM(L6:L8)/L6)/(SUM(L6:L8)/L6+SUM(L6:L8)/L7+SUM(L6:L8)/L8),L7/SUM(L6:L7)))</f>
        <v>0.81555834378920955</v>
      </c>
      <c r="W6" s="75">
        <f t="shared" si="0"/>
        <v>0</v>
      </c>
      <c r="X6" s="75">
        <f t="shared" si="0"/>
        <v>0</v>
      </c>
      <c r="Y6" s="75">
        <f t="shared" si="0"/>
        <v>0</v>
      </c>
      <c r="Z6" s="75">
        <f t="shared" si="0"/>
        <v>0</v>
      </c>
      <c r="AA6" s="75">
        <f t="shared" si="0"/>
        <v>0</v>
      </c>
      <c r="AB6" s="76">
        <f t="shared" si="0"/>
        <v>3.720000000000006</v>
      </c>
      <c r="AC6" s="75">
        <f t="shared" si="0"/>
        <v>0</v>
      </c>
      <c r="AD6" s="77">
        <f t="shared" si="1"/>
        <v>0</v>
      </c>
      <c r="AE6" s="77">
        <f t="shared" si="2"/>
        <v>0</v>
      </c>
      <c r="AF6" s="77">
        <f t="shared" si="3"/>
        <v>0</v>
      </c>
      <c r="AG6" s="77">
        <f t="shared" si="4"/>
        <v>0</v>
      </c>
      <c r="AH6" s="77">
        <f t="shared" si="5"/>
        <v>0</v>
      </c>
      <c r="AI6" s="77">
        <f t="shared" si="6"/>
        <v>0</v>
      </c>
      <c r="AJ6" s="77">
        <f t="shared" si="7"/>
        <v>0</v>
      </c>
      <c r="AK6" s="77">
        <f t="shared" si="8"/>
        <v>0</v>
      </c>
      <c r="AL6" s="77">
        <f t="shared" si="9"/>
        <v>0</v>
      </c>
      <c r="AM6" s="77">
        <f t="shared" si="10"/>
        <v>0</v>
      </c>
      <c r="AN6" s="77">
        <f t="shared" si="11"/>
        <v>1</v>
      </c>
      <c r="AO6" s="77">
        <f t="shared" si="12"/>
        <v>0</v>
      </c>
      <c r="AP6" s="77">
        <f t="shared" si="13"/>
        <v>0</v>
      </c>
      <c r="AQ6" s="77">
        <f t="shared" si="14"/>
        <v>0</v>
      </c>
      <c r="AR6" s="78">
        <f>$B6</f>
        <v>19</v>
      </c>
      <c r="AS6" s="321">
        <f>IF($B6=$B3,AS3+SUM(O6:O8),SUM(O6:O8))</f>
        <v>36.76</v>
      </c>
      <c r="AT6" s="296">
        <f>IF($A6=" ",SUM(O6:O8),0)+AT3</f>
        <v>0</v>
      </c>
      <c r="AU6" s="296">
        <f>IF($B6="","",IF($A6="","",Q6+AU3))</f>
        <v>0.77400000000000624</v>
      </c>
    </row>
    <row r="7" spans="1:47" ht="13" customHeight="1" x14ac:dyDescent="0.2">
      <c r="A7" s="308"/>
      <c r="B7" s="282"/>
      <c r="C7" s="303"/>
      <c r="D7" s="79" t="s">
        <v>28</v>
      </c>
      <c r="E7" s="277"/>
      <c r="F7" s="291"/>
      <c r="G7" s="80" t="s">
        <v>36</v>
      </c>
      <c r="H7" s="277"/>
      <c r="I7" s="81" t="s">
        <v>20</v>
      </c>
      <c r="J7" s="82">
        <f>IF(I7="","",IF(_xlfn.XLOOKUP(I7,I$3:I6,$AR$3:AR6,0,,-1)=AR7,_xlfn.XLOOKUP(I7,I$3:I6,J$3:J6,1,,-1)+1,1))</f>
        <v>2</v>
      </c>
      <c r="K7" s="83">
        <f>IF(I7="","",_xlfn.XLOOKUP(I7,I$3:I6,K$3:K6,0,,-1)+IF($D7=" ",1,0))</f>
        <v>0</v>
      </c>
      <c r="L7" s="84">
        <v>8</v>
      </c>
      <c r="M7" s="85">
        <v>0.77</v>
      </c>
      <c r="N7" s="294"/>
      <c r="O7" s="86">
        <f>IF(OR(V6="",V7=""),"",IF(L8&gt;0,IF(M7&gt;0,M7,IF(M6&gt;0,IF(N6=TRUE,ROUND((M6*V7)/V6,0),(M6*V7)/V6),IF(M7&gt;0,IF(N6=TRUE,ROUND(M7,0),M7),IF(M8&gt;0,IF(N6=TRUE,ROUND(O8*V7/V8,0),O8*V7/V8),0)))),IF(M7&gt;0,M7,IF(N6=TRUE,ROUND((M6*V7)/V6,0),(M6*V7)/V6))))</f>
        <v>0.77</v>
      </c>
      <c r="P7" s="87">
        <f t="shared" si="15"/>
        <v>6.16</v>
      </c>
      <c r="Q7" s="277"/>
      <c r="R7" s="286"/>
      <c r="S7" s="286"/>
      <c r="T7" s="286"/>
      <c r="U7" s="288"/>
      <c r="V7" s="88">
        <f>IF(L7="","",IF(L8&gt;0,(SUM(L6:L8)/L7)/(SUM(L6:L8)/L6+SUM(L6:L8)/L7+SUM(L6:L8)/L8),L6/SUM(L6:L7)))</f>
        <v>0.11417816813048934</v>
      </c>
      <c r="W7" s="77">
        <f t="shared" si="0"/>
        <v>0</v>
      </c>
      <c r="X7" s="77">
        <f t="shared" si="0"/>
        <v>0</v>
      </c>
      <c r="Y7" s="89">
        <f t="shared" si="0"/>
        <v>-0.77</v>
      </c>
      <c r="Z7" s="77">
        <f t="shared" si="0"/>
        <v>0</v>
      </c>
      <c r="AA7" s="77">
        <f t="shared" si="0"/>
        <v>0</v>
      </c>
      <c r="AB7" s="77">
        <f t="shared" si="0"/>
        <v>0</v>
      </c>
      <c r="AC7" s="77">
        <f t="shared" si="0"/>
        <v>0</v>
      </c>
      <c r="AD7" s="77">
        <f t="shared" si="1"/>
        <v>0</v>
      </c>
      <c r="AE7" s="77">
        <f t="shared" si="2"/>
        <v>0</v>
      </c>
      <c r="AF7" s="77">
        <f t="shared" si="3"/>
        <v>0</v>
      </c>
      <c r="AG7" s="77">
        <f t="shared" si="4"/>
        <v>0</v>
      </c>
      <c r="AH7" s="77">
        <f t="shared" si="5"/>
        <v>0</v>
      </c>
      <c r="AI7" s="77">
        <f t="shared" si="6"/>
        <v>1</v>
      </c>
      <c r="AJ7" s="77">
        <f t="shared" si="7"/>
        <v>0</v>
      </c>
      <c r="AK7" s="77">
        <f t="shared" si="8"/>
        <v>0</v>
      </c>
      <c r="AL7" s="77">
        <f t="shared" si="9"/>
        <v>0</v>
      </c>
      <c r="AM7" s="77">
        <f t="shared" si="10"/>
        <v>0</v>
      </c>
      <c r="AN7" s="77">
        <f t="shared" si="11"/>
        <v>0</v>
      </c>
      <c r="AO7" s="77">
        <f t="shared" si="12"/>
        <v>0</v>
      </c>
      <c r="AP7" s="77">
        <f t="shared" si="13"/>
        <v>0</v>
      </c>
      <c r="AQ7" s="77">
        <f t="shared" si="14"/>
        <v>0</v>
      </c>
      <c r="AR7" s="78">
        <f>$B6</f>
        <v>19</v>
      </c>
      <c r="AS7" s="311"/>
      <c r="AT7" s="298"/>
      <c r="AU7" s="298"/>
    </row>
    <row r="8" spans="1:47" ht="13.25" customHeight="1" x14ac:dyDescent="0.2">
      <c r="A8" s="309"/>
      <c r="B8" s="283"/>
      <c r="C8" s="304"/>
      <c r="D8" s="90" t="s">
        <v>28</v>
      </c>
      <c r="E8" s="278"/>
      <c r="F8" s="292"/>
      <c r="G8" s="91">
        <v>2</v>
      </c>
      <c r="H8" s="278"/>
      <c r="I8" s="92" t="s">
        <v>20</v>
      </c>
      <c r="J8" s="93">
        <f>IF(I8="","",IF(_xlfn.XLOOKUP(I8,I$3:I7,$AR$3:AR7,0,,-1)=AR8,_xlfn.XLOOKUP(I8,I$3:I7,J$3:J7,1,,-1)+1,1))</f>
        <v>3</v>
      </c>
      <c r="K8" s="94">
        <f>IF(I8="","",_xlfn.XLOOKUP(I8,I$3:I7,K$3:K7,0,,-1)+IF($D8=" ",1,0))</f>
        <v>0</v>
      </c>
      <c r="L8" s="95">
        <v>13</v>
      </c>
      <c r="M8" s="96">
        <v>2.2400000000000002</v>
      </c>
      <c r="N8" s="295"/>
      <c r="O8" s="97">
        <f>IF(OR(V6="",V7=""),"",IF(L8&gt;0,IF(M8&gt;0,M8,IF(M6&gt;0,IF(N6=TRUE,ROUND((M6*V8)/V6,0),(M6*V8)/V6),IF(M7&gt;0,IF(N6=TRUE,ROUND((M7*V8)/V7,0),(M7*V8)/V7),IF(M8&gt;0,M8,0)))),""))</f>
        <v>2.2400000000000002</v>
      </c>
      <c r="P8" s="98">
        <f t="shared" si="15"/>
        <v>29.120000000000005</v>
      </c>
      <c r="Q8" s="278"/>
      <c r="R8" s="278"/>
      <c r="S8" s="278"/>
      <c r="T8" s="278"/>
      <c r="U8" s="289"/>
      <c r="V8" s="99">
        <f>IF(L8="","",(SUM(L6:L8)/L8)/(SUM(L6:L8)/L6+SUM(L6:L8)/L7+SUM(L6:L8)/L8))</f>
        <v>7.0263488080301126E-2</v>
      </c>
      <c r="W8" s="77">
        <f t="shared" si="0"/>
        <v>0</v>
      </c>
      <c r="X8" s="77">
        <f t="shared" si="0"/>
        <v>0</v>
      </c>
      <c r="Y8" s="89">
        <f t="shared" si="0"/>
        <v>-2.2400000000000002</v>
      </c>
      <c r="Z8" s="77">
        <f t="shared" si="0"/>
        <v>0</v>
      </c>
      <c r="AA8" s="77">
        <f t="shared" si="0"/>
        <v>0</v>
      </c>
      <c r="AB8" s="77">
        <f t="shared" si="0"/>
        <v>0</v>
      </c>
      <c r="AC8" s="77">
        <f t="shared" si="0"/>
        <v>0</v>
      </c>
      <c r="AD8" s="77">
        <f t="shared" si="1"/>
        <v>0</v>
      </c>
      <c r="AE8" s="77">
        <f t="shared" si="2"/>
        <v>0</v>
      </c>
      <c r="AF8" s="77">
        <f t="shared" si="3"/>
        <v>0</v>
      </c>
      <c r="AG8" s="77">
        <f t="shared" si="4"/>
        <v>0</v>
      </c>
      <c r="AH8" s="77">
        <f t="shared" si="5"/>
        <v>0</v>
      </c>
      <c r="AI8" s="77">
        <f t="shared" si="6"/>
        <v>1</v>
      </c>
      <c r="AJ8" s="77">
        <f t="shared" si="7"/>
        <v>0</v>
      </c>
      <c r="AK8" s="77">
        <f t="shared" si="8"/>
        <v>0</v>
      </c>
      <c r="AL8" s="77">
        <f t="shared" si="9"/>
        <v>0</v>
      </c>
      <c r="AM8" s="77">
        <f t="shared" si="10"/>
        <v>0</v>
      </c>
      <c r="AN8" s="77">
        <f t="shared" si="11"/>
        <v>0</v>
      </c>
      <c r="AO8" s="77">
        <f t="shared" si="12"/>
        <v>0</v>
      </c>
      <c r="AP8" s="77">
        <f t="shared" si="13"/>
        <v>0</v>
      </c>
      <c r="AQ8" s="77">
        <f t="shared" si="14"/>
        <v>0</v>
      </c>
      <c r="AR8" s="78">
        <f>$B6</f>
        <v>19</v>
      </c>
      <c r="AS8" s="311"/>
      <c r="AT8" s="298"/>
      <c r="AU8" s="298"/>
    </row>
    <row r="9" spans="1:47" ht="13.25" customHeight="1" x14ac:dyDescent="0.2">
      <c r="A9" s="312" t="str">
        <f>IF(OR(D9="W",D10="W",D11="W",D9="1/2W",D10="1/2W",D11="1/2W",D9="1/2L",D10="1/2L",D11="1/2L"),"OK",IF(OR(D9="L",D10="L",D11="L"),"LOSS",IF(OR(D9="X",D10="X",D11="X"),"Anulado"," ")))</f>
        <v>OK</v>
      </c>
      <c r="B9" s="316" t="s">
        <v>37</v>
      </c>
      <c r="C9" s="302" t="str">
        <f>IF(E9=""," ","– "&amp;COUNTIF(B$3:B11,$B9))</f>
        <v>– 1</v>
      </c>
      <c r="D9" s="25" t="s">
        <v>31</v>
      </c>
      <c r="E9" s="284" t="s">
        <v>38</v>
      </c>
      <c r="F9" s="290" t="s">
        <v>39</v>
      </c>
      <c r="G9" s="100" t="s">
        <v>40</v>
      </c>
      <c r="H9" s="306" t="str">
        <f ca="1">IF(E9="","",IF(AND(DAY(E9)&lt;DAY(TODAY()),$A9=" "),"???",IF($A9=" ",IF(AND(DAY(E9)=DAY(TODAY()),HOUR(E9)&lt;=HOUR(NOW())+1),IF(AND(HOUR(E9)+2&lt;=HOUR(NOW()),DAY(E9)&lt;=DAY(TODAY()),MINUTE(E9)&lt;=MINUTE(NOW())),"???",IF(OR(MINUTE(E9)&lt;=MINUTE(NOW()),HOUR(E9)&lt;=HOUR(NOW())),"!!!","")),""),"")))</f>
        <v/>
      </c>
      <c r="I9" s="27" t="s">
        <v>23</v>
      </c>
      <c r="J9" s="101">
        <f>IF(I9="","",IF(_xlfn.XLOOKUP(I9,I$3:I8,$AR$3:AR8,0,,-1)=AR9,_xlfn.XLOOKUP(I9,I$3:I8,J$3:J8,1,,-1)+1,1))</f>
        <v>1</v>
      </c>
      <c r="K9" s="29">
        <f>IF(I9="","",_xlfn.XLOOKUP(I9,I$3:I8,K$3:K8,0,,-1)+IF($D9=" ",1,0))</f>
        <v>0</v>
      </c>
      <c r="L9" s="30">
        <v>1.325</v>
      </c>
      <c r="M9" s="31">
        <v>12</v>
      </c>
      <c r="N9" s="318" t="b">
        <v>0</v>
      </c>
      <c r="O9" s="102">
        <f>IF(OR(V9="",V10=""),"",IF(L11&gt;0,IF(M9&gt;0,M9,IF(M10&gt;0,IF(N9=TRUE,ROUND((M10*V9)/V10,0),(M10*V9)/V10),IF(N9=TRUE,ROUND((M11*V9)/V11,0),(M11*V9)/V11))),IF(M9&gt;0,M9,IF(N9=TRUE,ROUND((M10*V9)/V10,0),(M10*V9)/V10))))</f>
        <v>12</v>
      </c>
      <c r="P9" s="33">
        <f t="shared" si="15"/>
        <v>15.899999999999999</v>
      </c>
      <c r="Q9" s="301">
        <f>IF($A9="Anulado",0,IF(OR($A9="LOSS",$A9="OK"),IF(OR($D9="W",$D9="1/2W",$D9="1/2L"),P9-O9,IF($D9="L",-O9,0))+IF(OR($D10="W",$D10="1/2W",$D10="1/2L"),P10-O10,IF($D10="L",-O10,0))+IF(OR($D11="W",$D11="1/2W",$D11="1/2L"),P11-O11,IF($D11="L",-O11,0)),IF(AND(OR($D9="W",$D9="1/2W",$D9="1/2L"),D10="W"),P9+P10-SUM(O9:O11)+_xlfn.XLOOKUP("X",D9:D11,O9:O11,0),IF(AND(D9=TRUE,D11="W"),P9+P11-SUM(O9:O11),IF(AND(D10="W",D11="W"),P10+P11-SUM(O9:O11)+_xlfn.XLOOKUP("X",D9:D11,O9:O11,0),IF(L11&gt;0,IF(OR($D9="W",$D9="1/2W",$D9="1/2L"),P9-SUM(O9:O11)+_xlfn.XLOOKUP("X",D9:D11,O9:O11,0),IF(OR($D9="W",$D9="1/2W",$D9="1/2L"),P10-SUM(O9:O11)+_xlfn.XLOOKUP("X",D9:D11,O9:O11,0),IF(OR($D9="W",$D9="1/2W",$D9="1/2L"),P11-SUM(O9:O11)+_xlfn.XLOOKUP("X",D9:D11,O9:O11,0),SUM(P9:P11)/3-SUM(O9:O11)+_xlfn.XLOOKUP("X",D9:D11,O9:O11,0)))),IF(OR($D9="W",$D9="1/2W",$D9="1/2L"),P9-SUM(O9:O10)+_xlfn.XLOOKUP("X",D9:D11,O9:O11,0),IF(OR($D9="W",$D9="1/2W",$D9="1/2L"),P10-SUM(O9:O10)+_xlfn.XLOOKUP("X",D9:D11,O9:O11,0),SUM(P9:P10)/2-SUM(O9:O10)+_xlfn.XLOOKUP("X",D9:D11,O9:O11,0)))))))))</f>
        <v>0.34999999999999876</v>
      </c>
      <c r="R9" s="300">
        <f>IF(Q9=0,0,Q9/SUM(O9:O11))</f>
        <v>2.2508038585208921E-2</v>
      </c>
      <c r="S9" s="285">
        <f>IF($B9=$B6,IF(OR($A9="LOSS",$A9="OK",$A9="Anulada"),Q9,0)+S6,IF(OR($A9="LOSS",$A9="OK",$A9="Anulada"),Q9,0))</f>
        <v>0.34999999999999876</v>
      </c>
      <c r="T9" s="285">
        <f>IF($B9=$B6,Q9+T6,Q9)</f>
        <v>0.34999999999999876</v>
      </c>
      <c r="U9" s="287">
        <f>IF(T9=0,0,T9/AS9)</f>
        <v>2.2508038585208921E-2</v>
      </c>
      <c r="V9" s="34">
        <f>IF(L9="","",IF(L11&gt;0,(SUM(L9:L11)/L9)/(SUM(L9:L11)/L9+SUM(L9:L11)/L10+SUM(L9:L11)/L11),L10/SUM(L9:L10)))</f>
        <v>0.77253218884120167</v>
      </c>
      <c r="W9" s="103">
        <f t="shared" si="0"/>
        <v>0</v>
      </c>
      <c r="X9" s="103">
        <f t="shared" si="0"/>
        <v>0</v>
      </c>
      <c r="Y9" s="103">
        <f t="shared" si="0"/>
        <v>0</v>
      </c>
      <c r="Z9" s="103">
        <f t="shared" si="0"/>
        <v>0</v>
      </c>
      <c r="AA9" s="103">
        <f t="shared" si="0"/>
        <v>0</v>
      </c>
      <c r="AB9" s="104">
        <f t="shared" si="0"/>
        <v>3.8999999999999986</v>
      </c>
      <c r="AC9" s="103">
        <f t="shared" si="0"/>
        <v>0</v>
      </c>
      <c r="AD9" s="52">
        <f t="shared" si="1"/>
        <v>0</v>
      </c>
      <c r="AE9" s="52">
        <f t="shared" si="2"/>
        <v>0</v>
      </c>
      <c r="AF9" s="52">
        <f t="shared" si="3"/>
        <v>0</v>
      </c>
      <c r="AG9" s="52">
        <f t="shared" si="4"/>
        <v>0</v>
      </c>
      <c r="AH9" s="52">
        <f t="shared" si="5"/>
        <v>0</v>
      </c>
      <c r="AI9" s="52">
        <f t="shared" si="6"/>
        <v>0</v>
      </c>
      <c r="AJ9" s="52">
        <f t="shared" si="7"/>
        <v>0</v>
      </c>
      <c r="AK9" s="52">
        <f t="shared" si="8"/>
        <v>0</v>
      </c>
      <c r="AL9" s="52">
        <f t="shared" si="9"/>
        <v>0</v>
      </c>
      <c r="AM9" s="52">
        <f t="shared" si="10"/>
        <v>0</v>
      </c>
      <c r="AN9" s="52">
        <f t="shared" si="11"/>
        <v>1</v>
      </c>
      <c r="AO9" s="52">
        <f t="shared" si="12"/>
        <v>0</v>
      </c>
      <c r="AP9" s="52">
        <f t="shared" si="13"/>
        <v>0</v>
      </c>
      <c r="AQ9" s="52">
        <f t="shared" si="14"/>
        <v>0</v>
      </c>
      <c r="AR9" s="105" t="str">
        <f>$B9</f>
        <v>20</v>
      </c>
      <c r="AS9" s="322">
        <f>IF($B9=$B6,AS6+SUM(O9:O11),SUM(O9:O11))</f>
        <v>15.55</v>
      </c>
      <c r="AT9" s="285">
        <f>IF($A9=" ",SUM(O9:O11),0)+AT6</f>
        <v>0</v>
      </c>
      <c r="AU9" s="285">
        <f>IF($B9="","",IF($A9="","",Q6+AU6))</f>
        <v>1.484000000000012</v>
      </c>
    </row>
    <row r="10" spans="1:47" ht="13" customHeight="1" x14ac:dyDescent="0.2">
      <c r="A10" s="308"/>
      <c r="B10" s="282"/>
      <c r="C10" s="303"/>
      <c r="D10" s="39" t="s">
        <v>28</v>
      </c>
      <c r="E10" s="277"/>
      <c r="F10" s="291"/>
      <c r="G10" s="106" t="s">
        <v>41</v>
      </c>
      <c r="H10" s="277"/>
      <c r="I10" s="42" t="s">
        <v>20</v>
      </c>
      <c r="J10" s="43">
        <f>IF(I10="","",IF(_xlfn.XLOOKUP(I10,I$3:I9,$AR$3:AR9,0,,-1)=AR10,_xlfn.XLOOKUP(I10,I$3:I9,J$3:J9,1,,-1)+1,1))</f>
        <v>1</v>
      </c>
      <c r="K10" s="44">
        <f>IF(I10="","",_xlfn.XLOOKUP(I10,I$3:I9,K$3:K9,0,,-1)+IF($D10=" ",1,0))</f>
        <v>0</v>
      </c>
      <c r="L10" s="45">
        <v>4.5</v>
      </c>
      <c r="M10" s="46">
        <v>3.55</v>
      </c>
      <c r="N10" s="294"/>
      <c r="O10" s="47">
        <f>IF(OR(V9="",V10=""),"",IF(L11&gt;0,IF(M10&gt;0,M10,IF(M9&gt;0,IF(N9=TRUE,ROUND((M9*V10)/V9,0),(M9*V10)/V9),IF(M10&gt;0,IF(N9=TRUE,ROUND(M10,0),M10),IF(M11&gt;0,IF(N9=TRUE,ROUND(O11*V10/V11,0),O11*V10/V11),0)))),IF(M10&gt;0,M10,IF(N9=TRUE,ROUND((M9*V10)/V9,0),(M9*V10)/V9))))</f>
        <v>3.55</v>
      </c>
      <c r="P10" s="48">
        <f t="shared" si="15"/>
        <v>15.975</v>
      </c>
      <c r="Q10" s="277"/>
      <c r="R10" s="286"/>
      <c r="S10" s="286"/>
      <c r="T10" s="286"/>
      <c r="U10" s="288"/>
      <c r="V10" s="49">
        <f>IF(L10="","",IF(L11&gt;0,(SUM(L9:L11)/L10)/(SUM(L9:L11)/L9+SUM(L9:L11)/L10+SUM(L9:L11)/L11),L9/SUM(L9:L10)))</f>
        <v>0.22746781115879827</v>
      </c>
      <c r="W10" s="103">
        <f t="shared" si="0"/>
        <v>0</v>
      </c>
      <c r="X10" s="103">
        <f t="shared" si="0"/>
        <v>0</v>
      </c>
      <c r="Y10" s="104">
        <f t="shared" si="0"/>
        <v>-3.55</v>
      </c>
      <c r="Z10" s="103">
        <f t="shared" si="0"/>
        <v>0</v>
      </c>
      <c r="AA10" s="103">
        <f t="shared" si="0"/>
        <v>0</v>
      </c>
      <c r="AB10" s="103">
        <f t="shared" si="0"/>
        <v>0</v>
      </c>
      <c r="AC10" s="103">
        <f t="shared" si="0"/>
        <v>0</v>
      </c>
      <c r="AD10" s="52">
        <f t="shared" si="1"/>
        <v>0</v>
      </c>
      <c r="AE10" s="52">
        <f t="shared" si="2"/>
        <v>0</v>
      </c>
      <c r="AF10" s="52">
        <f t="shared" si="3"/>
        <v>0</v>
      </c>
      <c r="AG10" s="52">
        <f t="shared" si="4"/>
        <v>0</v>
      </c>
      <c r="AH10" s="52">
        <f t="shared" si="5"/>
        <v>0</v>
      </c>
      <c r="AI10" s="52">
        <f t="shared" si="6"/>
        <v>1</v>
      </c>
      <c r="AJ10" s="52">
        <f t="shared" si="7"/>
        <v>0</v>
      </c>
      <c r="AK10" s="52">
        <f t="shared" si="8"/>
        <v>0</v>
      </c>
      <c r="AL10" s="52">
        <f t="shared" si="9"/>
        <v>0</v>
      </c>
      <c r="AM10" s="52">
        <f t="shared" si="10"/>
        <v>0</v>
      </c>
      <c r="AN10" s="52">
        <f t="shared" si="11"/>
        <v>0</v>
      </c>
      <c r="AO10" s="52">
        <f t="shared" si="12"/>
        <v>0</v>
      </c>
      <c r="AP10" s="52">
        <f t="shared" si="13"/>
        <v>0</v>
      </c>
      <c r="AQ10" s="52">
        <f t="shared" si="14"/>
        <v>0</v>
      </c>
      <c r="AR10" s="105" t="str">
        <f>$B9</f>
        <v>20</v>
      </c>
      <c r="AS10" s="311"/>
      <c r="AT10" s="298"/>
      <c r="AU10" s="298"/>
    </row>
    <row r="11" spans="1:47" ht="13.25" customHeight="1" x14ac:dyDescent="0.2">
      <c r="A11" s="309"/>
      <c r="B11" s="283"/>
      <c r="C11" s="304"/>
      <c r="D11" s="54" t="s">
        <v>32</v>
      </c>
      <c r="E11" s="278"/>
      <c r="F11" s="292"/>
      <c r="G11" s="56"/>
      <c r="H11" s="278"/>
      <c r="I11" s="57"/>
      <c r="J11" s="58" t="str">
        <f>IF(I11="","",IF(_xlfn.XLOOKUP(I11,I$3:I10,$AR$3:AR10,0,,-1)=AR11,_xlfn.XLOOKUP(I11,I$3:I10,J$3:J10,1,,-1)+1,1))</f>
        <v/>
      </c>
      <c r="K11" s="59" t="str">
        <f>IF(I11="","",_xlfn.XLOOKUP(I11,I$3:I10,K$3:K10,0,,-1)+IF($D11=" ",1,0))</f>
        <v/>
      </c>
      <c r="L11" s="60"/>
      <c r="M11" s="61"/>
      <c r="N11" s="295"/>
      <c r="O11" s="62" t="str">
        <f>IF(OR(V9="",V10=""),"",IF(L11&gt;0,IF(M11&gt;0,M11,IF(M9&gt;0,IF(N9=TRUE,ROUND((M9*V11)/V9,0),(M9*V11)/V9),IF(M10&gt;0,IF(N9=TRUE,ROUND((M10*V11)/V10,0),(M10*V11)/V10),IF(M11&gt;0,M11,0)))),""))</f>
        <v/>
      </c>
      <c r="P11" s="63" t="str">
        <f t="shared" si="15"/>
        <v/>
      </c>
      <c r="Q11" s="278"/>
      <c r="R11" s="278"/>
      <c r="S11" s="278"/>
      <c r="T11" s="278"/>
      <c r="U11" s="289"/>
      <c r="V11" s="64" t="str">
        <f>IF(L11="","",(SUM(L9:L11)/L11)/(SUM(L9:L11)/L9+SUM(L9:L11)/L10+SUM(L9:L11)/L11))</f>
        <v/>
      </c>
      <c r="W11" s="103">
        <f t="shared" si="0"/>
        <v>0</v>
      </c>
      <c r="X11" s="103">
        <f t="shared" si="0"/>
        <v>0</v>
      </c>
      <c r="Y11" s="103">
        <f t="shared" si="0"/>
        <v>0</v>
      </c>
      <c r="Z11" s="103">
        <f t="shared" si="0"/>
        <v>0</v>
      </c>
      <c r="AA11" s="103">
        <f t="shared" si="0"/>
        <v>0</v>
      </c>
      <c r="AB11" s="103">
        <f t="shared" si="0"/>
        <v>0</v>
      </c>
      <c r="AC11" s="103">
        <f t="shared" si="0"/>
        <v>0</v>
      </c>
      <c r="AD11" s="52">
        <f t="shared" si="1"/>
        <v>0</v>
      </c>
      <c r="AE11" s="52">
        <f t="shared" si="2"/>
        <v>0</v>
      </c>
      <c r="AF11" s="52">
        <f t="shared" si="3"/>
        <v>0</v>
      </c>
      <c r="AG11" s="52">
        <f t="shared" si="4"/>
        <v>0</v>
      </c>
      <c r="AH11" s="52">
        <f t="shared" si="5"/>
        <v>0</v>
      </c>
      <c r="AI11" s="52">
        <f t="shared" si="6"/>
        <v>0</v>
      </c>
      <c r="AJ11" s="52">
        <f t="shared" si="7"/>
        <v>0</v>
      </c>
      <c r="AK11" s="52">
        <f t="shared" si="8"/>
        <v>0</v>
      </c>
      <c r="AL11" s="52">
        <f t="shared" si="9"/>
        <v>0</v>
      </c>
      <c r="AM11" s="52">
        <f t="shared" si="10"/>
        <v>0</v>
      </c>
      <c r="AN11" s="52">
        <f t="shared" si="11"/>
        <v>0</v>
      </c>
      <c r="AO11" s="52">
        <f t="shared" si="12"/>
        <v>0</v>
      </c>
      <c r="AP11" s="52">
        <f t="shared" si="13"/>
        <v>0</v>
      </c>
      <c r="AQ11" s="52">
        <f t="shared" si="14"/>
        <v>0</v>
      </c>
      <c r="AR11" s="105" t="str">
        <f>$B9</f>
        <v>20</v>
      </c>
      <c r="AS11" s="311"/>
      <c r="AT11" s="298"/>
      <c r="AU11" s="298"/>
    </row>
    <row r="12" spans="1:47" ht="13.25" customHeight="1" x14ac:dyDescent="0.2">
      <c r="A12" s="307" t="str">
        <f>IF(OR(D12="W",D13="W",D14="W",D12="1/2W",D13="1/2W",D14="1/2W",D12="1/2L",D13="1/2L",D14="1/2L"),"OK",IF(OR(D12="L",D13="L",D14="L"),"LOSS",IF(OR(D12="X",D13="X",D14="X"),"Anulado"," ")))</f>
        <v>OK</v>
      </c>
      <c r="B12" s="317" t="str">
        <f>IF(E12="","",$B9)</f>
        <v>20</v>
      </c>
      <c r="C12" s="305" t="str">
        <f>IF(E12=""," ","– "&amp;COUNTIF(B$3:B14,$B12))</f>
        <v>– 2</v>
      </c>
      <c r="D12" s="65" t="s">
        <v>31</v>
      </c>
      <c r="E12" s="279" t="s">
        <v>42</v>
      </c>
      <c r="F12" s="314" t="s">
        <v>43</v>
      </c>
      <c r="G12" s="66" t="s">
        <v>44</v>
      </c>
      <c r="H12" s="313" t="str">
        <f ca="1">IF(E12="","",IF(AND(DAY(E12)&lt;DAY(TODAY()),$A12=" "),"???",IF($A12=" ",IF(AND(DAY(E12)=DAY(TODAY()),HOUR(E12)&lt;=HOUR(NOW())+1),IF(AND(HOUR(E12)+2&lt;=HOUR(NOW()),DAY(E12)&lt;=DAY(TODAY()),MINUTE(E12)&lt;=MINUTE(NOW())),"???",IF(OR(MINUTE(E12)&lt;=MINUTE(NOW()),HOUR(E12)&lt;=HOUR(NOW())),"!!!","")),""),"")))</f>
        <v/>
      </c>
      <c r="I12" s="67" t="s">
        <v>23</v>
      </c>
      <c r="J12" s="68">
        <f>IF(I12="","",IF(_xlfn.XLOOKUP(I12,I$3:I11,$AR$3:AR11,0,,-1)=AR12,_xlfn.XLOOKUP(I12,I$3:I11,J$3:J11,1,,-1)+1,1))</f>
        <v>2</v>
      </c>
      <c r="K12" s="69">
        <f>IF(I12="","",_xlfn.XLOOKUP(I12,I$3:I11,K$3:K11,0,,-1)+IF($D12=" ",1,0))</f>
        <v>0</v>
      </c>
      <c r="L12" s="70">
        <v>2.33</v>
      </c>
      <c r="M12" s="71">
        <v>35.92</v>
      </c>
      <c r="N12" s="293" t="b">
        <v>0</v>
      </c>
      <c r="O12" s="72">
        <f>IF(OR(V12="",V13=""),"",IF(L14&gt;0,IF(M12&gt;0,M12,IF(M13&gt;0,IF(N12=TRUE,ROUND((M13*V12)/V13,0),(M13*V12)/V13),IF(N12=TRUE,ROUND((M14*V12)/V14,0),(M14*V12)/V14))),IF(M12&gt;0,M12,IF(N12=TRUE,ROUND((M13*V12)/V13,0),(M13*V12)/V13))))</f>
        <v>35.92</v>
      </c>
      <c r="P12" s="73">
        <f t="shared" si="15"/>
        <v>83.693600000000004</v>
      </c>
      <c r="Q12" s="320">
        <f>IF($A12="Anulado",0,IF(OR($A12="LOSS",$A12="OK"),IF(OR($D12="W",$D12="1/2W",$D12="1/2L"),P12-O12,IF($D12="L",-O12,0))+IF(OR($D13="W",$D13="1/2W",$D13="1/2L"),P13-O13,IF($D13="L",-O13,0))+IF(OR($D14="W",$D14="1/2W",$D14="1/2L"),P14-O14,IF($D14="L",-O14,0)),IF(AND(OR($D12="W",$D12="1/2W",$D12="1/2L"),D13="W"),P12+P13-SUM(O12:O14)+_xlfn.XLOOKUP("X",D12:D14,O12:O14,0),IF(AND(D12=TRUE,D14="W"),P12+P14-SUM(O12:O14),IF(AND(D13="W",D14="W"),P13+P14-SUM(O12:O14)+_xlfn.XLOOKUP("X",D12:D14,O12:O14,0),IF(L14&gt;0,IF(OR($D12="W",$D12="1/2W",$D12="1/2L"),P12-SUM(O12:O14)+_xlfn.XLOOKUP("X",D12:D14,O12:O14,0),IF(OR($D12="W",$D12="1/2W",$D12="1/2L"),P13-SUM(O12:O14)+_xlfn.XLOOKUP("X",D12:D14,O12:O14,0),IF(OR($D12="W",$D12="1/2W",$D12="1/2L"),P14-SUM(O12:O14)+_xlfn.XLOOKUP("X",D12:D14,O12:O14,0),SUM(P12:P14)/3-SUM(O12:O14)+_xlfn.XLOOKUP("X",D12:D14,O12:O14,0)))),IF(OR($D12="W",$D12="1/2W",$D12="1/2L"),P12-SUM(O12:O13)+_xlfn.XLOOKUP("X",D12:D14,O12:O14,0),IF(OR($D12="W",$D12="1/2W",$D12="1/2L"),P13-SUM(O12:O13)+_xlfn.XLOOKUP("X",D12:D14,O12:O14,0),SUM(P12:P13)/2-SUM(O12:O13)+_xlfn.XLOOKUP("X",D12:D14,O12:O14,0)))))))))</f>
        <v>4.8536000000000001</v>
      </c>
      <c r="R12" s="319">
        <f>IF(Q12=0,0,Q12/SUM(O12:O14))</f>
        <v>6.1562658548959918E-2</v>
      </c>
      <c r="S12" s="296">
        <f>IF($B12=$B9,IF(OR($A12="LOSS",$A12="OK",$A12="Anulada"),Q12,0)+S9,IF(OR($A12="LOSS",$A12="OK",$A12="Anulada"),Q12,0))</f>
        <v>5.2035999999999989</v>
      </c>
      <c r="T12" s="296">
        <f>IF($B12=$B9,Q12+T9,Q12)</f>
        <v>5.2035999999999989</v>
      </c>
      <c r="U12" s="323">
        <f>IF(T12=0,0,T12/AS12)</f>
        <v>5.5128721262845626E-2</v>
      </c>
      <c r="V12" s="74">
        <f>IF(L12="","",IF(L14&gt;0,(SUM(L12:L14)/L12)/(SUM(L12:L14)/L12+SUM(L12:L14)/L13+SUM(L12:L14)/L14),L13/SUM(L12:L13)))</f>
        <v>0.44917257683215123</v>
      </c>
      <c r="W12" s="77">
        <f t="shared" si="0"/>
        <v>0</v>
      </c>
      <c r="X12" s="77">
        <f t="shared" si="0"/>
        <v>0</v>
      </c>
      <c r="Y12" s="77">
        <f t="shared" si="0"/>
        <v>0</v>
      </c>
      <c r="Z12" s="77">
        <f t="shared" si="0"/>
        <v>0</v>
      </c>
      <c r="AA12" s="77">
        <f t="shared" si="0"/>
        <v>0</v>
      </c>
      <c r="AB12" s="89">
        <f t="shared" si="0"/>
        <v>47.773600000000002</v>
      </c>
      <c r="AC12" s="77">
        <f t="shared" si="0"/>
        <v>0</v>
      </c>
      <c r="AD12" s="77">
        <f t="shared" si="1"/>
        <v>0</v>
      </c>
      <c r="AE12" s="77">
        <f t="shared" si="2"/>
        <v>0</v>
      </c>
      <c r="AF12" s="77">
        <f t="shared" si="3"/>
        <v>0</v>
      </c>
      <c r="AG12" s="77">
        <f t="shared" si="4"/>
        <v>0</v>
      </c>
      <c r="AH12" s="77">
        <f t="shared" si="5"/>
        <v>0</v>
      </c>
      <c r="AI12" s="77">
        <f t="shared" si="6"/>
        <v>0</v>
      </c>
      <c r="AJ12" s="77">
        <f t="shared" si="7"/>
        <v>0</v>
      </c>
      <c r="AK12" s="77">
        <f t="shared" si="8"/>
        <v>0</v>
      </c>
      <c r="AL12" s="77">
        <f t="shared" si="9"/>
        <v>0</v>
      </c>
      <c r="AM12" s="77">
        <f t="shared" si="10"/>
        <v>0</v>
      </c>
      <c r="AN12" s="77">
        <f t="shared" si="11"/>
        <v>1</v>
      </c>
      <c r="AO12" s="77">
        <f t="shared" si="12"/>
        <v>0</v>
      </c>
      <c r="AP12" s="77">
        <f t="shared" si="13"/>
        <v>0</v>
      </c>
      <c r="AQ12" s="77">
        <f t="shared" si="14"/>
        <v>0</v>
      </c>
      <c r="AR12" s="107" t="str">
        <f>$B12</f>
        <v>20</v>
      </c>
      <c r="AS12" s="321">
        <f>IF($B12=$B9,AS9+SUM(O12:O14),SUM(O12:O14))</f>
        <v>94.39</v>
      </c>
      <c r="AT12" s="296">
        <f>IF($A12=" ",SUM(O12:O14),0)+AT9</f>
        <v>0</v>
      </c>
      <c r="AU12" s="296">
        <f>IF($B12="","",IF($A12="","",Q12+AU9))</f>
        <v>6.3376000000000126</v>
      </c>
    </row>
    <row r="13" spans="1:47" ht="13" customHeight="1" x14ac:dyDescent="0.2">
      <c r="A13" s="308"/>
      <c r="B13" s="282"/>
      <c r="C13" s="303"/>
      <c r="D13" s="79" t="s">
        <v>28</v>
      </c>
      <c r="E13" s="277"/>
      <c r="F13" s="291"/>
      <c r="G13" s="108">
        <v>1</v>
      </c>
      <c r="H13" s="277"/>
      <c r="I13" s="81" t="s">
        <v>20</v>
      </c>
      <c r="J13" s="82">
        <f>IF(I13="","",IF(_xlfn.XLOOKUP(I13,I$3:I12,$AR$3:AR12,0,,-1)=AR13,_xlfn.XLOOKUP(I13,I$3:I12,J$3:J12,1,,-1)+1,1))</f>
        <v>2</v>
      </c>
      <c r="K13" s="83">
        <f>IF(I13="","",_xlfn.XLOOKUP(I13,I$3:I12,K$3:K12,0,,-1)+IF($D13=" ",1,0))</f>
        <v>0</v>
      </c>
      <c r="L13" s="84">
        <v>1.9</v>
      </c>
      <c r="M13" s="85">
        <v>42.92</v>
      </c>
      <c r="N13" s="294"/>
      <c r="O13" s="86">
        <f>IF(OR(V12="",V13=""),"",IF(L14&gt;0,IF(M13&gt;0,M13,IF(M12&gt;0,IF(N12=TRUE,ROUND((M12*V13)/V12,0),(M12*V13)/V12),IF(M13&gt;0,IF(N12=TRUE,ROUND(M13,0),M13),IF(M14&gt;0,IF(N12=TRUE,ROUND(O14*V13/V14,0),O14*V13/V14),0)))),IF(M13&gt;0,M13,IF(N12=TRUE,ROUND((M12*V13)/V12,0),(M12*V13)/V12))))</f>
        <v>42.92</v>
      </c>
      <c r="P13" s="87">
        <f t="shared" si="15"/>
        <v>81.548000000000002</v>
      </c>
      <c r="Q13" s="277"/>
      <c r="R13" s="286"/>
      <c r="S13" s="286"/>
      <c r="T13" s="286"/>
      <c r="U13" s="288"/>
      <c r="V13" s="88">
        <f>IF(L13="","",IF(L14&gt;0,(SUM(L12:L14)/L13)/(SUM(L12:L14)/L12+SUM(L12:L14)/L13+SUM(L12:L14)/L14),L12/SUM(L12:L13)))</f>
        <v>0.55082742316784861</v>
      </c>
      <c r="W13" s="77">
        <f t="shared" ref="W13:AC22" si="16">IF($I13=W$2,IF(OR($D13="W",$D13="1/2W",$D13="1/2L"),$P13-$O13,IF($D13="X",0,-$O13)),0)</f>
        <v>0</v>
      </c>
      <c r="X13" s="77">
        <f t="shared" si="16"/>
        <v>0</v>
      </c>
      <c r="Y13" s="89">
        <f t="shared" si="16"/>
        <v>-42.92</v>
      </c>
      <c r="Z13" s="77">
        <f t="shared" si="16"/>
        <v>0</v>
      </c>
      <c r="AA13" s="77">
        <f t="shared" si="16"/>
        <v>0</v>
      </c>
      <c r="AB13" s="77">
        <f t="shared" si="16"/>
        <v>0</v>
      </c>
      <c r="AC13" s="77">
        <f t="shared" si="16"/>
        <v>0</v>
      </c>
      <c r="AD13" s="77">
        <f t="shared" si="1"/>
        <v>0</v>
      </c>
      <c r="AE13" s="77">
        <f t="shared" si="2"/>
        <v>0</v>
      </c>
      <c r="AF13" s="77">
        <f t="shared" si="3"/>
        <v>0</v>
      </c>
      <c r="AG13" s="77">
        <f t="shared" si="4"/>
        <v>0</v>
      </c>
      <c r="AH13" s="77">
        <f t="shared" si="5"/>
        <v>0</v>
      </c>
      <c r="AI13" s="77">
        <f t="shared" si="6"/>
        <v>1</v>
      </c>
      <c r="AJ13" s="77">
        <f t="shared" si="7"/>
        <v>0</v>
      </c>
      <c r="AK13" s="77">
        <f t="shared" si="8"/>
        <v>0</v>
      </c>
      <c r="AL13" s="77">
        <f t="shared" si="9"/>
        <v>0</v>
      </c>
      <c r="AM13" s="77">
        <f t="shared" si="10"/>
        <v>0</v>
      </c>
      <c r="AN13" s="77">
        <f t="shared" si="11"/>
        <v>0</v>
      </c>
      <c r="AO13" s="77">
        <f t="shared" si="12"/>
        <v>0</v>
      </c>
      <c r="AP13" s="77">
        <f t="shared" si="13"/>
        <v>0</v>
      </c>
      <c r="AQ13" s="77">
        <f t="shared" si="14"/>
        <v>0</v>
      </c>
      <c r="AR13" s="107" t="str">
        <f>$B12</f>
        <v>20</v>
      </c>
      <c r="AS13" s="311"/>
      <c r="AT13" s="298"/>
      <c r="AU13" s="298"/>
    </row>
    <row r="14" spans="1:47" ht="13.25" customHeight="1" x14ac:dyDescent="0.2">
      <c r="A14" s="309"/>
      <c r="B14" s="283"/>
      <c r="C14" s="304"/>
      <c r="D14" s="90" t="s">
        <v>32</v>
      </c>
      <c r="E14" s="278"/>
      <c r="F14" s="292"/>
      <c r="G14" s="109"/>
      <c r="H14" s="278"/>
      <c r="I14" s="110"/>
      <c r="J14" s="111" t="str">
        <f>IF(I14="","",IF(_xlfn.XLOOKUP(I14,I$3:I13,$AR$3:AR13,0,,-1)=AR14,_xlfn.XLOOKUP(I14,I$3:I13,J$3:J13,1,,-1)+1,1))</f>
        <v/>
      </c>
      <c r="K14" s="112" t="str">
        <f>IF(I14="","",_xlfn.XLOOKUP(I14,I$3:I13,K$3:K13,0,,-1)+IF($D14=" ",1,0))</f>
        <v/>
      </c>
      <c r="L14" s="113"/>
      <c r="M14" s="96"/>
      <c r="N14" s="295"/>
      <c r="O14" s="114" t="str">
        <f>IF(OR(V12="",V13=""),"",IF(L14&gt;0,IF(M14&gt;0,M14,IF(M12&gt;0,IF(N12=TRUE,ROUND((M12*V14)/V12,0),(M12*V14)/V12),IF(M13&gt;0,IF(N12=TRUE,ROUND((M13*V14)/V13,0),(M13*V14)/V13),IF(M14&gt;0,M14,0)))),""))</f>
        <v/>
      </c>
      <c r="P14" s="115" t="str">
        <f t="shared" si="15"/>
        <v/>
      </c>
      <c r="Q14" s="278"/>
      <c r="R14" s="278"/>
      <c r="S14" s="278"/>
      <c r="T14" s="278"/>
      <c r="U14" s="289"/>
      <c r="V14" s="116" t="str">
        <f>IF(L14="","",(SUM(L12:L14)/L14)/(SUM(L12:L14)/L12+SUM(L12:L14)/L13+SUM(L12:L14)/L14))</f>
        <v/>
      </c>
      <c r="W14" s="77">
        <f t="shared" si="16"/>
        <v>0</v>
      </c>
      <c r="X14" s="77">
        <f t="shared" si="16"/>
        <v>0</v>
      </c>
      <c r="Y14" s="77">
        <f t="shared" si="16"/>
        <v>0</v>
      </c>
      <c r="Z14" s="77">
        <f t="shared" si="16"/>
        <v>0</v>
      </c>
      <c r="AA14" s="77">
        <f t="shared" si="16"/>
        <v>0</v>
      </c>
      <c r="AB14" s="77">
        <f t="shared" si="16"/>
        <v>0</v>
      </c>
      <c r="AC14" s="77">
        <f t="shared" si="16"/>
        <v>0</v>
      </c>
      <c r="AD14" s="77">
        <f t="shared" si="1"/>
        <v>0</v>
      </c>
      <c r="AE14" s="77">
        <f t="shared" si="2"/>
        <v>0</v>
      </c>
      <c r="AF14" s="77">
        <f t="shared" si="3"/>
        <v>0</v>
      </c>
      <c r="AG14" s="77">
        <f t="shared" si="4"/>
        <v>0</v>
      </c>
      <c r="AH14" s="77">
        <f t="shared" si="5"/>
        <v>0</v>
      </c>
      <c r="AI14" s="77">
        <f t="shared" si="6"/>
        <v>0</v>
      </c>
      <c r="AJ14" s="77">
        <f t="shared" si="7"/>
        <v>0</v>
      </c>
      <c r="AK14" s="77">
        <f t="shared" si="8"/>
        <v>0</v>
      </c>
      <c r="AL14" s="77">
        <f t="shared" si="9"/>
        <v>0</v>
      </c>
      <c r="AM14" s="77">
        <f t="shared" si="10"/>
        <v>0</v>
      </c>
      <c r="AN14" s="77">
        <f t="shared" si="11"/>
        <v>0</v>
      </c>
      <c r="AO14" s="77">
        <f t="shared" si="12"/>
        <v>0</v>
      </c>
      <c r="AP14" s="77">
        <f t="shared" si="13"/>
        <v>0</v>
      </c>
      <c r="AQ14" s="77">
        <f t="shared" si="14"/>
        <v>0</v>
      </c>
      <c r="AR14" s="107" t="str">
        <f>$B12</f>
        <v>20</v>
      </c>
      <c r="AS14" s="311"/>
      <c r="AT14" s="298"/>
      <c r="AU14" s="298"/>
    </row>
    <row r="15" spans="1:47" ht="13.25" customHeight="1" x14ac:dyDescent="0.2">
      <c r="A15" s="312" t="str">
        <f>IF(OR(D15="W",D16="W",D17="W",D15="1/2W",D16="1/2W",D17="1/2W",D15="1/2L",D16="1/2L",D17="1/2L"),"OK",IF(OR(D15="L",D16="L",D17="L"),"LOSS",IF(OR(D15="X",D16="X",D17="X"),"Anulado"," ")))</f>
        <v>OK</v>
      </c>
      <c r="B15" s="316" t="s">
        <v>45</v>
      </c>
      <c r="C15" s="302" t="str">
        <f>IF(E15=""," ","– "&amp;COUNTIF(B$3:B17,$B15))</f>
        <v>– 1</v>
      </c>
      <c r="D15" s="25" t="s">
        <v>28</v>
      </c>
      <c r="E15" s="276" t="s">
        <v>46</v>
      </c>
      <c r="F15" s="315" t="s">
        <v>47</v>
      </c>
      <c r="G15" s="117" t="s">
        <v>48</v>
      </c>
      <c r="H15" s="306" t="str">
        <f ca="1">IF(E15="","",IF(AND(DAY(E15)&lt;DAY(TODAY()),$A15=" "),"???",IF($A15=" ",IF(AND(DAY(E15)=DAY(TODAY()),HOUR(E15)&lt;=HOUR(NOW())+1),IF(AND(HOUR(E15)+2&lt;=HOUR(NOW()),DAY(E15)&lt;=DAY(TODAY()),MINUTE(E15)&lt;=MINUTE(NOW())),"???",IF(OR(MINUTE(E15)&lt;=MINUTE(NOW()),HOUR(E15)&lt;=HOUR(NOW())),"!!!","")),""),"")))</f>
        <v/>
      </c>
      <c r="I15" s="27" t="s">
        <v>20</v>
      </c>
      <c r="J15" s="101">
        <f>IF(I15="","",IF(_xlfn.XLOOKUP(I15,I$3:I14,$AR$3:AR14,0,,-1)=AR15,_xlfn.XLOOKUP(I15,I$3:I14,J$3:J14,1,,-1)+1,1))</f>
        <v>1</v>
      </c>
      <c r="K15" s="29">
        <f>IF(I15="","",_xlfn.XLOOKUP(I15,I$3:I14,K$3:K14,0,,-1)+IF($D15=" ",1,0))</f>
        <v>0</v>
      </c>
      <c r="L15" s="118">
        <v>8</v>
      </c>
      <c r="M15" s="119">
        <v>2.2400000000000002</v>
      </c>
      <c r="N15" s="318" t="b">
        <v>0</v>
      </c>
      <c r="O15" s="102">
        <f>IF(OR(V15="",V16=""),"",IF(L17&gt;0,IF(M15&gt;0,M15,IF(M16&gt;0,IF(N15=TRUE,ROUND((M16*V15)/V16,0),(M16*V15)/V16),IF(N15=TRUE,ROUND((M17*V15)/V17,0),(M17*V15)/V17))),IF(M15&gt;0,M15,IF(N15=TRUE,ROUND((M16*V15)/V16,0),(M16*V15)/V16))))</f>
        <v>2.2400000000000002</v>
      </c>
      <c r="P15" s="33">
        <f t="shared" si="15"/>
        <v>17.920000000000002</v>
      </c>
      <c r="Q15" s="301">
        <f>IF($A15="Anulado",0,IF(OR($A15="LOSS",$A15="OK"),IF(OR($D15="W",$D15="1/2W",$D15="1/2L"),P15-O15,IF($D15="L",-O15,0))+IF(OR($D16="W",$D16="1/2W",$D16="1/2L"),P16-O16,IF($D16="L",-O16,0))+IF(OR($D17="W",$D17="1/2W",$D17="1/2L"),P17-O17,IF($D17="L",-O17,0)),IF(AND(OR($D15="W",$D15="1/2W",$D15="1/2L"),D16="W"),P15+P16-SUM(O15:O17)+_xlfn.XLOOKUP("X",D15:D17,O15:O17,0),IF(AND(D15=TRUE,D17="W"),P15+P17-SUM(O15:O17),IF(AND(D16="W",D17="W"),P16+P17-SUM(O15:O17)+_xlfn.XLOOKUP("X",D15:D17,O15:O17,0),IF(L17&gt;0,IF(OR($D15="W",$D15="1/2W",$D15="1/2L"),P15-SUM(O15:O17)+_xlfn.XLOOKUP("X",D15:D17,O15:O17,0),IF(OR($D15="W",$D15="1/2W",$D15="1/2L"),P16-SUM(O15:O17)+_xlfn.XLOOKUP("X",D15:D17,O15:O17,0),IF(OR($D15="W",$D15="1/2W",$D15="1/2L"),P17-SUM(O15:O17)+_xlfn.XLOOKUP("X",D15:D17,O15:O17,0),SUM(P15:P17)/3-SUM(O15:O17)+_xlfn.XLOOKUP("X",D15:D17,O15:O17,0)))),IF(OR($D15="W",$D15="1/2W",$D15="1/2L"),P15-SUM(O15:O16)+_xlfn.XLOOKUP("X",D15:D17,O15:O17,0),IF(OR($D15="W",$D15="1/2W",$D15="1/2L"),P16-SUM(O15:O16)+_xlfn.XLOOKUP("X",D15:D17,O15:O17,0),SUM(P15:P16)/2-SUM(O15:O16)+_xlfn.XLOOKUP("X",D15:D17,O15:O17,0)))))))))</f>
        <v>0.11280000000000134</v>
      </c>
      <c r="R15" s="300">
        <f>IF(Q15=0,0,Q15/SUM(O15:O17))</f>
        <v>6.3335204941045104E-3</v>
      </c>
      <c r="S15" s="285">
        <f>IF($B15=$B12,IF(OR($A15="LOSS",$A15="OK",$A15="Anulada"),Q15,0)+S12,IF(OR($A15="LOSS",$A15="OK",$A15="Anulada"),Q15,0))</f>
        <v>0.11280000000000134</v>
      </c>
      <c r="T15" s="285">
        <f>IF($B15=$B12,Q15+T12,Q15)</f>
        <v>0.11280000000000134</v>
      </c>
      <c r="U15" s="287">
        <f>IF(T15=0,0,T15/AS15)</f>
        <v>6.3335204941045104E-3</v>
      </c>
      <c r="V15" s="34">
        <f>IF(L15="","",IF(L17&gt;0,(SUM(L15:L17)/L15)/(SUM(L15:L17)/L15+SUM(L15:L17)/L16+SUM(L15:L17)/L17),L16/SUM(L15:L16)))</f>
        <v>0.12087838961903177</v>
      </c>
      <c r="W15" s="103">
        <f t="shared" si="16"/>
        <v>0</v>
      </c>
      <c r="X15" s="103">
        <f t="shared" si="16"/>
        <v>0</v>
      </c>
      <c r="Y15" s="104">
        <f t="shared" si="16"/>
        <v>-2.2400000000000002</v>
      </c>
      <c r="Z15" s="103">
        <f t="shared" si="16"/>
        <v>0</v>
      </c>
      <c r="AA15" s="103">
        <f t="shared" si="16"/>
        <v>0</v>
      </c>
      <c r="AB15" s="103">
        <f t="shared" si="16"/>
        <v>0</v>
      </c>
      <c r="AC15" s="103">
        <f t="shared" si="16"/>
        <v>0</v>
      </c>
      <c r="AD15" s="52">
        <f t="shared" si="1"/>
        <v>0</v>
      </c>
      <c r="AE15" s="52">
        <f t="shared" si="2"/>
        <v>0</v>
      </c>
      <c r="AF15" s="52">
        <f t="shared" si="3"/>
        <v>0</v>
      </c>
      <c r="AG15" s="52">
        <f t="shared" si="4"/>
        <v>0</v>
      </c>
      <c r="AH15" s="52">
        <f t="shared" si="5"/>
        <v>0</v>
      </c>
      <c r="AI15" s="52">
        <f t="shared" si="6"/>
        <v>1</v>
      </c>
      <c r="AJ15" s="52">
        <f t="shared" si="7"/>
        <v>0</v>
      </c>
      <c r="AK15" s="52">
        <f t="shared" si="8"/>
        <v>0</v>
      </c>
      <c r="AL15" s="52">
        <f t="shared" si="9"/>
        <v>0</v>
      </c>
      <c r="AM15" s="52">
        <f t="shared" si="10"/>
        <v>0</v>
      </c>
      <c r="AN15" s="52">
        <f t="shared" si="11"/>
        <v>0</v>
      </c>
      <c r="AO15" s="52">
        <f t="shared" si="12"/>
        <v>0</v>
      </c>
      <c r="AP15" s="52">
        <f t="shared" si="13"/>
        <v>0</v>
      </c>
      <c r="AQ15" s="52">
        <f t="shared" si="14"/>
        <v>0</v>
      </c>
      <c r="AR15" s="105" t="str">
        <f>$B15</f>
        <v>21</v>
      </c>
      <c r="AS15" s="322">
        <f>IF($B15=$B12,AS12+SUM(O15:O17),SUM(O15:O17))</f>
        <v>17.810000000000002</v>
      </c>
      <c r="AT15" s="285">
        <f>IF($A15=" ",SUM(O15:O17),0)+AT12</f>
        <v>0</v>
      </c>
      <c r="AU15" s="285">
        <f>IF($B15="","",IF($A15="","",Q12+AU12))</f>
        <v>11.191200000000013</v>
      </c>
    </row>
    <row r="16" spans="1:47" ht="13" customHeight="1" x14ac:dyDescent="0.2">
      <c r="A16" s="308"/>
      <c r="B16" s="282"/>
      <c r="C16" s="303"/>
      <c r="D16" s="39" t="s">
        <v>28</v>
      </c>
      <c r="E16" s="277"/>
      <c r="F16" s="291"/>
      <c r="G16" s="120" t="s">
        <v>49</v>
      </c>
      <c r="H16" s="277"/>
      <c r="I16" s="42" t="s">
        <v>20</v>
      </c>
      <c r="J16" s="43">
        <f>IF(I16="","",IF(_xlfn.XLOOKUP(I16,I$3:I15,$AR$3:AR15,0,,-1)=AR16,_xlfn.XLOOKUP(I16,I$3:I15,J$3:J15,1,,-1)+1,1))</f>
        <v>2</v>
      </c>
      <c r="K16" s="44">
        <f>IF(I16="","",_xlfn.XLOOKUP(I16,I$3:I15,K$3:K15,0,,-1)+IF($D16=" ",1,0))</f>
        <v>0</v>
      </c>
      <c r="L16" s="121">
        <v>12</v>
      </c>
      <c r="M16" s="122">
        <v>0.77</v>
      </c>
      <c r="N16" s="294"/>
      <c r="O16" s="47">
        <f>IF(OR(V15="",V16=""),"",IF(L17&gt;0,IF(M16&gt;0,M16,IF(M15&gt;0,IF(N15=TRUE,ROUND((M15*V16)/V15,0),(M15*V16)/V15),IF(M16&gt;0,IF(N15=TRUE,ROUND(M16,0),M16),IF(M17&gt;0,IF(N15=TRUE,ROUND(O17*V16/V17,0),O17*V16/V17),0)))),IF(M16&gt;0,M16,IF(N15=TRUE,ROUND((M15*V16)/V15,0),(M15*V16)/V15))))</f>
        <v>0.77</v>
      </c>
      <c r="P16" s="48">
        <f t="shared" si="15"/>
        <v>9.24</v>
      </c>
      <c r="Q16" s="277"/>
      <c r="R16" s="286"/>
      <c r="S16" s="286"/>
      <c r="T16" s="286"/>
      <c r="U16" s="288"/>
      <c r="V16" s="49">
        <f>IF(L16="","",IF(L17&gt;0,(SUM(L15:L17)/L16)/(SUM(L15:L17)/L15+SUM(L15:L17)/L16+SUM(L15:L17)/L17),L15/SUM(L15:L16)))</f>
        <v>8.058559307935452E-2</v>
      </c>
      <c r="W16" s="103">
        <f t="shared" si="16"/>
        <v>0</v>
      </c>
      <c r="X16" s="103">
        <f t="shared" si="16"/>
        <v>0</v>
      </c>
      <c r="Y16" s="104">
        <f t="shared" si="16"/>
        <v>-0.77</v>
      </c>
      <c r="Z16" s="103">
        <f t="shared" si="16"/>
        <v>0</v>
      </c>
      <c r="AA16" s="103">
        <f t="shared" si="16"/>
        <v>0</v>
      </c>
      <c r="AB16" s="103">
        <f t="shared" si="16"/>
        <v>0</v>
      </c>
      <c r="AC16" s="103">
        <f t="shared" si="16"/>
        <v>0</v>
      </c>
      <c r="AD16" s="52">
        <f t="shared" si="1"/>
        <v>0</v>
      </c>
      <c r="AE16" s="52">
        <f t="shared" si="2"/>
        <v>0</v>
      </c>
      <c r="AF16" s="52">
        <f t="shared" si="3"/>
        <v>0</v>
      </c>
      <c r="AG16" s="52">
        <f t="shared" si="4"/>
        <v>0</v>
      </c>
      <c r="AH16" s="52">
        <f t="shared" si="5"/>
        <v>0</v>
      </c>
      <c r="AI16" s="52">
        <f t="shared" si="6"/>
        <v>1</v>
      </c>
      <c r="AJ16" s="52">
        <f t="shared" si="7"/>
        <v>0</v>
      </c>
      <c r="AK16" s="52">
        <f t="shared" si="8"/>
        <v>0</v>
      </c>
      <c r="AL16" s="52">
        <f t="shared" si="9"/>
        <v>0</v>
      </c>
      <c r="AM16" s="52">
        <f t="shared" si="10"/>
        <v>0</v>
      </c>
      <c r="AN16" s="52">
        <f t="shared" si="11"/>
        <v>0</v>
      </c>
      <c r="AO16" s="52">
        <f t="shared" si="12"/>
        <v>0</v>
      </c>
      <c r="AP16" s="52">
        <f t="shared" si="13"/>
        <v>0</v>
      </c>
      <c r="AQ16" s="52">
        <f t="shared" si="14"/>
        <v>0</v>
      </c>
      <c r="AR16" s="105" t="str">
        <f>$B15</f>
        <v>21</v>
      </c>
      <c r="AS16" s="311"/>
      <c r="AT16" s="298"/>
      <c r="AU16" s="298"/>
    </row>
    <row r="17" spans="1:47" ht="13.25" customHeight="1" x14ac:dyDescent="0.2">
      <c r="A17" s="309"/>
      <c r="B17" s="283"/>
      <c r="C17" s="304"/>
      <c r="D17" s="54" t="s">
        <v>31</v>
      </c>
      <c r="E17" s="278"/>
      <c r="F17" s="292"/>
      <c r="G17" s="123" t="s">
        <v>41</v>
      </c>
      <c r="H17" s="278"/>
      <c r="I17" s="124" t="s">
        <v>23</v>
      </c>
      <c r="J17" s="125">
        <f>IF(I17="","",IF(_xlfn.XLOOKUP(I17,I$3:I16,$AR$3:AR16,0,,-1)=AR17,_xlfn.XLOOKUP(I17,I$3:I16,J$3:J16,1,,-1)+1,1))</f>
        <v>1</v>
      </c>
      <c r="K17" s="126">
        <f>IF(I17="","",_xlfn.XLOOKUP(I17,I$3:I16,K$3:K16,0,,-1)+IF($D17=" ",1,0))</f>
        <v>0</v>
      </c>
      <c r="L17" s="127">
        <v>1.2110000000000001</v>
      </c>
      <c r="M17" s="128">
        <v>14.8</v>
      </c>
      <c r="N17" s="295"/>
      <c r="O17" s="129">
        <f>IF(OR(V15="",V16=""),"",IF(L17&gt;0,IF(M17&gt;0,M17,IF(M15&gt;0,IF(N15=TRUE,ROUND((M15*V17)/V15,0),(M15*V17)/V15),IF(M16&gt;0,IF(N15=TRUE,ROUND((M16*V17)/V16,0),(M16*V17)/V16),IF(M17&gt;0,M17,0)))),""))</f>
        <v>14.8</v>
      </c>
      <c r="P17" s="130">
        <f t="shared" si="15"/>
        <v>17.922800000000002</v>
      </c>
      <c r="Q17" s="278"/>
      <c r="R17" s="278"/>
      <c r="S17" s="278"/>
      <c r="T17" s="278"/>
      <c r="U17" s="289"/>
      <c r="V17" s="131">
        <f>IF(L17="","",(SUM(L15:L17)/L17)/(SUM(L15:L17)/L15+SUM(L15:L17)/L16+SUM(L15:L17)/L17))</f>
        <v>0.79853601730161372</v>
      </c>
      <c r="W17" s="103">
        <f t="shared" si="16"/>
        <v>0</v>
      </c>
      <c r="X17" s="103">
        <f t="shared" si="16"/>
        <v>0</v>
      </c>
      <c r="Y17" s="103">
        <f t="shared" si="16"/>
        <v>0</v>
      </c>
      <c r="Z17" s="103">
        <f t="shared" si="16"/>
        <v>0</v>
      </c>
      <c r="AA17" s="103">
        <f t="shared" si="16"/>
        <v>0</v>
      </c>
      <c r="AB17" s="104">
        <f t="shared" si="16"/>
        <v>3.1228000000000016</v>
      </c>
      <c r="AC17" s="103">
        <f t="shared" si="16"/>
        <v>0</v>
      </c>
      <c r="AD17" s="52">
        <f t="shared" si="1"/>
        <v>0</v>
      </c>
      <c r="AE17" s="52">
        <f t="shared" si="2"/>
        <v>0</v>
      </c>
      <c r="AF17" s="52">
        <f t="shared" si="3"/>
        <v>0</v>
      </c>
      <c r="AG17" s="52">
        <f t="shared" si="4"/>
        <v>0</v>
      </c>
      <c r="AH17" s="52">
        <f t="shared" si="5"/>
        <v>0</v>
      </c>
      <c r="AI17" s="52">
        <f t="shared" si="6"/>
        <v>0</v>
      </c>
      <c r="AJ17" s="52">
        <f t="shared" si="7"/>
        <v>0</v>
      </c>
      <c r="AK17" s="52">
        <f t="shared" si="8"/>
        <v>0</v>
      </c>
      <c r="AL17" s="52">
        <f t="shared" si="9"/>
        <v>0</v>
      </c>
      <c r="AM17" s="52">
        <f t="shared" si="10"/>
        <v>0</v>
      </c>
      <c r="AN17" s="52">
        <f t="shared" si="11"/>
        <v>1</v>
      </c>
      <c r="AO17" s="52">
        <f t="shared" si="12"/>
        <v>0</v>
      </c>
      <c r="AP17" s="52">
        <f t="shared" si="13"/>
        <v>0</v>
      </c>
      <c r="AQ17" s="52">
        <f t="shared" si="14"/>
        <v>0</v>
      </c>
      <c r="AR17" s="105" t="str">
        <f>$B15</f>
        <v>21</v>
      </c>
      <c r="AS17" s="311"/>
      <c r="AT17" s="298"/>
      <c r="AU17" s="298"/>
    </row>
    <row r="18" spans="1:47" ht="13.25" customHeight="1" x14ac:dyDescent="0.2">
      <c r="A18" s="307" t="str">
        <f>IF(OR(D18="W",D19="W",D20="W",D18="1/2W",D19="1/2W",D20="1/2W",D18="1/2L",D19="1/2L",D20="1/2L"),"OK",IF(OR(D18="L",D19="L",D20="L"),"LOSS",IF(OR(D18="X",D19="X",D20="X"),"Anulado"," ")))</f>
        <v>OK</v>
      </c>
      <c r="B18" s="317" t="str">
        <f>IF(E18="","",$B15)</f>
        <v>21</v>
      </c>
      <c r="C18" s="305" t="str">
        <f>IF(E18=""," ","– "&amp;COUNTIF(B$3:B20,$B18))</f>
        <v>– 2</v>
      </c>
      <c r="D18" s="65" t="s">
        <v>28</v>
      </c>
      <c r="E18" s="279" t="s">
        <v>50</v>
      </c>
      <c r="F18" s="314" t="s">
        <v>51</v>
      </c>
      <c r="G18" s="66" t="s">
        <v>52</v>
      </c>
      <c r="H18" s="313" t="str">
        <f ca="1">IF(E18="","",IF(AND(DAY(E18)&lt;DAY(TODAY()),$A18=" "),"???",IF($A18=" ",IF(AND(DAY(E18)=DAY(TODAY()),HOUR(E18)&lt;=HOUR(NOW())+1),IF(AND(HOUR(E18)+2&lt;=HOUR(NOW()),DAY(E18)&lt;=DAY(TODAY()),MINUTE(E18)&lt;=MINUTE(NOW())),"???",IF(OR(MINUTE(E18)&lt;=MINUTE(NOW()),HOUR(E18)&lt;=HOUR(NOW())),"!!!","")),""),"")))</f>
        <v/>
      </c>
      <c r="I18" s="67" t="s">
        <v>23</v>
      </c>
      <c r="J18" s="68">
        <f>IF(I18="","",IF(_xlfn.XLOOKUP(I18,I$3:I17,$AR$3:AR17,0,,-1)=AR18,_xlfn.XLOOKUP(I18,I$3:I17,J$3:J17,1,,-1)+1,1))</f>
        <v>2</v>
      </c>
      <c r="K18" s="69">
        <f>IF(I18="","",_xlfn.XLOOKUP(I18,I$3:I17,K$3:K17,0,,-1)+IF($D18=" ",1,0))</f>
        <v>0</v>
      </c>
      <c r="L18" s="70">
        <v>1.8839999999999999</v>
      </c>
      <c r="M18" s="71">
        <v>5.53</v>
      </c>
      <c r="N18" s="293" t="b">
        <v>0</v>
      </c>
      <c r="O18" s="72">
        <f>IF(OR(V18="",V19=""),"",IF(L20&gt;0,IF(M18&gt;0,M18,IF(M19&gt;0,IF(N18=TRUE,ROUND((M19*V18)/V19,0),(M19*V18)/V19),IF(N18=TRUE,ROUND((M20*V18)/V20,0),(M20*V18)/V20))),IF(M18&gt;0,M18,IF(N18=TRUE,ROUND((M19*V18)/V19,0),(M19*V18)/V19))))</f>
        <v>5.53</v>
      </c>
      <c r="P18" s="73">
        <f t="shared" si="15"/>
        <v>10.418519999999999</v>
      </c>
      <c r="Q18" s="320">
        <f>IF($A18="Anulado",0,IF(OR($A18="LOSS",$A18="OK"),IF(OR($D18="W",$D18="1/2W",$D18="1/2L"),P18-O18,IF($D18="L",-O18,0))+IF(OR($D19="W",$D19="1/2W",$D19="1/2L"),P19-O19,IF($D19="L",-O19,0))+IF(OR($D20="W",$D20="1/2W",$D20="1/2L"),P20-O20,IF($D20="L",-O20,0)),IF(AND(OR($D18="W",$D18="1/2W",$D18="1/2L"),D19="W"),P18+P19-SUM(O18:O20)+_xlfn.XLOOKUP("X",D18:D20,O18:O20,0),IF(AND(D18=TRUE,D20="W"),P18+P20-SUM(O18:O20),IF(AND(D19="W",D20="W"),P19+P20-SUM(O18:O20)+_xlfn.XLOOKUP("X",D18:D20,O18:O20,0),IF(L20&gt;0,IF(OR($D18="W",$D18="1/2W",$D18="1/2L"),P18-SUM(O18:O20)+_xlfn.XLOOKUP("X",D18:D20,O18:O20,0),IF(OR($D18="W",$D18="1/2W",$D18="1/2L"),P19-SUM(O18:O20)+_xlfn.XLOOKUP("X",D18:D20,O18:O20,0),IF(OR($D18="W",$D18="1/2W",$D18="1/2L"),P20-SUM(O18:O20)+_xlfn.XLOOKUP("X",D18:D20,O18:O20,0),SUM(P18:P20)/3-SUM(O18:O20)+_xlfn.XLOOKUP("X",D18:D20,O18:O20,0)))),IF(OR($D18="W",$D18="1/2W",$D18="1/2L"),P18-SUM(O18:O19)+_xlfn.XLOOKUP("X",D18:D20,O18:O20,0),IF(OR($D18="W",$D18="1/2W",$D18="1/2L"),P19-SUM(O18:O19)+_xlfn.XLOOKUP("X",D18:D20,O18:O20,0),SUM(P18:P19)/2-SUM(O18:O19)+_xlfn.XLOOKUP("X",D18:D20,O18:O20,0)))))))))</f>
        <v>0.25750000000000028</v>
      </c>
      <c r="R18" s="319">
        <f>IF(Q18=0,0,Q18/SUM(O18:O20))</f>
        <v>2.5344488188976406E-2</v>
      </c>
      <c r="S18" s="296">
        <f>IF($B18=$B15,IF(OR($A18="LOSS",$A18="OK",$A18="Anulada"),Q18,0)+S15,IF(OR($A18="LOSS",$A18="OK",$A18="Anulada"),Q18,0))</f>
        <v>0.37030000000000163</v>
      </c>
      <c r="T18" s="296">
        <f>IF($B18=$B15,Q18+T15,Q18)</f>
        <v>0.37030000000000163</v>
      </c>
      <c r="U18" s="323">
        <f>IF(T18=0,0,T18/AS18)</f>
        <v>1.3239184840901022E-2</v>
      </c>
      <c r="V18" s="74">
        <f>IF(L18="","",IF(L20&gt;0,(SUM(L18:L20)/L18)/(SUM(L18:L20)/L18+SUM(L18:L20)/L19+SUM(L18:L20)/L20),L19/SUM(L18:L19)))</f>
        <v>0.54426705370101591</v>
      </c>
      <c r="W18" s="77">
        <f t="shared" si="16"/>
        <v>0</v>
      </c>
      <c r="X18" s="77">
        <f t="shared" si="16"/>
        <v>0</v>
      </c>
      <c r="Y18" s="77">
        <f t="shared" si="16"/>
        <v>0</v>
      </c>
      <c r="Z18" s="77">
        <f t="shared" si="16"/>
        <v>0</v>
      </c>
      <c r="AA18" s="77">
        <f t="shared" si="16"/>
        <v>0</v>
      </c>
      <c r="AB18" s="89">
        <f t="shared" si="16"/>
        <v>-5.53</v>
      </c>
      <c r="AC18" s="77">
        <f t="shared" si="16"/>
        <v>0</v>
      </c>
      <c r="AD18" s="77">
        <f t="shared" si="1"/>
        <v>0</v>
      </c>
      <c r="AE18" s="77">
        <f t="shared" si="2"/>
        <v>0</v>
      </c>
      <c r="AF18" s="77">
        <f t="shared" si="3"/>
        <v>0</v>
      </c>
      <c r="AG18" s="77">
        <f t="shared" si="4"/>
        <v>0</v>
      </c>
      <c r="AH18" s="77">
        <f t="shared" si="5"/>
        <v>0</v>
      </c>
      <c r="AI18" s="77">
        <f t="shared" si="6"/>
        <v>0</v>
      </c>
      <c r="AJ18" s="77">
        <f t="shared" si="7"/>
        <v>0</v>
      </c>
      <c r="AK18" s="77">
        <f t="shared" si="8"/>
        <v>0</v>
      </c>
      <c r="AL18" s="77">
        <f t="shared" si="9"/>
        <v>0</v>
      </c>
      <c r="AM18" s="77">
        <f t="shared" si="10"/>
        <v>0</v>
      </c>
      <c r="AN18" s="77">
        <f t="shared" si="11"/>
        <v>0</v>
      </c>
      <c r="AO18" s="77">
        <f t="shared" si="12"/>
        <v>1</v>
      </c>
      <c r="AP18" s="77">
        <f t="shared" si="13"/>
        <v>0</v>
      </c>
      <c r="AQ18" s="77">
        <f t="shared" si="14"/>
        <v>0</v>
      </c>
      <c r="AR18" s="107" t="str">
        <f>$B18</f>
        <v>21</v>
      </c>
      <c r="AS18" s="321">
        <f>IF($B18=$B15,AS15+SUM(O18:O20),SUM(O18:O20))</f>
        <v>27.970000000000002</v>
      </c>
      <c r="AT18" s="296">
        <f>IF($A18=" ",SUM(O18:O20),0)+AT15</f>
        <v>0</v>
      </c>
      <c r="AU18" s="296">
        <f>IF($B18="","",IF($A18="","",Q18+AU15))</f>
        <v>11.448700000000013</v>
      </c>
    </row>
    <row r="19" spans="1:47" ht="13" customHeight="1" x14ac:dyDescent="0.2">
      <c r="A19" s="308"/>
      <c r="B19" s="282"/>
      <c r="C19" s="303"/>
      <c r="D19" s="79" t="s">
        <v>31</v>
      </c>
      <c r="E19" s="277"/>
      <c r="F19" s="291"/>
      <c r="G19" s="80" t="s">
        <v>53</v>
      </c>
      <c r="H19" s="277"/>
      <c r="I19" s="81" t="s">
        <v>20</v>
      </c>
      <c r="J19" s="82">
        <f>IF(I19="","",IF(_xlfn.XLOOKUP(I19,I$3:I18,$AR$3:AR18,0,,-1)=AR19,_xlfn.XLOOKUP(I19,I$3:I18,J$3:J18,1,,-1)+1,1))</f>
        <v>3</v>
      </c>
      <c r="K19" s="83">
        <f>IF(I19="","",_xlfn.XLOOKUP(I19,I$3:I18,K$3:K18,0,,-1)+IF($D19=" ",1,0))</f>
        <v>0</v>
      </c>
      <c r="L19" s="84">
        <v>2.25</v>
      </c>
      <c r="M19" s="85">
        <v>4.63</v>
      </c>
      <c r="N19" s="294"/>
      <c r="O19" s="86">
        <f>IF(OR(V18="",V19=""),"",IF(L20&gt;0,IF(M19&gt;0,M19,IF(M18&gt;0,IF(N18=TRUE,ROUND((M18*V19)/V18,0),(M18*V19)/V18),IF(M19&gt;0,IF(N18=TRUE,ROUND(M19,0),M19),IF(M20&gt;0,IF(N18=TRUE,ROUND(O20*V19/V20,0),O20*V19/V20),0)))),IF(M19&gt;0,M19,IF(N18=TRUE,ROUND((M18*V19)/V18,0),(M18*V19)/V18))))</f>
        <v>4.63</v>
      </c>
      <c r="P19" s="87">
        <f t="shared" si="15"/>
        <v>10.4175</v>
      </c>
      <c r="Q19" s="277"/>
      <c r="R19" s="286"/>
      <c r="S19" s="286"/>
      <c r="T19" s="286"/>
      <c r="U19" s="288"/>
      <c r="V19" s="88">
        <f>IF(L19="","",IF(L20&gt;0,(SUM(L18:L20)/L19)/(SUM(L18:L20)/L18+SUM(L18:L20)/L19+SUM(L18:L20)/L20),L18/SUM(L18:L19)))</f>
        <v>0.45573294629898398</v>
      </c>
      <c r="W19" s="77">
        <f t="shared" si="16"/>
        <v>0</v>
      </c>
      <c r="X19" s="77">
        <f t="shared" si="16"/>
        <v>0</v>
      </c>
      <c r="Y19" s="89">
        <f t="shared" si="16"/>
        <v>5.7875000000000005</v>
      </c>
      <c r="Z19" s="77">
        <f t="shared" si="16"/>
        <v>0</v>
      </c>
      <c r="AA19" s="77">
        <f t="shared" si="16"/>
        <v>0</v>
      </c>
      <c r="AB19" s="77">
        <f t="shared" si="16"/>
        <v>0</v>
      </c>
      <c r="AC19" s="77">
        <f t="shared" si="16"/>
        <v>0</v>
      </c>
      <c r="AD19" s="77">
        <f t="shared" si="1"/>
        <v>0</v>
      </c>
      <c r="AE19" s="77">
        <f t="shared" si="2"/>
        <v>0</v>
      </c>
      <c r="AF19" s="77">
        <f t="shared" si="3"/>
        <v>0</v>
      </c>
      <c r="AG19" s="77">
        <f t="shared" si="4"/>
        <v>0</v>
      </c>
      <c r="AH19" s="77">
        <f t="shared" si="5"/>
        <v>1</v>
      </c>
      <c r="AI19" s="77">
        <f t="shared" si="6"/>
        <v>0</v>
      </c>
      <c r="AJ19" s="77">
        <f t="shared" si="7"/>
        <v>0</v>
      </c>
      <c r="AK19" s="77">
        <f t="shared" si="8"/>
        <v>0</v>
      </c>
      <c r="AL19" s="77">
        <f t="shared" si="9"/>
        <v>0</v>
      </c>
      <c r="AM19" s="77">
        <f t="shared" si="10"/>
        <v>0</v>
      </c>
      <c r="AN19" s="77">
        <f t="shared" si="11"/>
        <v>0</v>
      </c>
      <c r="AO19" s="77">
        <f t="shared" si="12"/>
        <v>0</v>
      </c>
      <c r="AP19" s="77">
        <f t="shared" si="13"/>
        <v>0</v>
      </c>
      <c r="AQ19" s="77">
        <f t="shared" si="14"/>
        <v>0</v>
      </c>
      <c r="AR19" s="107" t="str">
        <f>$B18</f>
        <v>21</v>
      </c>
      <c r="AS19" s="311"/>
      <c r="AT19" s="298"/>
      <c r="AU19" s="298"/>
    </row>
    <row r="20" spans="1:47" ht="13.25" customHeight="1" x14ac:dyDescent="0.2">
      <c r="A20" s="309"/>
      <c r="B20" s="283"/>
      <c r="C20" s="304"/>
      <c r="D20" s="90" t="s">
        <v>32</v>
      </c>
      <c r="E20" s="278"/>
      <c r="F20" s="292"/>
      <c r="G20" s="109"/>
      <c r="H20" s="278"/>
      <c r="I20" s="110"/>
      <c r="J20" s="111" t="str">
        <f>IF(I20="","",IF(_xlfn.XLOOKUP(I20,I$3:I19,$AR$3:AR19,0,,-1)=AR20,_xlfn.XLOOKUP(I20,I$3:I19,J$3:J19,1,,-1)+1,1))</f>
        <v/>
      </c>
      <c r="K20" s="112" t="str">
        <f>IF(I20="","",_xlfn.XLOOKUP(I20,I$3:I19,K$3:K19,0,,-1)+IF($D20=" ",1,0))</f>
        <v/>
      </c>
      <c r="L20" s="113"/>
      <c r="M20" s="96"/>
      <c r="N20" s="295"/>
      <c r="O20" s="114" t="str">
        <f>IF(OR(V18="",V19=""),"",IF(L20&gt;0,IF(M20&gt;0,M20,IF(M18&gt;0,IF(N18=TRUE,ROUND((M18*V20)/V18,0),(M18*V20)/V18),IF(M19&gt;0,IF(N18=TRUE,ROUND((M19*V20)/V19,0),(M19*V20)/V19),IF(M20&gt;0,M20,0)))),""))</f>
        <v/>
      </c>
      <c r="P20" s="115" t="str">
        <f t="shared" si="15"/>
        <v/>
      </c>
      <c r="Q20" s="278"/>
      <c r="R20" s="278"/>
      <c r="S20" s="278"/>
      <c r="T20" s="278"/>
      <c r="U20" s="289"/>
      <c r="V20" s="116" t="str">
        <f>IF(L20="","",(SUM(L18:L20)/L20)/(SUM(L18:L20)/L18+SUM(L18:L20)/L19+SUM(L18:L20)/L20))</f>
        <v/>
      </c>
      <c r="W20" s="77">
        <f t="shared" si="16"/>
        <v>0</v>
      </c>
      <c r="X20" s="77">
        <f t="shared" si="16"/>
        <v>0</v>
      </c>
      <c r="Y20" s="77">
        <f t="shared" si="16"/>
        <v>0</v>
      </c>
      <c r="Z20" s="77">
        <f t="shared" si="16"/>
        <v>0</v>
      </c>
      <c r="AA20" s="77">
        <f t="shared" si="16"/>
        <v>0</v>
      </c>
      <c r="AB20" s="77">
        <f t="shared" si="16"/>
        <v>0</v>
      </c>
      <c r="AC20" s="77">
        <f t="shared" si="16"/>
        <v>0</v>
      </c>
      <c r="AD20" s="77">
        <f t="shared" si="1"/>
        <v>0</v>
      </c>
      <c r="AE20" s="77">
        <f t="shared" si="2"/>
        <v>0</v>
      </c>
      <c r="AF20" s="77">
        <f t="shared" si="3"/>
        <v>0</v>
      </c>
      <c r="AG20" s="77">
        <f t="shared" si="4"/>
        <v>0</v>
      </c>
      <c r="AH20" s="77">
        <f t="shared" si="5"/>
        <v>0</v>
      </c>
      <c r="AI20" s="77">
        <f t="shared" si="6"/>
        <v>0</v>
      </c>
      <c r="AJ20" s="77">
        <f t="shared" si="7"/>
        <v>0</v>
      </c>
      <c r="AK20" s="77">
        <f t="shared" si="8"/>
        <v>0</v>
      </c>
      <c r="AL20" s="77">
        <f t="shared" si="9"/>
        <v>0</v>
      </c>
      <c r="AM20" s="77">
        <f t="shared" si="10"/>
        <v>0</v>
      </c>
      <c r="AN20" s="77">
        <f t="shared" si="11"/>
        <v>0</v>
      </c>
      <c r="AO20" s="77">
        <f t="shared" si="12"/>
        <v>0</v>
      </c>
      <c r="AP20" s="77">
        <f t="shared" si="13"/>
        <v>0</v>
      </c>
      <c r="AQ20" s="77">
        <f t="shared" si="14"/>
        <v>0</v>
      </c>
      <c r="AR20" s="107" t="str">
        <f>$B18</f>
        <v>21</v>
      </c>
      <c r="AS20" s="311"/>
      <c r="AT20" s="298"/>
      <c r="AU20" s="298"/>
    </row>
    <row r="21" spans="1:47" ht="13.25" customHeight="1" x14ac:dyDescent="0.2">
      <c r="A21" s="312" t="str">
        <f>IF(OR(D21="W",D22="W",D23="W",D21="1/2W",D22="1/2W",D23="1/2W",D21="1/2L",D22="1/2L",D23="1/2L"),"OK",IF(OR(D21="L",D22="L",D23="L"),"LOSS",IF(OR(D21="X",D22="X",D23="X"),"Anulado"," ")))</f>
        <v>OK</v>
      </c>
      <c r="B21" s="316" t="str">
        <f>IF(E21="","",$B18)</f>
        <v>21</v>
      </c>
      <c r="C21" s="302" t="str">
        <f>IF(E21=""," ","– "&amp;COUNTIF(B$3:B23,$B21))</f>
        <v>– 3</v>
      </c>
      <c r="D21" s="25" t="s">
        <v>28</v>
      </c>
      <c r="E21" s="276" t="s">
        <v>54</v>
      </c>
      <c r="F21" s="315" t="s">
        <v>55</v>
      </c>
      <c r="G21" s="132">
        <v>2</v>
      </c>
      <c r="H21" s="306" t="str">
        <f ca="1">IF(E21="","",IF(AND(DAY(E21)&lt;DAY(TODAY()),$A21=" "),"???",IF($A21=" ",IF(AND(DAY(E21)=DAY(TODAY()),HOUR(E21)&lt;=HOUR(NOW())+1),IF(AND(HOUR(E21)+2&lt;=HOUR(NOW()),DAY(E21)&lt;=DAY(TODAY()),MINUTE(E21)&lt;=MINUTE(NOW())),"???",IF(OR(MINUTE(E21)&lt;=MINUTE(NOW()),HOUR(E21)&lt;=HOUR(NOW())),"!!!","")),""),"")))</f>
        <v/>
      </c>
      <c r="I21" s="27" t="s">
        <v>23</v>
      </c>
      <c r="J21" s="101">
        <f>IF(I21="","",IF(_xlfn.XLOOKUP(I21,I$3:I20,$AR$3:AR20,0,,-1)=AR21,_xlfn.XLOOKUP(I21,I$3:I20,J$3:J20,1,,-1)+1,1))</f>
        <v>3</v>
      </c>
      <c r="K21" s="29">
        <f>IF(I21="","",_xlfn.XLOOKUP(I21,I$3:I20,K$3:K20,0,,-1)+IF($D21=" ",1,0))</f>
        <v>0</v>
      </c>
      <c r="L21" s="118">
        <v>2.2400000000000002</v>
      </c>
      <c r="M21" s="119">
        <v>13.47</v>
      </c>
      <c r="N21" s="318" t="b">
        <v>0</v>
      </c>
      <c r="O21" s="102">
        <f>IF(OR(V21="",V22=""),"",IF(L23&gt;0,IF(M21&gt;0,M21,IF(M22&gt;0,IF(N21=TRUE,ROUND((M22*V21)/V22,0),(M22*V21)/V22),IF(N21=TRUE,ROUND((M23*V21)/V23,0),(M23*V21)/V23))),IF(M21&gt;0,M21,IF(N21=TRUE,ROUND((M22*V21)/V22,0),(M22*V21)/V22))))</f>
        <v>13.47</v>
      </c>
      <c r="P21" s="33">
        <f t="shared" si="15"/>
        <v>30.172800000000006</v>
      </c>
      <c r="Q21" s="301">
        <f>IF($A21="Anulado",0,IF(OR($A21="LOSS",$A21="OK"),IF(OR($D21="W",$D21="1/2W",$D21="1/2L"),P21-O21,IF($D21="L",-O21,0))+IF(OR($D22="W",$D22="1/2W",$D22="1/2L"),P22-O22,IF($D22="L",-O22,0))+IF(OR($D23="W",$D23="1/2W",$D23="1/2L"),P23-O23,IF($D23="L",-O23,0)),IF(AND(OR($D21="W",$D21="1/2W",$D21="1/2L"),D22="W"),P21+P22-SUM(O21:O23)+_xlfn.XLOOKUP("X",D21:D23,O21:O23,0),IF(AND(D21=TRUE,D23="W"),P21+P23-SUM(O21:O23),IF(AND(D22="W",D23="W"),P22+P23-SUM(O21:O23)+_xlfn.XLOOKUP("X",D21:D23,O21:O23,0),IF(L23&gt;0,IF(OR($D21="W",$D21="1/2W",$D21="1/2L"),P21-SUM(O21:O23)+_xlfn.XLOOKUP("X",D21:D23,O21:O23,0),IF(OR($D21="W",$D21="1/2W",$D21="1/2L"),P22-SUM(O21:O23)+_xlfn.XLOOKUP("X",D21:D23,O21:O23,0),IF(OR($D21="W",$D21="1/2W",$D21="1/2L"),P23-SUM(O21:O23)+_xlfn.XLOOKUP("X",D21:D23,O21:O23,0),SUM(P21:P23)/3-SUM(O21:O23)+_xlfn.XLOOKUP("X",D21:D23,O21:O23,0)))),IF(OR($D21="W",$D21="1/2W",$D21="1/2L"),P21-SUM(O21:O22)+_xlfn.XLOOKUP("X",D21:D23,O21:O23,0),IF(OR($D21="W",$D21="1/2W",$D21="1/2L"),P22-SUM(O21:O22)+_xlfn.XLOOKUP("X",D21:D23,O21:O23,0),SUM(P21:P22)/2-SUM(O21:O22)+_xlfn.XLOOKUP("X",D21:D23,O21:O23,0)))))))))</f>
        <v>1.5149999999999935</v>
      </c>
      <c r="R21" s="300">
        <f>IF(Q21=0,0,Q21/SUM(O21:O23))</f>
        <v>5.2861130495463829E-2</v>
      </c>
      <c r="S21" s="285">
        <f>IF($B21=$B18,IF(OR($A21="LOSS",$A21="OK",$A21="Anulada"),Q21,0)+S18,IF(OR($A21="LOSS",$A21="OK",$A21="Anulada"),Q21,0))</f>
        <v>1.8852999999999951</v>
      </c>
      <c r="T21" s="285">
        <f>IF($B21=$B18,Q21+T18,Q21)</f>
        <v>1.8852999999999951</v>
      </c>
      <c r="U21" s="287">
        <f>IF(T21=0,0,T21/AS21)</f>
        <v>3.3291541585731853E-2</v>
      </c>
      <c r="V21" s="34">
        <f>IF(L21="","",IF(L23&gt;0,(SUM(L21:L23)/L21)/(SUM(L21:L23)/L21+SUM(L21:L23)/L22+SUM(L21:L23)/L23),L22/SUM(L21:L22)))</f>
        <v>0.47001426127485718</v>
      </c>
      <c r="W21" s="103">
        <f t="shared" si="16"/>
        <v>0</v>
      </c>
      <c r="X21" s="103">
        <f t="shared" si="16"/>
        <v>0</v>
      </c>
      <c r="Y21" s="103">
        <f t="shared" si="16"/>
        <v>0</v>
      </c>
      <c r="Z21" s="103">
        <f t="shared" si="16"/>
        <v>0</v>
      </c>
      <c r="AA21" s="103">
        <f t="shared" si="16"/>
        <v>0</v>
      </c>
      <c r="AB21" s="104">
        <f t="shared" si="16"/>
        <v>-13.47</v>
      </c>
      <c r="AC21" s="103">
        <f t="shared" si="16"/>
        <v>0</v>
      </c>
      <c r="AD21" s="52">
        <f t="shared" si="1"/>
        <v>0</v>
      </c>
      <c r="AE21" s="52">
        <f t="shared" si="2"/>
        <v>0</v>
      </c>
      <c r="AF21" s="52">
        <f t="shared" si="3"/>
        <v>0</v>
      </c>
      <c r="AG21" s="52">
        <f t="shared" si="4"/>
        <v>0</v>
      </c>
      <c r="AH21" s="52">
        <f t="shared" si="5"/>
        <v>0</v>
      </c>
      <c r="AI21" s="52">
        <f t="shared" si="6"/>
        <v>0</v>
      </c>
      <c r="AJ21" s="52">
        <f t="shared" si="7"/>
        <v>0</v>
      </c>
      <c r="AK21" s="52">
        <f t="shared" si="8"/>
        <v>0</v>
      </c>
      <c r="AL21" s="52">
        <f t="shared" si="9"/>
        <v>0</v>
      </c>
      <c r="AM21" s="52">
        <f t="shared" si="10"/>
        <v>0</v>
      </c>
      <c r="AN21" s="52">
        <f t="shared" si="11"/>
        <v>0</v>
      </c>
      <c r="AO21" s="52">
        <f t="shared" si="12"/>
        <v>1</v>
      </c>
      <c r="AP21" s="52">
        <f t="shared" si="13"/>
        <v>0</v>
      </c>
      <c r="AQ21" s="52">
        <f t="shared" si="14"/>
        <v>0</v>
      </c>
      <c r="AR21" s="105" t="str">
        <f>$B21</f>
        <v>21</v>
      </c>
      <c r="AS21" s="322">
        <f>IF($B21=$B18,AS18+SUM(O21:O23),SUM(O21:O23))</f>
        <v>56.63000000000001</v>
      </c>
      <c r="AT21" s="285">
        <f>IF($A21=" ",SUM(O21:O23),0)+AT18</f>
        <v>0</v>
      </c>
      <c r="AU21" s="285">
        <f>IF($B21="","",IF($A21="","",Q18+AU18))</f>
        <v>11.706200000000013</v>
      </c>
    </row>
    <row r="22" spans="1:47" ht="13" customHeight="1" x14ac:dyDescent="0.2">
      <c r="A22" s="308"/>
      <c r="B22" s="282"/>
      <c r="C22" s="303"/>
      <c r="D22" s="39" t="s">
        <v>28</v>
      </c>
      <c r="E22" s="277"/>
      <c r="F22" s="291"/>
      <c r="G22" s="133">
        <v>1</v>
      </c>
      <c r="H22" s="277"/>
      <c r="I22" s="42" t="s">
        <v>23</v>
      </c>
      <c r="J22" s="43">
        <f>IF(I22="","",IF(_xlfn.XLOOKUP(I22,I$3:I21,$AR$3:AR21,0,,-1)=AR22,_xlfn.XLOOKUP(I22,I$3:I21,J$3:J21,1,,-1)+1,1))</f>
        <v>4</v>
      </c>
      <c r="K22" s="44">
        <f>IF(I22="","",_xlfn.XLOOKUP(I22,I$3:I21,K$3:K21,0,,-1)+IF($D22=" ",1,0))</f>
        <v>0</v>
      </c>
      <c r="L22" s="121">
        <v>3.73</v>
      </c>
      <c r="M22" s="122">
        <v>8.09</v>
      </c>
      <c r="N22" s="294"/>
      <c r="O22" s="47">
        <f>IF(OR(V21="",V22=""),"",IF(L23&gt;0,IF(M22&gt;0,M22,IF(M21&gt;0,IF(N21=TRUE,ROUND((M21*V22)/V21,0),(M21*V22)/V21),IF(M22&gt;0,IF(N21=TRUE,ROUND(M22,0),M22),IF(M23&gt;0,IF(N21=TRUE,ROUND(O23*V22/V23,0),O23*V22/V23),0)))),IF(M22&gt;0,M22,IF(N21=TRUE,ROUND((M21*V22)/V21,0),(M21*V22)/V21))))</f>
        <v>8.09</v>
      </c>
      <c r="P22" s="48">
        <f t="shared" si="15"/>
        <v>30.175699999999999</v>
      </c>
      <c r="Q22" s="277"/>
      <c r="R22" s="286"/>
      <c r="S22" s="286"/>
      <c r="T22" s="286"/>
      <c r="U22" s="288"/>
      <c r="V22" s="49">
        <f>IF(L22="","",IF(L23&gt;0,(SUM(L21:L23)/L22)/(SUM(L21:L23)/L21+SUM(L21:L23)/L22+SUM(L21:L23)/L23),L21/SUM(L21:L22)))</f>
        <v>0.28226057513557107</v>
      </c>
      <c r="W22" s="103">
        <f t="shared" si="16"/>
        <v>0</v>
      </c>
      <c r="X22" s="103">
        <f t="shared" si="16"/>
        <v>0</v>
      </c>
      <c r="Y22" s="103">
        <f t="shared" si="16"/>
        <v>0</v>
      </c>
      <c r="Z22" s="103">
        <f t="shared" si="16"/>
        <v>0</v>
      </c>
      <c r="AA22" s="103">
        <f t="shared" si="16"/>
        <v>0</v>
      </c>
      <c r="AB22" s="104">
        <f t="shared" si="16"/>
        <v>-8.09</v>
      </c>
      <c r="AC22" s="103">
        <f t="shared" si="16"/>
        <v>0</v>
      </c>
      <c r="AD22" s="52">
        <f t="shared" si="1"/>
        <v>0</v>
      </c>
      <c r="AE22" s="52">
        <f t="shared" si="2"/>
        <v>0</v>
      </c>
      <c r="AF22" s="52">
        <f t="shared" si="3"/>
        <v>0</v>
      </c>
      <c r="AG22" s="52">
        <f t="shared" si="4"/>
        <v>0</v>
      </c>
      <c r="AH22" s="52">
        <f t="shared" si="5"/>
        <v>0</v>
      </c>
      <c r="AI22" s="52">
        <f t="shared" si="6"/>
        <v>0</v>
      </c>
      <c r="AJ22" s="52">
        <f t="shared" si="7"/>
        <v>0</v>
      </c>
      <c r="AK22" s="52">
        <f t="shared" si="8"/>
        <v>0</v>
      </c>
      <c r="AL22" s="52">
        <f t="shared" si="9"/>
        <v>0</v>
      </c>
      <c r="AM22" s="52">
        <f t="shared" si="10"/>
        <v>0</v>
      </c>
      <c r="AN22" s="52">
        <f t="shared" si="11"/>
        <v>0</v>
      </c>
      <c r="AO22" s="52">
        <f t="shared" si="12"/>
        <v>1</v>
      </c>
      <c r="AP22" s="52">
        <f t="shared" si="13"/>
        <v>0</v>
      </c>
      <c r="AQ22" s="52">
        <f t="shared" si="14"/>
        <v>0</v>
      </c>
      <c r="AR22" s="105" t="str">
        <f>$B21</f>
        <v>21</v>
      </c>
      <c r="AS22" s="311"/>
      <c r="AT22" s="298"/>
      <c r="AU22" s="298"/>
    </row>
    <row r="23" spans="1:47" ht="13.25" customHeight="1" x14ac:dyDescent="0.2">
      <c r="A23" s="309"/>
      <c r="B23" s="283"/>
      <c r="C23" s="304"/>
      <c r="D23" s="54" t="s">
        <v>31</v>
      </c>
      <c r="E23" s="278"/>
      <c r="F23" s="292"/>
      <c r="G23" s="123" t="s">
        <v>56</v>
      </c>
      <c r="H23" s="278"/>
      <c r="I23" s="124" t="s">
        <v>20</v>
      </c>
      <c r="J23" s="125">
        <f>IF(I23="","",IF(_xlfn.XLOOKUP(I23,I$3:I22,$AR$3:AR22,0,,-1)=AR23,_xlfn.XLOOKUP(I23,I$3:I22,J$3:J22,1,,-1)+1,1))</f>
        <v>4</v>
      </c>
      <c r="K23" s="126">
        <f>IF(I23="","",_xlfn.XLOOKUP(I23,I$3:I22,K$3:K22,0,,-1)+IF($D23=" ",1,0))</f>
        <v>0</v>
      </c>
      <c r="L23" s="127">
        <v>4.25</v>
      </c>
      <c r="M23" s="128">
        <v>7.1</v>
      </c>
      <c r="N23" s="295"/>
      <c r="O23" s="129">
        <f>IF(OR(V21="",V22=""),"",IF(L23&gt;0,IF(M23&gt;0,M23,IF(M21&gt;0,IF(N21=TRUE,ROUND((M21*V23)/V21,0),(M21*V23)/V21),IF(M22&gt;0,IF(N21=TRUE,ROUND((M22*V23)/V22,0),(M22*V23)/V22),IF(M23&gt;0,M23,0)))),""))</f>
        <v>7.1</v>
      </c>
      <c r="P23" s="130">
        <f t="shared" si="15"/>
        <v>30.174999999999997</v>
      </c>
      <c r="Q23" s="278"/>
      <c r="R23" s="278"/>
      <c r="S23" s="278"/>
      <c r="T23" s="278"/>
      <c r="U23" s="289"/>
      <c r="V23" s="131">
        <f>IF(L23="","",(SUM(L21:L23)/L23)/(SUM(L21:L23)/L21+SUM(L21:L23)/L22+SUM(L21:L23)/L23))</f>
        <v>0.24772516358957181</v>
      </c>
      <c r="W23" s="103">
        <f t="shared" ref="W23:AC32" si="17">IF($I23=W$2,IF(OR($D23="W",$D23="1/2W",$D23="1/2L"),$P23-$O23,IF($D23="X",0,-$O23)),0)</f>
        <v>0</v>
      </c>
      <c r="X23" s="103">
        <f t="shared" si="17"/>
        <v>0</v>
      </c>
      <c r="Y23" s="104">
        <f t="shared" si="17"/>
        <v>23.074999999999996</v>
      </c>
      <c r="Z23" s="103">
        <f t="shared" si="17"/>
        <v>0</v>
      </c>
      <c r="AA23" s="103">
        <f t="shared" si="17"/>
        <v>0</v>
      </c>
      <c r="AB23" s="103">
        <f t="shared" si="17"/>
        <v>0</v>
      </c>
      <c r="AC23" s="103">
        <f t="shared" si="17"/>
        <v>0</v>
      </c>
      <c r="AD23" s="52">
        <f t="shared" si="1"/>
        <v>0</v>
      </c>
      <c r="AE23" s="52">
        <f t="shared" si="2"/>
        <v>0</v>
      </c>
      <c r="AF23" s="52">
        <f t="shared" si="3"/>
        <v>0</v>
      </c>
      <c r="AG23" s="52">
        <f t="shared" si="4"/>
        <v>0</v>
      </c>
      <c r="AH23" s="52">
        <f t="shared" si="5"/>
        <v>1</v>
      </c>
      <c r="AI23" s="52">
        <f t="shared" si="6"/>
        <v>0</v>
      </c>
      <c r="AJ23" s="52">
        <f t="shared" si="7"/>
        <v>0</v>
      </c>
      <c r="AK23" s="52">
        <f t="shared" si="8"/>
        <v>0</v>
      </c>
      <c r="AL23" s="52">
        <f t="shared" si="9"/>
        <v>0</v>
      </c>
      <c r="AM23" s="52">
        <f t="shared" si="10"/>
        <v>0</v>
      </c>
      <c r="AN23" s="52">
        <f t="shared" si="11"/>
        <v>0</v>
      </c>
      <c r="AO23" s="52">
        <f t="shared" si="12"/>
        <v>0</v>
      </c>
      <c r="AP23" s="52">
        <f t="shared" si="13"/>
        <v>0</v>
      </c>
      <c r="AQ23" s="52">
        <f t="shared" si="14"/>
        <v>0</v>
      </c>
      <c r="AR23" s="105" t="str">
        <f>$B21</f>
        <v>21</v>
      </c>
      <c r="AS23" s="311"/>
      <c r="AT23" s="298"/>
      <c r="AU23" s="298"/>
    </row>
    <row r="24" spans="1:47" ht="13.25" customHeight="1" x14ac:dyDescent="0.2">
      <c r="A24" s="307" t="str">
        <f>IF(OR(D24="W",D25="W",D26="W",D24="1/2W",D25="1/2W",D26="1/2W",D24="1/2L",D25="1/2L",D26="1/2L"),"OK",IF(OR(D24="L",D25="L",D26="L"),"LOSS",IF(OR(D24="X",D25="X",D26="X"),"Anulado"," ")))</f>
        <v>OK</v>
      </c>
      <c r="B24" s="317" t="s">
        <v>57</v>
      </c>
      <c r="C24" s="305" t="str">
        <f>IF(E24=""," ","– "&amp;COUNTIF(B$3:B26,$B24))</f>
        <v>– 1</v>
      </c>
      <c r="D24" s="65" t="s">
        <v>28</v>
      </c>
      <c r="E24" s="279" t="s">
        <v>58</v>
      </c>
      <c r="F24" s="314" t="s">
        <v>59</v>
      </c>
      <c r="G24" s="66" t="s">
        <v>60</v>
      </c>
      <c r="H24" s="313" t="str">
        <f ca="1">IF(E24="","",IF(AND(DAY(E24)&lt;DAY(TODAY()),$A24=" "),"???",IF($A24=" ",IF(AND(DAY(E24)=DAY(TODAY()),HOUR(E24)&lt;=HOUR(NOW())+1),IF(AND(HOUR(E24)+2&lt;=HOUR(NOW()),DAY(E24)&lt;=DAY(TODAY()),MINUTE(E24)&lt;=MINUTE(NOW())),"???",IF(OR(MINUTE(E24)&lt;=MINUTE(NOW()),HOUR(E24)&lt;=HOUR(NOW())),"!!!","")),""),"")))</f>
        <v/>
      </c>
      <c r="I24" s="67" t="s">
        <v>20</v>
      </c>
      <c r="J24" s="68">
        <f>IF(I24="","",IF(_xlfn.XLOOKUP(I24,I$3:I23,$AR$3:AR23,0,,-1)=AR24,_xlfn.XLOOKUP(I24,I$3:I23,J$3:J23,1,,-1)+1,1))</f>
        <v>1</v>
      </c>
      <c r="K24" s="69">
        <f>IF(I24="","",_xlfn.XLOOKUP(I24,I$3:I23,K$3:K23,0,,-1)+IF($D24=" ",1,0))</f>
        <v>0</v>
      </c>
      <c r="L24" s="70">
        <v>2.0499999999999998</v>
      </c>
      <c r="M24" s="71">
        <v>7.33</v>
      </c>
      <c r="N24" s="293" t="b">
        <v>0</v>
      </c>
      <c r="O24" s="72">
        <f>IF(OR(V24="",V25=""),"",IF(L26&gt;0,IF(M24&gt;0,M24,IF(M25&gt;0,IF(N24=TRUE,ROUND((M25*V24)/V25,0),(M25*V24)/V25),IF(N24=TRUE,ROUND((M26*V24)/V26,0),(M26*V24)/V26))),IF(M24&gt;0,M24,IF(N24=TRUE,ROUND((M25*V24)/V25,0),(M25*V24)/V25))))</f>
        <v>7.33</v>
      </c>
      <c r="P24" s="73">
        <f t="shared" si="15"/>
        <v>15.026499999999999</v>
      </c>
      <c r="Q24" s="320">
        <f>IF($A24="Anulado",0,IF(OR($A24="LOSS",$A24="OK"),IF(OR($D24="W",$D24="1/2W",$D24="1/2L"),P24-O24,IF($D24="L",-O24,0))+IF(OR($D25="W",$D25="1/2W",$D25="1/2L"),P25-O25,IF($D25="L",-O25,0))+IF(OR($D26="W",$D26="1/2W",$D26="1/2L"),P26-O26,IF($D26="L",-O26,0)),IF(AND(OR($D24="W",$D24="1/2W",$D24="1/2L"),D25="W"),P24+P25-SUM(O24:O26)+_xlfn.XLOOKUP("X",D24:D26,O24:O26,0),IF(AND(D24=TRUE,D26="W"),P24+P26-SUM(O24:O26),IF(AND(D25="W",D26="W"),P25+P26-SUM(O24:O26)+_xlfn.XLOOKUP("X",D24:D26,O24:O26,0),IF(L26&gt;0,IF(OR($D24="W",$D24="1/2W",$D24="1/2L"),P24-SUM(O24:O26)+_xlfn.XLOOKUP("X",D24:D26,O24:O26,0),IF(OR($D24="W",$D24="1/2W",$D24="1/2L"),P25-SUM(O24:O26)+_xlfn.XLOOKUP("X",D24:D26,O24:O26,0),IF(OR($D24="W",$D24="1/2W",$D24="1/2L"),P26-SUM(O24:O26)+_xlfn.XLOOKUP("X",D24:D26,O24:O26,0),SUM(P24:P26)/3-SUM(O24:O26)+_xlfn.XLOOKUP("X",D24:D26,O24:O26,0)))),IF(OR($D24="W",$D24="1/2W",$D24="1/2L"),P24-SUM(O24:O25)+_xlfn.XLOOKUP("X",D24:D26,O24:O26,0),IF(OR($D24="W",$D24="1/2W",$D24="1/2L"),P25-SUM(O24:O25)+_xlfn.XLOOKUP("X",D24:D26,O24:O26,0),SUM(P24:P25)/2-SUM(O24:O25)+_xlfn.XLOOKUP("X",D24:D26,O24:O26,0)))))))))</f>
        <v>0.25160000000000071</v>
      </c>
      <c r="R24" s="319">
        <f>IF(Q24=0,0,Q24/SUM(O24:O26))</f>
        <v>1.7209302325581443E-2</v>
      </c>
      <c r="S24" s="296">
        <f>IF($B24=$B21,IF(OR($A24="LOSS",$A24="OK",$A24="Anulada"),Q24,0)+S21,IF(OR($A24="LOSS",$A24="OK",$A24="Anulada"),Q24,0))</f>
        <v>0.25160000000000071</v>
      </c>
      <c r="T24" s="296">
        <f>IF($B24=$B21,Q24+T21,Q24)</f>
        <v>0.25160000000000071</v>
      </c>
      <c r="U24" s="323">
        <f>IF(T24=0,0,T24/AS24)</f>
        <v>1.7209302325581443E-2</v>
      </c>
      <c r="V24" s="74">
        <f>IF(L24="","",IF(L26&gt;0,(SUM(L24:L26)/L24)/(SUM(L24:L26)/L24+SUM(L24:L26)/L25+SUM(L24:L26)/L26),L25/SUM(L24:L25)))</f>
        <v>0.49877750611246946</v>
      </c>
      <c r="W24" s="77">
        <f t="shared" si="17"/>
        <v>0</v>
      </c>
      <c r="X24" s="77">
        <f t="shared" si="17"/>
        <v>0</v>
      </c>
      <c r="Y24" s="89">
        <f t="shared" si="17"/>
        <v>-7.33</v>
      </c>
      <c r="Z24" s="77">
        <f t="shared" si="17"/>
        <v>0</v>
      </c>
      <c r="AA24" s="77">
        <f t="shared" si="17"/>
        <v>0</v>
      </c>
      <c r="AB24" s="77">
        <f t="shared" si="17"/>
        <v>0</v>
      </c>
      <c r="AC24" s="77">
        <f t="shared" si="17"/>
        <v>0</v>
      </c>
      <c r="AD24" s="77">
        <f t="shared" si="1"/>
        <v>0</v>
      </c>
      <c r="AE24" s="77">
        <f t="shared" si="2"/>
        <v>0</v>
      </c>
      <c r="AF24" s="77">
        <f t="shared" si="3"/>
        <v>0</v>
      </c>
      <c r="AG24" s="77">
        <f t="shared" si="4"/>
        <v>0</v>
      </c>
      <c r="AH24" s="77">
        <f t="shared" si="5"/>
        <v>0</v>
      </c>
      <c r="AI24" s="77">
        <f t="shared" si="6"/>
        <v>1</v>
      </c>
      <c r="AJ24" s="77">
        <f t="shared" si="7"/>
        <v>0</v>
      </c>
      <c r="AK24" s="77">
        <f t="shared" si="8"/>
        <v>0</v>
      </c>
      <c r="AL24" s="77">
        <f t="shared" si="9"/>
        <v>0</v>
      </c>
      <c r="AM24" s="77">
        <f t="shared" si="10"/>
        <v>0</v>
      </c>
      <c r="AN24" s="77">
        <f t="shared" si="11"/>
        <v>0</v>
      </c>
      <c r="AO24" s="77">
        <f t="shared" si="12"/>
        <v>0</v>
      </c>
      <c r="AP24" s="77">
        <f t="shared" si="13"/>
        <v>0</v>
      </c>
      <c r="AQ24" s="77">
        <f t="shared" si="14"/>
        <v>0</v>
      </c>
      <c r="AR24" s="107" t="str">
        <f>$B24</f>
        <v>22</v>
      </c>
      <c r="AS24" s="321">
        <f>IF($B24=$B21,AS21+SUM(O24:O26),SUM(O24:O26))</f>
        <v>14.620000000000001</v>
      </c>
      <c r="AT24" s="296">
        <f>IF($A24=" ",SUM(O24:O26),0)+AT21</f>
        <v>0</v>
      </c>
      <c r="AU24" s="296">
        <f>IF($B24="","",IF($A24="","",Q24+AU21))</f>
        <v>11.957800000000013</v>
      </c>
    </row>
    <row r="25" spans="1:47" ht="13" customHeight="1" x14ac:dyDescent="0.2">
      <c r="A25" s="308"/>
      <c r="B25" s="282"/>
      <c r="C25" s="303"/>
      <c r="D25" s="79" t="s">
        <v>31</v>
      </c>
      <c r="E25" s="277"/>
      <c r="F25" s="291"/>
      <c r="G25" s="80" t="s">
        <v>61</v>
      </c>
      <c r="H25" s="277"/>
      <c r="I25" s="81" t="s">
        <v>23</v>
      </c>
      <c r="J25" s="82">
        <f>IF(I25="","",IF(_xlfn.XLOOKUP(I25,I$3:I24,$AR$3:AR24,0,,-1)=AR25,_xlfn.XLOOKUP(I25,I$3:I24,J$3:J24,1,,-1)+1,1))</f>
        <v>1</v>
      </c>
      <c r="K25" s="83">
        <f>IF(I25="","",_xlfn.XLOOKUP(I25,I$3:I24,K$3:K24,0,,-1)+IF($D25=" ",1,0))</f>
        <v>0</v>
      </c>
      <c r="L25" s="84">
        <v>2.04</v>
      </c>
      <c r="M25" s="85">
        <v>7.29</v>
      </c>
      <c r="N25" s="294"/>
      <c r="O25" s="86">
        <f>IF(OR(V24="",V25=""),"",IF(L26&gt;0,IF(M25&gt;0,M25,IF(M24&gt;0,IF(N24=TRUE,ROUND((M24*V25)/V24,0),(M24*V25)/V24),IF(M25&gt;0,IF(N24=TRUE,ROUND(M25,0),M25),IF(M26&gt;0,IF(N24=TRUE,ROUND(O26*V25/V26,0),O26*V25/V26),0)))),IF(M25&gt;0,M25,IF(N24=TRUE,ROUND((M24*V25)/V24,0),(M24*V25)/V24))))</f>
        <v>7.29</v>
      </c>
      <c r="P25" s="87">
        <f t="shared" si="15"/>
        <v>14.871600000000001</v>
      </c>
      <c r="Q25" s="277"/>
      <c r="R25" s="286"/>
      <c r="S25" s="286"/>
      <c r="T25" s="286"/>
      <c r="U25" s="288"/>
      <c r="V25" s="88">
        <f>IF(L25="","",IF(L26&gt;0,(SUM(L24:L26)/L25)/(SUM(L24:L26)/L24+SUM(L24:L26)/L25+SUM(L24:L26)/L26),L24/SUM(L24:L25)))</f>
        <v>0.50122249388753048</v>
      </c>
      <c r="W25" s="77">
        <f t="shared" si="17"/>
        <v>0</v>
      </c>
      <c r="X25" s="77">
        <f t="shared" si="17"/>
        <v>0</v>
      </c>
      <c r="Y25" s="77">
        <f t="shared" si="17"/>
        <v>0</v>
      </c>
      <c r="Z25" s="77">
        <f t="shared" si="17"/>
        <v>0</v>
      </c>
      <c r="AA25" s="77">
        <f t="shared" si="17"/>
        <v>0</v>
      </c>
      <c r="AB25" s="89">
        <f t="shared" si="17"/>
        <v>7.5816000000000008</v>
      </c>
      <c r="AC25" s="77">
        <f t="shared" si="17"/>
        <v>0</v>
      </c>
      <c r="AD25" s="77">
        <f t="shared" si="1"/>
        <v>0</v>
      </c>
      <c r="AE25" s="77">
        <f t="shared" si="2"/>
        <v>0</v>
      </c>
      <c r="AF25" s="77">
        <f t="shared" si="3"/>
        <v>0</v>
      </c>
      <c r="AG25" s="77">
        <f t="shared" si="4"/>
        <v>0</v>
      </c>
      <c r="AH25" s="77">
        <f t="shared" si="5"/>
        <v>0</v>
      </c>
      <c r="AI25" s="77">
        <f t="shared" si="6"/>
        <v>0</v>
      </c>
      <c r="AJ25" s="77">
        <f t="shared" si="7"/>
        <v>0</v>
      </c>
      <c r="AK25" s="77">
        <f t="shared" si="8"/>
        <v>0</v>
      </c>
      <c r="AL25" s="77">
        <f t="shared" si="9"/>
        <v>0</v>
      </c>
      <c r="AM25" s="77">
        <f t="shared" si="10"/>
        <v>0</v>
      </c>
      <c r="AN25" s="77">
        <f t="shared" si="11"/>
        <v>1</v>
      </c>
      <c r="AO25" s="77">
        <f t="shared" si="12"/>
        <v>0</v>
      </c>
      <c r="AP25" s="77">
        <f t="shared" si="13"/>
        <v>0</v>
      </c>
      <c r="AQ25" s="77">
        <f t="shared" si="14"/>
        <v>0</v>
      </c>
      <c r="AR25" s="107" t="str">
        <f>$B24</f>
        <v>22</v>
      </c>
      <c r="AS25" s="311"/>
      <c r="AT25" s="298"/>
      <c r="AU25" s="298"/>
    </row>
    <row r="26" spans="1:47" ht="13.25" customHeight="1" x14ac:dyDescent="0.2">
      <c r="A26" s="309"/>
      <c r="B26" s="283"/>
      <c r="C26" s="304"/>
      <c r="D26" s="90" t="s">
        <v>32</v>
      </c>
      <c r="E26" s="278"/>
      <c r="F26" s="292"/>
      <c r="G26" s="109"/>
      <c r="H26" s="278"/>
      <c r="I26" s="110"/>
      <c r="J26" s="111" t="str">
        <f>IF(I26="","",IF(_xlfn.XLOOKUP(I26,I$3:I25,$AR$3:AR25,0,,-1)=AR26,_xlfn.XLOOKUP(I26,I$3:I25,J$3:J25,1,,-1)+1,1))</f>
        <v/>
      </c>
      <c r="K26" s="112" t="str">
        <f>IF(I26="","",_xlfn.XLOOKUP(I26,I$3:I25,K$3:K25,0,,-1)+IF($D26=" ",1,0))</f>
        <v/>
      </c>
      <c r="L26" s="113"/>
      <c r="M26" s="96"/>
      <c r="N26" s="295"/>
      <c r="O26" s="114" t="str">
        <f>IF(OR(V24="",V25=""),"",IF(L26&gt;0,IF(M26&gt;0,M26,IF(M24&gt;0,IF(N24=TRUE,ROUND((M24*V26)/V24,0),(M24*V26)/V24),IF(M25&gt;0,IF(N24=TRUE,ROUND((M25*V26)/V25,0),(M25*V26)/V25),IF(M26&gt;0,M26,0)))),""))</f>
        <v/>
      </c>
      <c r="P26" s="115" t="str">
        <f t="shared" si="15"/>
        <v/>
      </c>
      <c r="Q26" s="278"/>
      <c r="R26" s="278"/>
      <c r="S26" s="278"/>
      <c r="T26" s="278"/>
      <c r="U26" s="289"/>
      <c r="V26" s="116" t="str">
        <f>IF(L26="","",(SUM(L24:L26)/L26)/(SUM(L24:L26)/L24+SUM(L24:L26)/L25+SUM(L24:L26)/L26))</f>
        <v/>
      </c>
      <c r="W26" s="77">
        <f t="shared" si="17"/>
        <v>0</v>
      </c>
      <c r="X26" s="77">
        <f t="shared" si="17"/>
        <v>0</v>
      </c>
      <c r="Y26" s="77">
        <f t="shared" si="17"/>
        <v>0</v>
      </c>
      <c r="Z26" s="77">
        <f t="shared" si="17"/>
        <v>0</v>
      </c>
      <c r="AA26" s="77">
        <f t="shared" si="17"/>
        <v>0</v>
      </c>
      <c r="AB26" s="77">
        <f t="shared" si="17"/>
        <v>0</v>
      </c>
      <c r="AC26" s="77">
        <f t="shared" si="17"/>
        <v>0</v>
      </c>
      <c r="AD26" s="77">
        <f t="shared" si="1"/>
        <v>0</v>
      </c>
      <c r="AE26" s="77">
        <f t="shared" si="2"/>
        <v>0</v>
      </c>
      <c r="AF26" s="77">
        <f t="shared" si="3"/>
        <v>0</v>
      </c>
      <c r="AG26" s="77">
        <f t="shared" si="4"/>
        <v>0</v>
      </c>
      <c r="AH26" s="77">
        <f t="shared" si="5"/>
        <v>0</v>
      </c>
      <c r="AI26" s="77">
        <f t="shared" si="6"/>
        <v>0</v>
      </c>
      <c r="AJ26" s="77">
        <f t="shared" si="7"/>
        <v>0</v>
      </c>
      <c r="AK26" s="77">
        <f t="shared" si="8"/>
        <v>0</v>
      </c>
      <c r="AL26" s="77">
        <f t="shared" si="9"/>
        <v>0</v>
      </c>
      <c r="AM26" s="77">
        <f t="shared" si="10"/>
        <v>0</v>
      </c>
      <c r="AN26" s="77">
        <f t="shared" si="11"/>
        <v>0</v>
      </c>
      <c r="AO26" s="77">
        <f t="shared" si="12"/>
        <v>0</v>
      </c>
      <c r="AP26" s="77">
        <f t="shared" si="13"/>
        <v>0</v>
      </c>
      <c r="AQ26" s="77">
        <f t="shared" si="14"/>
        <v>0</v>
      </c>
      <c r="AR26" s="107" t="str">
        <f>$B24</f>
        <v>22</v>
      </c>
      <c r="AS26" s="311"/>
      <c r="AT26" s="298"/>
      <c r="AU26" s="298"/>
    </row>
    <row r="27" spans="1:47" ht="13.25" customHeight="1" x14ac:dyDescent="0.2">
      <c r="A27" s="312" t="str">
        <f>IF(OR(D27="W",D28="W",D29="W",D27="1/2W",D28="1/2W",D29="1/2W",D27="1/2L",D28="1/2L",D29="1/2L"),"OK",IF(OR(D27="L",D28="L",D29="L"),"LOSS",IF(OR(D27="X",D28="X",D29="X"),"Anulado"," ")))</f>
        <v>OK</v>
      </c>
      <c r="B27" s="316" t="str">
        <f>IF(E27="","",$B24)</f>
        <v>22</v>
      </c>
      <c r="C27" s="302" t="str">
        <f>IF(E27=""," ","– "&amp;COUNTIF(B$3:B29,$B27))</f>
        <v>– 2</v>
      </c>
      <c r="D27" s="25" t="s">
        <v>28</v>
      </c>
      <c r="E27" s="276" t="s">
        <v>62</v>
      </c>
      <c r="F27" s="315" t="s">
        <v>63</v>
      </c>
      <c r="G27" s="117" t="s">
        <v>64</v>
      </c>
      <c r="H27" s="306" t="str">
        <f ca="1">IF(E27="","",IF(AND(DAY(E27)&lt;DAY(TODAY()),$A27=" "),"???",IF($A27=" ",IF(AND(DAY(E27)=DAY(TODAY()),HOUR(E27)&lt;=HOUR(NOW())+1),IF(AND(HOUR(E27)+2&lt;=HOUR(NOW()),DAY(E27)&lt;=DAY(TODAY()),MINUTE(E27)&lt;=MINUTE(NOW())),"???",IF(OR(MINUTE(E27)&lt;=MINUTE(NOW()),HOUR(E27)&lt;=HOUR(NOW())),"!!!","")),""),"")))</f>
        <v/>
      </c>
      <c r="I27" s="27" t="s">
        <v>20</v>
      </c>
      <c r="J27" s="101">
        <f>IF(I27="","",IF(_xlfn.XLOOKUP(I27,I$3:I26,$AR$3:AR26,0,,-1)=AR27,_xlfn.XLOOKUP(I27,I$3:I26,J$3:J26,1,,-1)+1,1))</f>
        <v>2</v>
      </c>
      <c r="K27" s="29">
        <f>IF(I27="","",_xlfn.XLOOKUP(I27,I$3:I26,K$3:K26,0,,-1)+IF($D27=" ",1,0))</f>
        <v>0</v>
      </c>
      <c r="L27" s="118">
        <v>2.7</v>
      </c>
      <c r="M27" s="119">
        <v>11.27</v>
      </c>
      <c r="N27" s="318" t="b">
        <v>0</v>
      </c>
      <c r="O27" s="102">
        <f>IF(OR(V27="",V28=""),"",IF(L29&gt;0,IF(M27&gt;0,M27,IF(M28&gt;0,IF(N27=TRUE,ROUND((M28*V27)/V28,0),(M28*V27)/V28),IF(N27=TRUE,ROUND((M29*V27)/V29,0),(M29*V27)/V29))),IF(M27&gt;0,M27,IF(N27=TRUE,ROUND((M28*V27)/V28,0),(M28*V27)/V28))))</f>
        <v>11.27</v>
      </c>
      <c r="P27" s="33">
        <f t="shared" si="15"/>
        <v>30.429000000000002</v>
      </c>
      <c r="Q27" s="301">
        <f>IF($A27="Anulado",0,IF(OR($A27="LOSS",$A27="OK"),IF(OR($D27="W",$D27="1/2W",$D27="1/2L"),P27-O27,IF($D27="L",-O27,0))+IF(OR($D28="W",$D28="1/2W",$D28="1/2L"),P28-O28,IF($D28="L",-O28,0))+IF(OR($D29="W",$D29="1/2W",$D29="1/2L"),P29-O29,IF($D29="L",-O29,0)),IF(AND(OR($D27="W",$D27="1/2W",$D27="1/2L"),D28="W"),P27+P28-SUM(O27:O29)+_xlfn.XLOOKUP("X",D27:D29,O27:O29,0),IF(AND(D27=TRUE,D29="W"),P27+P29-SUM(O27:O29),IF(AND(D28="W",D29="W"),P28+P29-SUM(O27:O29)+_xlfn.XLOOKUP("X",D27:D29,O27:O29,0),IF(L29&gt;0,IF(OR($D27="W",$D27="1/2W",$D27="1/2L"),P27-SUM(O27:O29)+_xlfn.XLOOKUP("X",D27:D29,O27:O29,0),IF(OR($D27="W",$D27="1/2W",$D27="1/2L"),P28-SUM(O27:O29)+_xlfn.XLOOKUP("X",D27:D29,O27:O29,0),IF(OR($D27="W",$D27="1/2W",$D27="1/2L"),P29-SUM(O27:O29)+_xlfn.XLOOKUP("X",D27:D29,O27:O29,0),SUM(P27:P29)/3-SUM(O27:O29)+_xlfn.XLOOKUP("X",D27:D29,O27:O29,0)))),IF(OR($D27="W",$D27="1/2W",$D27="1/2L"),P27-SUM(O27:O28)+_xlfn.XLOOKUP("X",D27:D29,O27:O29,0),IF(OR($D27="W",$D27="1/2W",$D27="1/2L"),P28-SUM(O27:O28)+_xlfn.XLOOKUP("X",D27:D29,O27:O29,0),SUM(P27:P28)/2-SUM(O27:O28)+_xlfn.XLOOKUP("X",D27:D29,O27:O29,0)))))))))</f>
        <v>4.0213999999999963</v>
      </c>
      <c r="R27" s="300">
        <f>IF(Q27=0,0,Q27/SUM(O27:O29))</f>
        <v>0.15226808027262387</v>
      </c>
      <c r="S27" s="285">
        <f>IF($B27=$B24,IF(OR($A27="LOSS",$A27="OK",$A27="Anulada"),Q27,0)+S24,IF(OR($A27="LOSS",$A27="OK",$A27="Anulada"),Q27,0))</f>
        <v>4.272999999999997</v>
      </c>
      <c r="T27" s="285">
        <f>IF($B27=$B24,Q27+T24,Q27)</f>
        <v>4.272999999999997</v>
      </c>
      <c r="U27" s="287">
        <f>IF(T27=0,0,T27/AS27)</f>
        <v>0.10414330977333651</v>
      </c>
      <c r="V27" s="34">
        <f>IF(L27="","",IF(L29&gt;0,(SUM(L27:L29)/L27)/(SUM(L27:L29)/L27+SUM(L27:L29)/L28+SUM(L27:L29)/L29),L28/SUM(L27:L28)))</f>
        <v>0.42675159235668786</v>
      </c>
      <c r="W27" s="103">
        <f t="shared" si="17"/>
        <v>0</v>
      </c>
      <c r="X27" s="103">
        <f t="shared" si="17"/>
        <v>0</v>
      </c>
      <c r="Y27" s="104">
        <f t="shared" si="17"/>
        <v>-11.27</v>
      </c>
      <c r="Z27" s="103">
        <f t="shared" si="17"/>
        <v>0</v>
      </c>
      <c r="AA27" s="103">
        <f t="shared" si="17"/>
        <v>0</v>
      </c>
      <c r="AB27" s="103">
        <f t="shared" si="17"/>
        <v>0</v>
      </c>
      <c r="AC27" s="103">
        <f t="shared" si="17"/>
        <v>0</v>
      </c>
      <c r="AD27" s="52">
        <f t="shared" si="1"/>
        <v>0</v>
      </c>
      <c r="AE27" s="52">
        <f t="shared" si="2"/>
        <v>0</v>
      </c>
      <c r="AF27" s="52">
        <f t="shared" si="3"/>
        <v>0</v>
      </c>
      <c r="AG27" s="52">
        <f t="shared" si="4"/>
        <v>0</v>
      </c>
      <c r="AH27" s="52">
        <f t="shared" si="5"/>
        <v>0</v>
      </c>
      <c r="AI27" s="52">
        <f t="shared" si="6"/>
        <v>1</v>
      </c>
      <c r="AJ27" s="52">
        <f t="shared" si="7"/>
        <v>0</v>
      </c>
      <c r="AK27" s="52">
        <f t="shared" si="8"/>
        <v>0</v>
      </c>
      <c r="AL27" s="52">
        <f t="shared" si="9"/>
        <v>0</v>
      </c>
      <c r="AM27" s="52">
        <f t="shared" si="10"/>
        <v>0</v>
      </c>
      <c r="AN27" s="52">
        <f t="shared" si="11"/>
        <v>0</v>
      </c>
      <c r="AO27" s="52">
        <f t="shared" si="12"/>
        <v>0</v>
      </c>
      <c r="AP27" s="52">
        <f t="shared" si="13"/>
        <v>0</v>
      </c>
      <c r="AQ27" s="52">
        <f t="shared" si="14"/>
        <v>0</v>
      </c>
      <c r="AR27" s="105" t="str">
        <f>$B27</f>
        <v>22</v>
      </c>
      <c r="AS27" s="322">
        <f>IF($B27=$B24,AS24+SUM(O27:O29),SUM(O27:O29))</f>
        <v>41.03</v>
      </c>
      <c r="AT27" s="285">
        <f>IF($A27=" ",SUM(O27:O29),0)+AT24</f>
        <v>0</v>
      </c>
      <c r="AU27" s="285">
        <f>IF($B27="","",IF($A27="","",Q24+AU24))</f>
        <v>12.209400000000013</v>
      </c>
    </row>
    <row r="28" spans="1:47" ht="13" customHeight="1" x14ac:dyDescent="0.2">
      <c r="A28" s="308"/>
      <c r="B28" s="282"/>
      <c r="C28" s="303"/>
      <c r="D28" s="39" t="s">
        <v>31</v>
      </c>
      <c r="E28" s="277"/>
      <c r="F28" s="291"/>
      <c r="G28" s="120" t="s">
        <v>65</v>
      </c>
      <c r="H28" s="277"/>
      <c r="I28" s="42" t="s">
        <v>23</v>
      </c>
      <c r="J28" s="43">
        <f>IF(I28="","",IF(_xlfn.XLOOKUP(I28,I$3:I27,$AR$3:AR27,0,,-1)=AR28,_xlfn.XLOOKUP(I28,I$3:I27,J$3:J27,1,,-1)+1,1))</f>
        <v>2</v>
      </c>
      <c r="K28" s="44">
        <f>IF(I28="","",_xlfn.XLOOKUP(I28,I$3:I27,K$3:K27,0,,-1)+IF($D28=" ",1,0))</f>
        <v>0</v>
      </c>
      <c r="L28" s="121">
        <v>2.0099999999999998</v>
      </c>
      <c r="M28" s="122">
        <v>15.14</v>
      </c>
      <c r="N28" s="294"/>
      <c r="O28" s="47">
        <f>IF(OR(V27="",V28=""),"",IF(L29&gt;0,IF(M28&gt;0,M28,IF(M27&gt;0,IF(N27=TRUE,ROUND((M27*V28)/V27,0),(M27*V28)/V27),IF(M28&gt;0,IF(N27=TRUE,ROUND(M28,0),M28),IF(M29&gt;0,IF(N27=TRUE,ROUND(O29*V28/V29,0),O29*V28/V29),0)))),IF(M28&gt;0,M28,IF(N27=TRUE,ROUND((M27*V28)/V27,0),(M27*V28)/V27))))</f>
        <v>15.14</v>
      </c>
      <c r="P28" s="48">
        <f t="shared" si="15"/>
        <v>30.431399999999996</v>
      </c>
      <c r="Q28" s="277"/>
      <c r="R28" s="286"/>
      <c r="S28" s="286"/>
      <c r="T28" s="286"/>
      <c r="U28" s="288"/>
      <c r="V28" s="49">
        <f>IF(L28="","",IF(L29&gt;0,(SUM(L27:L29)/L28)/(SUM(L27:L29)/L27+SUM(L27:L29)/L28+SUM(L27:L29)/L29),L27/SUM(L27:L28)))</f>
        <v>0.5732484076433122</v>
      </c>
      <c r="W28" s="103">
        <f t="shared" si="17"/>
        <v>0</v>
      </c>
      <c r="X28" s="103">
        <f t="shared" si="17"/>
        <v>0</v>
      </c>
      <c r="Y28" s="103">
        <f t="shared" si="17"/>
        <v>0</v>
      </c>
      <c r="Z28" s="103">
        <f t="shared" si="17"/>
        <v>0</v>
      </c>
      <c r="AA28" s="103">
        <f t="shared" si="17"/>
        <v>0</v>
      </c>
      <c r="AB28" s="104">
        <f t="shared" si="17"/>
        <v>15.291399999999996</v>
      </c>
      <c r="AC28" s="103">
        <f t="shared" si="17"/>
        <v>0</v>
      </c>
      <c r="AD28" s="52">
        <f t="shared" si="1"/>
        <v>0</v>
      </c>
      <c r="AE28" s="52">
        <f t="shared" si="2"/>
        <v>0</v>
      </c>
      <c r="AF28" s="52">
        <f t="shared" si="3"/>
        <v>0</v>
      </c>
      <c r="AG28" s="52">
        <f t="shared" si="4"/>
        <v>0</v>
      </c>
      <c r="AH28" s="52">
        <f t="shared" si="5"/>
        <v>0</v>
      </c>
      <c r="AI28" s="52">
        <f t="shared" si="6"/>
        <v>0</v>
      </c>
      <c r="AJ28" s="52">
        <f t="shared" si="7"/>
        <v>0</v>
      </c>
      <c r="AK28" s="52">
        <f t="shared" si="8"/>
        <v>0</v>
      </c>
      <c r="AL28" s="52">
        <f t="shared" si="9"/>
        <v>0</v>
      </c>
      <c r="AM28" s="52">
        <f t="shared" si="10"/>
        <v>0</v>
      </c>
      <c r="AN28" s="52">
        <f t="shared" si="11"/>
        <v>1</v>
      </c>
      <c r="AO28" s="52">
        <f t="shared" si="12"/>
        <v>0</v>
      </c>
      <c r="AP28" s="52">
        <f t="shared" si="13"/>
        <v>0</v>
      </c>
      <c r="AQ28" s="52">
        <f t="shared" si="14"/>
        <v>0</v>
      </c>
      <c r="AR28" s="105" t="str">
        <f>$B27</f>
        <v>22</v>
      </c>
      <c r="AS28" s="311"/>
      <c r="AT28" s="298"/>
      <c r="AU28" s="298"/>
    </row>
    <row r="29" spans="1:47" ht="13.25" customHeight="1" x14ac:dyDescent="0.2">
      <c r="A29" s="309"/>
      <c r="B29" s="283"/>
      <c r="C29" s="304"/>
      <c r="D29" s="54" t="s">
        <v>32</v>
      </c>
      <c r="E29" s="278"/>
      <c r="F29" s="292"/>
      <c r="G29" s="134"/>
      <c r="H29" s="278"/>
      <c r="I29" s="57"/>
      <c r="J29" s="58" t="str">
        <f>IF(I29="","",IF(_xlfn.XLOOKUP(I29,I$3:I28,$AR$3:AR28,0,,-1)=AR29,_xlfn.XLOOKUP(I29,I$3:I28,J$3:J28,1,,-1)+1,1))</f>
        <v/>
      </c>
      <c r="K29" s="59" t="str">
        <f>IF(I29="","",_xlfn.XLOOKUP(I29,I$3:I28,K$3:K28,0,,-1)+IF($D29=" ",1,0))</f>
        <v/>
      </c>
      <c r="L29" s="55"/>
      <c r="M29" s="128"/>
      <c r="N29" s="295"/>
      <c r="O29" s="62" t="str">
        <f>IF(OR(V27="",V28=""),"",IF(L29&gt;0,IF(M29&gt;0,M29,IF(M27&gt;0,IF(N27=TRUE,ROUND((M27*V29)/V27,0),(M27*V29)/V27),IF(M28&gt;0,IF(N27=TRUE,ROUND((M28*V29)/V28,0),(M28*V29)/V28),IF(M29&gt;0,M29,0)))),""))</f>
        <v/>
      </c>
      <c r="P29" s="63" t="str">
        <f t="shared" si="15"/>
        <v/>
      </c>
      <c r="Q29" s="278"/>
      <c r="R29" s="278"/>
      <c r="S29" s="278"/>
      <c r="T29" s="278"/>
      <c r="U29" s="289"/>
      <c r="V29" s="64" t="str">
        <f>IF(L29="","",(SUM(L27:L29)/L29)/(SUM(L27:L29)/L27+SUM(L27:L29)/L28+SUM(L27:L29)/L29))</f>
        <v/>
      </c>
      <c r="W29" s="103">
        <f t="shared" si="17"/>
        <v>0</v>
      </c>
      <c r="X29" s="103">
        <f t="shared" si="17"/>
        <v>0</v>
      </c>
      <c r="Y29" s="103">
        <f t="shared" si="17"/>
        <v>0</v>
      </c>
      <c r="Z29" s="103">
        <f t="shared" si="17"/>
        <v>0</v>
      </c>
      <c r="AA29" s="103">
        <f t="shared" si="17"/>
        <v>0</v>
      </c>
      <c r="AB29" s="103">
        <f t="shared" si="17"/>
        <v>0</v>
      </c>
      <c r="AC29" s="103">
        <f t="shared" si="17"/>
        <v>0</v>
      </c>
      <c r="AD29" s="52">
        <f t="shared" si="1"/>
        <v>0</v>
      </c>
      <c r="AE29" s="52">
        <f t="shared" si="2"/>
        <v>0</v>
      </c>
      <c r="AF29" s="52">
        <f t="shared" si="3"/>
        <v>0</v>
      </c>
      <c r="AG29" s="52">
        <f t="shared" si="4"/>
        <v>0</v>
      </c>
      <c r="AH29" s="52">
        <f t="shared" si="5"/>
        <v>0</v>
      </c>
      <c r="AI29" s="52">
        <f t="shared" si="6"/>
        <v>0</v>
      </c>
      <c r="AJ29" s="52">
        <f t="shared" si="7"/>
        <v>0</v>
      </c>
      <c r="AK29" s="52">
        <f t="shared" si="8"/>
        <v>0</v>
      </c>
      <c r="AL29" s="52">
        <f t="shared" si="9"/>
        <v>0</v>
      </c>
      <c r="AM29" s="52">
        <f t="shared" si="10"/>
        <v>0</v>
      </c>
      <c r="AN29" s="52">
        <f t="shared" si="11"/>
        <v>0</v>
      </c>
      <c r="AO29" s="52">
        <f t="shared" si="12"/>
        <v>0</v>
      </c>
      <c r="AP29" s="52">
        <f t="shared" si="13"/>
        <v>0</v>
      </c>
      <c r="AQ29" s="52">
        <f t="shared" si="14"/>
        <v>0</v>
      </c>
      <c r="AR29" s="105" t="str">
        <f>$B27</f>
        <v>22</v>
      </c>
      <c r="AS29" s="311"/>
      <c r="AT29" s="298"/>
      <c r="AU29" s="298"/>
    </row>
    <row r="30" spans="1:47" ht="13.25" customHeight="1" x14ac:dyDescent="0.2">
      <c r="A30" s="307" t="str">
        <f>IF(OR(D30="W",D31="W",D32="W",D30="1/2W",D31="1/2W",D32="1/2W",D30="1/2L",D31="1/2L",D32="1/2L"),"OK",IF(OR(D30="L",D31="L",D32="L"),"LOSS",IF(OR(D30="X",D31="X",D32="X"),"Anulado"," ")))</f>
        <v>OK</v>
      </c>
      <c r="B30" s="317" t="str">
        <f>IF(E30="","",$B27)</f>
        <v>22</v>
      </c>
      <c r="C30" s="305" t="str">
        <f>IF(E30=""," ","– "&amp;COUNTIF(B$3:B32,$B30))</f>
        <v>– 3</v>
      </c>
      <c r="D30" s="65" t="s">
        <v>28</v>
      </c>
      <c r="E30" s="279" t="s">
        <v>62</v>
      </c>
      <c r="F30" s="314" t="s">
        <v>63</v>
      </c>
      <c r="G30" s="66" t="s">
        <v>66</v>
      </c>
      <c r="H30" s="313" t="str">
        <f ca="1">IF(E30="","",IF(AND(DAY(E30)&lt;DAY(TODAY()),$A30=" "),"???",IF($A30=" ",IF(AND(DAY(E30)=DAY(TODAY()),HOUR(E30)&lt;=HOUR(NOW())+1),IF(AND(HOUR(E30)+2&lt;=HOUR(NOW()),DAY(E30)&lt;=DAY(TODAY()),MINUTE(E30)&lt;=MINUTE(NOW())),"???",IF(OR(MINUTE(E30)&lt;=MINUTE(NOW()),HOUR(E30)&lt;=HOUR(NOW())),"!!!","")),""),"")))</f>
        <v/>
      </c>
      <c r="I30" s="67" t="s">
        <v>20</v>
      </c>
      <c r="J30" s="68">
        <f>IF(I30="","",IF(_xlfn.XLOOKUP(I30,I$3:I29,$AR$3:AR29,0,,-1)=AR30,_xlfn.XLOOKUP(I30,I$3:I29,J$3:J29,1,,-1)+1,1))</f>
        <v>3</v>
      </c>
      <c r="K30" s="69">
        <f>IF(I30="","",_xlfn.XLOOKUP(I30,I$3:I29,K$3:K29,0,,-1)+IF($D30=" ",1,0))</f>
        <v>0</v>
      </c>
      <c r="L30" s="70">
        <v>3</v>
      </c>
      <c r="M30" s="71">
        <v>9.57</v>
      </c>
      <c r="N30" s="293" t="b">
        <v>0</v>
      </c>
      <c r="O30" s="72">
        <f>IF(OR(V30="",V31=""),"",IF(L32&gt;0,IF(M30&gt;0,M30,IF(M31&gt;0,IF(N30=TRUE,ROUND((M31*V30)/V31,0),(M31*V30)/V31),IF(N30=TRUE,ROUND((M32*V30)/V32,0),(M32*V30)/V32))),IF(M30&gt;0,M30,IF(N30=TRUE,ROUND((M31*V30)/V31,0),(M31*V30)/V31))))</f>
        <v>9.57</v>
      </c>
      <c r="P30" s="73">
        <f t="shared" si="15"/>
        <v>28.71</v>
      </c>
      <c r="Q30" s="320">
        <f>IF($A30="Anulado",0,IF(OR($A30="LOSS",$A30="OK"),IF(OR($D30="W",$D30="1/2W",$D30="1/2L"),P30-O30,IF($D30="L",-O30,0))+IF(OR($D31="W",$D31="1/2W",$D31="1/2L"),P31-O31,IF($D31="L",-O31,0))+IF(OR($D32="W",$D32="1/2W",$D32="1/2L"),P32-O32,IF($D32="L",-O32,0)),IF(AND(OR($D30="W",$D30="1/2W",$D30="1/2L"),D31="W"),P30+P31-SUM(O30:O32)+_xlfn.XLOOKUP("X",D30:D32,O30:O32,0),IF(AND(D30=TRUE,D32="W"),P30+P32-SUM(O30:O32),IF(AND(D31="W",D32="W"),P31+P32-SUM(O30:O32)+_xlfn.XLOOKUP("X",D30:D32,O30:O32,0),IF(L32&gt;0,IF(OR($D30="W",$D30="1/2W",$D30="1/2L"),P30-SUM(O30:O32)+_xlfn.XLOOKUP("X",D30:D32,O30:O32,0),IF(OR($D30="W",$D30="1/2W",$D30="1/2L"),P31-SUM(O30:O32)+_xlfn.XLOOKUP("X",D30:D32,O30:O32,0),IF(OR($D30="W",$D30="1/2W",$D30="1/2L"),P32-SUM(O30:O32)+_xlfn.XLOOKUP("X",D30:D32,O30:O32,0),SUM(P30:P32)/3-SUM(O30:O32)+_xlfn.XLOOKUP("X",D30:D32,O30:O32,0)))),IF(OR($D30="W",$D30="1/2W",$D30="1/2L"),P30-SUM(O30:O31)+_xlfn.XLOOKUP("X",D30:D32,O30:O32,0),IF(OR($D30="W",$D30="1/2W",$D30="1/2L"),P31-SUM(O30:O31)+_xlfn.XLOOKUP("X",D30:D32,O30:O32,0),SUM(P30:P31)/2-SUM(O30:O31)+_xlfn.XLOOKUP("X",D30:D32,O30:O32,0)))))))))</f>
        <v>4.9280000000000044</v>
      </c>
      <c r="R30" s="319">
        <f>IF(Q30=0,0,Q30/SUM(O30:O32))</f>
        <v>0.12873563218390816</v>
      </c>
      <c r="S30" s="296">
        <f>IF($B30=$B27,IF(OR($A30="LOSS",$A30="OK",$A30="Anulada"),Q30,0)+S27,IF(OR($A30="LOSS",$A30="OK",$A30="Anulada"),Q30,0))</f>
        <v>9.2010000000000005</v>
      </c>
      <c r="T30" s="296">
        <f>IF($B30=$B27,Q30+T27,Q30)</f>
        <v>9.2010000000000005</v>
      </c>
      <c r="U30" s="323">
        <f>IF(T30=0,0,T30/AS30)</f>
        <v>0.11601311310049174</v>
      </c>
      <c r="V30" s="74">
        <f>IF(L30="","",IF(L32&gt;0,(SUM(L30:L32)/L30)/(SUM(L30:L32)/L30+SUM(L30:L32)/L31+SUM(L30:L32)/L32),L31/SUM(L30:L31)))</f>
        <v>0.2359249329758713</v>
      </c>
      <c r="W30" s="77">
        <f t="shared" si="17"/>
        <v>0</v>
      </c>
      <c r="X30" s="77">
        <f t="shared" si="17"/>
        <v>0</v>
      </c>
      <c r="Y30" s="89">
        <f t="shared" si="17"/>
        <v>-9.57</v>
      </c>
      <c r="Z30" s="77">
        <f t="shared" si="17"/>
        <v>0</v>
      </c>
      <c r="AA30" s="77">
        <f t="shared" si="17"/>
        <v>0</v>
      </c>
      <c r="AB30" s="77">
        <f t="shared" si="17"/>
        <v>0</v>
      </c>
      <c r="AC30" s="77">
        <f t="shared" si="17"/>
        <v>0</v>
      </c>
      <c r="AD30" s="77">
        <f t="shared" si="1"/>
        <v>0</v>
      </c>
      <c r="AE30" s="77">
        <f t="shared" si="2"/>
        <v>0</v>
      </c>
      <c r="AF30" s="77">
        <f t="shared" si="3"/>
        <v>0</v>
      </c>
      <c r="AG30" s="77">
        <f t="shared" si="4"/>
        <v>0</v>
      </c>
      <c r="AH30" s="77">
        <f t="shared" si="5"/>
        <v>0</v>
      </c>
      <c r="AI30" s="77">
        <f t="shared" si="6"/>
        <v>1</v>
      </c>
      <c r="AJ30" s="77">
        <f t="shared" si="7"/>
        <v>0</v>
      </c>
      <c r="AK30" s="77">
        <f t="shared" si="8"/>
        <v>0</v>
      </c>
      <c r="AL30" s="77">
        <f t="shared" si="9"/>
        <v>0</v>
      </c>
      <c r="AM30" s="77">
        <f t="shared" si="10"/>
        <v>0</v>
      </c>
      <c r="AN30" s="77">
        <f t="shared" si="11"/>
        <v>0</v>
      </c>
      <c r="AO30" s="77">
        <f t="shared" si="12"/>
        <v>0</v>
      </c>
      <c r="AP30" s="77">
        <f t="shared" si="13"/>
        <v>0</v>
      </c>
      <c r="AQ30" s="77">
        <f t="shared" si="14"/>
        <v>0</v>
      </c>
      <c r="AR30" s="107" t="str">
        <f>$B30</f>
        <v>22</v>
      </c>
      <c r="AS30" s="321">
        <f>IF($B30=$B27,AS27+SUM(O30:O32),SUM(O30:O32))</f>
        <v>79.31</v>
      </c>
      <c r="AT30" s="296">
        <f>IF($A30=" ",SUM(O30:O32),0)+AT27</f>
        <v>0</v>
      </c>
      <c r="AU30" s="296">
        <f>IF($B30="","",IF($A30="","",Q30+AU27))</f>
        <v>17.137400000000017</v>
      </c>
    </row>
    <row r="31" spans="1:47" ht="13" customHeight="1" x14ac:dyDescent="0.2">
      <c r="A31" s="308"/>
      <c r="B31" s="282"/>
      <c r="C31" s="303"/>
      <c r="D31" s="79" t="s">
        <v>28</v>
      </c>
      <c r="E31" s="277"/>
      <c r="F31" s="291"/>
      <c r="G31" s="108">
        <v>2</v>
      </c>
      <c r="H31" s="277"/>
      <c r="I31" s="81" t="s">
        <v>20</v>
      </c>
      <c r="J31" s="82">
        <f>IF(I31="","",IF(_xlfn.XLOOKUP(I31,I$3:I30,$AR$3:AR30,0,,-1)=AR31,_xlfn.XLOOKUP(I31,I$3:I30,J$3:J30,1,,-1)+1,1))</f>
        <v>4</v>
      </c>
      <c r="K31" s="83">
        <f>IF(I31="","",_xlfn.XLOOKUP(I31,I$3:I30,K$3:K30,0,,-1)+IF($D31=" ",1,0))</f>
        <v>0</v>
      </c>
      <c r="L31" s="84">
        <v>1.6</v>
      </c>
      <c r="M31" s="85">
        <v>9.07</v>
      </c>
      <c r="N31" s="294"/>
      <c r="O31" s="86">
        <f>IF(OR(V30="",V31=""),"",IF(L32&gt;0,IF(M31&gt;0,M31,IF(M30&gt;0,IF(N30=TRUE,ROUND((M30*V31)/V30,0),(M30*V31)/V30),IF(M31&gt;0,IF(N30=TRUE,ROUND(M31,0),M31),IF(M32&gt;0,IF(N30=TRUE,ROUND(O32*V31/V32,0),O32*V31/V32),0)))),IF(M31&gt;0,M31,IF(N30=TRUE,ROUND((M30*V31)/V30,0),(M30*V31)/V30))))</f>
        <v>9.07</v>
      </c>
      <c r="P31" s="87">
        <f t="shared" si="15"/>
        <v>14.512</v>
      </c>
      <c r="Q31" s="277"/>
      <c r="R31" s="286"/>
      <c r="S31" s="286"/>
      <c r="T31" s="286"/>
      <c r="U31" s="288"/>
      <c r="V31" s="88">
        <f>IF(L31="","",IF(L32&gt;0,(SUM(L30:L32)/L31)/(SUM(L30:L32)/L30+SUM(L30:L32)/L31+SUM(L30:L32)/L32),L30/SUM(L30:L31)))</f>
        <v>0.44235924932975873</v>
      </c>
      <c r="W31" s="77">
        <f t="shared" si="17"/>
        <v>0</v>
      </c>
      <c r="X31" s="77">
        <f t="shared" si="17"/>
        <v>0</v>
      </c>
      <c r="Y31" s="89">
        <f t="shared" si="17"/>
        <v>-9.07</v>
      </c>
      <c r="Z31" s="77">
        <f t="shared" si="17"/>
        <v>0</v>
      </c>
      <c r="AA31" s="77">
        <f t="shared" si="17"/>
        <v>0</v>
      </c>
      <c r="AB31" s="77">
        <f t="shared" si="17"/>
        <v>0</v>
      </c>
      <c r="AC31" s="77">
        <f t="shared" si="17"/>
        <v>0</v>
      </c>
      <c r="AD31" s="77">
        <f t="shared" si="1"/>
        <v>0</v>
      </c>
      <c r="AE31" s="77">
        <f t="shared" si="2"/>
        <v>0</v>
      </c>
      <c r="AF31" s="77">
        <f t="shared" si="3"/>
        <v>0</v>
      </c>
      <c r="AG31" s="77">
        <f t="shared" si="4"/>
        <v>0</v>
      </c>
      <c r="AH31" s="77">
        <f t="shared" si="5"/>
        <v>0</v>
      </c>
      <c r="AI31" s="77">
        <f t="shared" si="6"/>
        <v>1</v>
      </c>
      <c r="AJ31" s="77">
        <f t="shared" si="7"/>
        <v>0</v>
      </c>
      <c r="AK31" s="77">
        <f t="shared" si="8"/>
        <v>0</v>
      </c>
      <c r="AL31" s="77">
        <f t="shared" si="9"/>
        <v>0</v>
      </c>
      <c r="AM31" s="77">
        <f t="shared" si="10"/>
        <v>0</v>
      </c>
      <c r="AN31" s="77">
        <f t="shared" si="11"/>
        <v>0</v>
      </c>
      <c r="AO31" s="77">
        <f t="shared" si="12"/>
        <v>0</v>
      </c>
      <c r="AP31" s="77">
        <f t="shared" si="13"/>
        <v>0</v>
      </c>
      <c r="AQ31" s="77">
        <f t="shared" si="14"/>
        <v>0</v>
      </c>
      <c r="AR31" s="107" t="str">
        <f>$B30</f>
        <v>22</v>
      </c>
      <c r="AS31" s="311"/>
      <c r="AT31" s="298"/>
      <c r="AU31" s="298"/>
    </row>
    <row r="32" spans="1:47" ht="13.25" customHeight="1" x14ac:dyDescent="0.2">
      <c r="A32" s="309"/>
      <c r="B32" s="283"/>
      <c r="C32" s="304"/>
      <c r="D32" s="90" t="s">
        <v>31</v>
      </c>
      <c r="E32" s="278"/>
      <c r="F32" s="292"/>
      <c r="G32" s="135" t="s">
        <v>67</v>
      </c>
      <c r="H32" s="278"/>
      <c r="I32" s="92" t="s">
        <v>23</v>
      </c>
      <c r="J32" s="93">
        <f>IF(I32="","",IF(_xlfn.XLOOKUP(I32,I$3:I31,$AR$3:AR31,0,,-1)=AR32,_xlfn.XLOOKUP(I32,I$3:I31,J$3:J31,1,,-1)+1,1))</f>
        <v>3</v>
      </c>
      <c r="K32" s="94">
        <f>IF(I32="","",_xlfn.XLOOKUP(I32,I$3:I31,K$3:K31,0,,-1)+IF($D32=" ",1,0))</f>
        <v>0</v>
      </c>
      <c r="L32" s="95">
        <v>2.2000000000000002</v>
      </c>
      <c r="M32" s="96">
        <v>19.64</v>
      </c>
      <c r="N32" s="295"/>
      <c r="O32" s="97">
        <f>IF(OR(V30="",V31=""),"",IF(L32&gt;0,IF(M32&gt;0,M32,IF(M30&gt;0,IF(N30=TRUE,ROUND((M30*V32)/V30,0),(M30*V32)/V30),IF(M31&gt;0,IF(N30=TRUE,ROUND((M31*V32)/V31,0),(M31*V32)/V31),IF(M32&gt;0,M32,0)))),""))</f>
        <v>19.64</v>
      </c>
      <c r="P32" s="98">
        <f t="shared" si="15"/>
        <v>43.208000000000006</v>
      </c>
      <c r="Q32" s="278"/>
      <c r="R32" s="278"/>
      <c r="S32" s="278"/>
      <c r="T32" s="278"/>
      <c r="U32" s="289"/>
      <c r="V32" s="99">
        <f>IF(L32="","",(SUM(L30:L32)/L32)/(SUM(L30:L32)/L30+SUM(L30:L32)/L31+SUM(L30:L32)/L32))</f>
        <v>0.32171581769436991</v>
      </c>
      <c r="W32" s="77">
        <f t="shared" si="17"/>
        <v>0</v>
      </c>
      <c r="X32" s="77">
        <f t="shared" si="17"/>
        <v>0</v>
      </c>
      <c r="Y32" s="77">
        <f t="shared" si="17"/>
        <v>0</v>
      </c>
      <c r="Z32" s="77">
        <f t="shared" si="17"/>
        <v>0</v>
      </c>
      <c r="AA32" s="77">
        <f t="shared" si="17"/>
        <v>0</v>
      </c>
      <c r="AB32" s="89">
        <f t="shared" si="17"/>
        <v>23.568000000000005</v>
      </c>
      <c r="AC32" s="77">
        <f t="shared" si="17"/>
        <v>0</v>
      </c>
      <c r="AD32" s="77">
        <f t="shared" si="1"/>
        <v>0</v>
      </c>
      <c r="AE32" s="77">
        <f t="shared" si="2"/>
        <v>0</v>
      </c>
      <c r="AF32" s="77">
        <f t="shared" si="3"/>
        <v>0</v>
      </c>
      <c r="AG32" s="77">
        <f t="shared" si="4"/>
        <v>0</v>
      </c>
      <c r="AH32" s="77">
        <f t="shared" si="5"/>
        <v>0</v>
      </c>
      <c r="AI32" s="77">
        <f t="shared" si="6"/>
        <v>0</v>
      </c>
      <c r="AJ32" s="77">
        <f t="shared" si="7"/>
        <v>0</v>
      </c>
      <c r="AK32" s="77">
        <f t="shared" si="8"/>
        <v>0</v>
      </c>
      <c r="AL32" s="77">
        <f t="shared" si="9"/>
        <v>0</v>
      </c>
      <c r="AM32" s="77">
        <f t="shared" si="10"/>
        <v>0</v>
      </c>
      <c r="AN32" s="77">
        <f t="shared" si="11"/>
        <v>1</v>
      </c>
      <c r="AO32" s="77">
        <f t="shared" si="12"/>
        <v>0</v>
      </c>
      <c r="AP32" s="77">
        <f t="shared" si="13"/>
        <v>0</v>
      </c>
      <c r="AQ32" s="77">
        <f t="shared" si="14"/>
        <v>0</v>
      </c>
      <c r="AR32" s="107" t="str">
        <f>$B30</f>
        <v>22</v>
      </c>
      <c r="AS32" s="311"/>
      <c r="AT32" s="298"/>
      <c r="AU32" s="298"/>
    </row>
    <row r="33" spans="1:47" ht="13.25" customHeight="1" x14ac:dyDescent="0.2">
      <c r="A33" s="312" t="str">
        <f>IF(OR(D33="W",D34="W",D35="W",D33="1/2W",D34="1/2W",D35="1/2W",D33="1/2L",D34="1/2L",D35="1/2L"),"OK",IF(OR(D33="L",D34="L",D35="L"),"LOSS",IF(OR(D33="X",D34="X",D35="X"),"Anulado"," ")))</f>
        <v>OK</v>
      </c>
      <c r="B33" s="316" t="str">
        <f>IF(E33="","",$B30)</f>
        <v>22</v>
      </c>
      <c r="C33" s="302" t="str">
        <f>IF(E33=""," ","– "&amp;COUNTIF(B$3:B35,$B33))</f>
        <v>– 4</v>
      </c>
      <c r="D33" s="25" t="s">
        <v>31</v>
      </c>
      <c r="E33" s="276" t="s">
        <v>62</v>
      </c>
      <c r="F33" s="315" t="s">
        <v>63</v>
      </c>
      <c r="G33" s="117" t="s">
        <v>68</v>
      </c>
      <c r="H33" s="306" t="str">
        <f ca="1">IF(E33="","",IF(AND(DAY(E33)&lt;DAY(TODAY()),$A33=" "),"???",IF($A33=" ",IF(AND(DAY(E33)=DAY(TODAY()),HOUR(E33)&lt;=HOUR(NOW())+1),IF(AND(HOUR(E33)+2&lt;=HOUR(NOW()),DAY(E33)&lt;=DAY(TODAY()),MINUTE(E33)&lt;=MINUTE(NOW())),"???",IF(OR(MINUTE(E33)&lt;=MINUTE(NOW()),HOUR(E33)&lt;=HOUR(NOW())),"!!!","")),""),"")))</f>
        <v/>
      </c>
      <c r="I33" s="27" t="s">
        <v>23</v>
      </c>
      <c r="J33" s="101">
        <f>IF(I33="","",IF(_xlfn.XLOOKUP(I33,I$3:I32,$AR$3:AR32,0,,-1)=AR33,_xlfn.XLOOKUP(I33,I$3:I32,J$3:J32,1,,-1)+1,1))</f>
        <v>4</v>
      </c>
      <c r="K33" s="29">
        <f>IF(I33="","",_xlfn.XLOOKUP(I33,I$3:I32,K$3:K32,0,,-1)+IF($D33=" ",1,0))</f>
        <v>0</v>
      </c>
      <c r="L33" s="118">
        <v>1.5880000000000001</v>
      </c>
      <c r="M33" s="119">
        <v>16.149999999999999</v>
      </c>
      <c r="N33" s="318" t="b">
        <v>0</v>
      </c>
      <c r="O33" s="102">
        <f>IF(OR(V33="",V34=""),"",IF(L35&gt;0,IF(M33&gt;0,M33,IF(M34&gt;0,IF(N33=TRUE,ROUND((M34*V33)/V34,0),(M34*V33)/V34),IF(N33=TRUE,ROUND((M35*V33)/V35,0),(M35*V33)/V35))),IF(M33&gt;0,M33,IF(N33=TRUE,ROUND((M34*V33)/V34,0),(M34*V33)/V34))))</f>
        <v>16.149999999999999</v>
      </c>
      <c r="P33" s="33">
        <f t="shared" si="15"/>
        <v>25.6462</v>
      </c>
      <c r="Q33" s="301">
        <f>IF($A33="Anulado",0,IF(OR($A33="LOSS",$A33="OK"),IF(OR($D33="W",$D33="1/2W",$D33="1/2L"),P33-O33,IF($D33="L",-O33,0))+IF(OR($D34="W",$D34="1/2W",$D34="1/2L"),P34-O34,IF($D34="L",-O34,0))+IF(OR($D35="W",$D35="1/2W",$D35="1/2L"),P35-O35,IF($D35="L",-O35,0)),IF(AND(OR($D33="W",$D33="1/2W",$D33="1/2L"),D34="W"),P33+P34-SUM(O33:O35)+_xlfn.XLOOKUP("X",D33:D35,O33:O35,0),IF(AND(D33=TRUE,D35="W"),P33+P35-SUM(O33:O35),IF(AND(D34="W",D35="W"),P34+P35-SUM(O33:O35)+_xlfn.XLOOKUP("X",D33:D35,O33:O35,0),IF(L35&gt;0,IF(OR($D33="W",$D33="1/2W",$D33="1/2L"),P33-SUM(O33:O35)+_xlfn.XLOOKUP("X",D33:D35,O33:O35,0),IF(OR($D33="W",$D33="1/2W",$D33="1/2L"),P34-SUM(O33:O35)+_xlfn.XLOOKUP("X",D33:D35,O33:O35,0),IF(OR($D33="W",$D33="1/2W",$D33="1/2L"),P35-SUM(O33:O35)+_xlfn.XLOOKUP("X",D33:D35,O33:O35,0),SUM(P33:P35)/3-SUM(O33:O35)+_xlfn.XLOOKUP("X",D33:D35,O33:O35,0)))),IF(OR($D33="W",$D33="1/2W",$D33="1/2L"),P33-SUM(O33:O34)+_xlfn.XLOOKUP("X",D33:D35,O33:O35,0),IF(OR($D33="W",$D33="1/2W",$D33="1/2L"),P34-SUM(O33:O34)+_xlfn.XLOOKUP("X",D33:D35,O33:O35,0),SUM(P33:P34)/2-SUM(O33:O34)+_xlfn.XLOOKUP("X",D33:D35,O33:O35,0)))))))))</f>
        <v>3.0862000000000016</v>
      </c>
      <c r="R33" s="300">
        <f>IF(Q33=0,0,Q33/SUM(O33:O35))</f>
        <v>0.136799645390071</v>
      </c>
      <c r="S33" s="285">
        <f>IF($B33=$B30,IF(OR($A33="LOSS",$A33="OK",$A33="Anulada"),Q33,0)+S30,IF(OR($A33="LOSS",$A33="OK",$A33="Anulada"),Q33,0))</f>
        <v>12.287200000000002</v>
      </c>
      <c r="T33" s="285">
        <f>IF($B33=$B30,Q33+T30,Q33)</f>
        <v>12.287200000000002</v>
      </c>
      <c r="U33" s="287">
        <f>IF(T33=0,0,T33/AS33)</f>
        <v>0.12061647197408464</v>
      </c>
      <c r="V33" s="34">
        <f>IF(L33="","",IF(L35&gt;0,(SUM(L33:L35)/L33)/(SUM(L33:L35)/L33+SUM(L33:L35)/L34+SUM(L33:L35)/L35),L34/SUM(L33:L34)))</f>
        <v>0.71581961345740874</v>
      </c>
      <c r="W33" s="103">
        <f t="shared" ref="W33:AC42" si="18">IF($I33=W$2,IF(OR($D33="W",$D33="1/2W",$D33="1/2L"),$P33-$O33,IF($D33="X",0,-$O33)),0)</f>
        <v>0</v>
      </c>
      <c r="X33" s="103">
        <f t="shared" si="18"/>
        <v>0</v>
      </c>
      <c r="Y33" s="103">
        <f t="shared" si="18"/>
        <v>0</v>
      </c>
      <c r="Z33" s="103">
        <f t="shared" si="18"/>
        <v>0</v>
      </c>
      <c r="AA33" s="103">
        <f t="shared" si="18"/>
        <v>0</v>
      </c>
      <c r="AB33" s="104">
        <f t="shared" si="18"/>
        <v>9.4962000000000018</v>
      </c>
      <c r="AC33" s="103">
        <f t="shared" si="18"/>
        <v>0</v>
      </c>
      <c r="AD33" s="52">
        <f t="shared" si="1"/>
        <v>0</v>
      </c>
      <c r="AE33" s="52">
        <f t="shared" si="2"/>
        <v>0</v>
      </c>
      <c r="AF33" s="52">
        <f t="shared" si="3"/>
        <v>0</v>
      </c>
      <c r="AG33" s="52">
        <f t="shared" si="4"/>
        <v>0</v>
      </c>
      <c r="AH33" s="52">
        <f t="shared" si="5"/>
        <v>0</v>
      </c>
      <c r="AI33" s="52">
        <f t="shared" si="6"/>
        <v>0</v>
      </c>
      <c r="AJ33" s="52">
        <f t="shared" si="7"/>
        <v>0</v>
      </c>
      <c r="AK33" s="52">
        <f t="shared" si="8"/>
        <v>0</v>
      </c>
      <c r="AL33" s="52">
        <f t="shared" si="9"/>
        <v>0</v>
      </c>
      <c r="AM33" s="52">
        <f t="shared" si="10"/>
        <v>0</v>
      </c>
      <c r="AN33" s="52">
        <f t="shared" si="11"/>
        <v>1</v>
      </c>
      <c r="AO33" s="52">
        <f t="shared" si="12"/>
        <v>0</v>
      </c>
      <c r="AP33" s="52">
        <f t="shared" si="13"/>
        <v>0</v>
      </c>
      <c r="AQ33" s="52">
        <f t="shared" si="14"/>
        <v>0</v>
      </c>
      <c r="AR33" s="105" t="str">
        <f>$B33</f>
        <v>22</v>
      </c>
      <c r="AS33" s="322">
        <f>IF($B33=$B30,AS30+SUM(O33:O35),SUM(O33:O35))</f>
        <v>101.87</v>
      </c>
      <c r="AT33" s="285">
        <f>IF($A33=" ",SUM(O33:O35),0)+AT30</f>
        <v>0</v>
      </c>
      <c r="AU33" s="285">
        <f>IF($B33="","",IF($A33="","",Q30+AU30))</f>
        <v>22.065400000000022</v>
      </c>
    </row>
    <row r="34" spans="1:47" ht="13" customHeight="1" x14ac:dyDescent="0.2">
      <c r="A34" s="308"/>
      <c r="B34" s="282"/>
      <c r="C34" s="303"/>
      <c r="D34" s="39" t="s">
        <v>28</v>
      </c>
      <c r="E34" s="277"/>
      <c r="F34" s="291"/>
      <c r="G34" s="120" t="s">
        <v>69</v>
      </c>
      <c r="H34" s="277"/>
      <c r="I34" s="42" t="s">
        <v>20</v>
      </c>
      <c r="J34" s="43">
        <f>IF(I34="","",IF(_xlfn.XLOOKUP(I34,I$3:I33,$AR$3:AR33,0,,-1)=AR34,_xlfn.XLOOKUP(I34,I$3:I33,J$3:J33,1,,-1)+1,1))</f>
        <v>5</v>
      </c>
      <c r="K34" s="44">
        <f>IF(I34="","",_xlfn.XLOOKUP(I34,I$3:I33,K$3:K33,0,,-1)+IF($D34=" ",1,0))</f>
        <v>0</v>
      </c>
      <c r="L34" s="121">
        <v>4</v>
      </c>
      <c r="M34" s="122">
        <v>6.41</v>
      </c>
      <c r="N34" s="294"/>
      <c r="O34" s="47">
        <f>IF(OR(V33="",V34=""),"",IF(L35&gt;0,IF(M34&gt;0,M34,IF(M33&gt;0,IF(N33=TRUE,ROUND((M33*V34)/V33,0),(M33*V34)/V33),IF(M34&gt;0,IF(N33=TRUE,ROUND(M34,0),M34),IF(M35&gt;0,IF(N33=TRUE,ROUND(O35*V34/V35,0),O35*V34/V35),0)))),IF(M34&gt;0,M34,IF(N33=TRUE,ROUND((M33*V34)/V33,0),(M33*V34)/V33))))</f>
        <v>6.41</v>
      </c>
      <c r="P34" s="48">
        <f t="shared" si="15"/>
        <v>25.64</v>
      </c>
      <c r="Q34" s="277"/>
      <c r="R34" s="286"/>
      <c r="S34" s="286"/>
      <c r="T34" s="286"/>
      <c r="U34" s="288"/>
      <c r="V34" s="49">
        <f>IF(L34="","",IF(L35&gt;0,(SUM(L33:L35)/L34)/(SUM(L33:L35)/L33+SUM(L33:L35)/L34+SUM(L33:L35)/L35),L33/SUM(L33:L34)))</f>
        <v>0.28418038654259126</v>
      </c>
      <c r="W34" s="103">
        <f t="shared" si="18"/>
        <v>0</v>
      </c>
      <c r="X34" s="103">
        <f t="shared" si="18"/>
        <v>0</v>
      </c>
      <c r="Y34" s="104">
        <f t="shared" si="18"/>
        <v>-6.41</v>
      </c>
      <c r="Z34" s="103">
        <f t="shared" si="18"/>
        <v>0</v>
      </c>
      <c r="AA34" s="103">
        <f t="shared" si="18"/>
        <v>0</v>
      </c>
      <c r="AB34" s="103">
        <f t="shared" si="18"/>
        <v>0</v>
      </c>
      <c r="AC34" s="103">
        <f t="shared" si="18"/>
        <v>0</v>
      </c>
      <c r="AD34" s="52">
        <f t="shared" si="1"/>
        <v>0</v>
      </c>
      <c r="AE34" s="52">
        <f t="shared" si="2"/>
        <v>0</v>
      </c>
      <c r="AF34" s="52">
        <f t="shared" si="3"/>
        <v>0</v>
      </c>
      <c r="AG34" s="52">
        <f t="shared" si="4"/>
        <v>0</v>
      </c>
      <c r="AH34" s="52">
        <f t="shared" si="5"/>
        <v>0</v>
      </c>
      <c r="AI34" s="52">
        <f t="shared" si="6"/>
        <v>1</v>
      </c>
      <c r="AJ34" s="52">
        <f t="shared" si="7"/>
        <v>0</v>
      </c>
      <c r="AK34" s="52">
        <f t="shared" si="8"/>
        <v>0</v>
      </c>
      <c r="AL34" s="52">
        <f t="shared" si="9"/>
        <v>0</v>
      </c>
      <c r="AM34" s="52">
        <f t="shared" si="10"/>
        <v>0</v>
      </c>
      <c r="AN34" s="52">
        <f t="shared" si="11"/>
        <v>0</v>
      </c>
      <c r="AO34" s="52">
        <f t="shared" si="12"/>
        <v>0</v>
      </c>
      <c r="AP34" s="52">
        <f t="shared" si="13"/>
        <v>0</v>
      </c>
      <c r="AQ34" s="52">
        <f t="shared" si="14"/>
        <v>0</v>
      </c>
      <c r="AR34" s="105" t="str">
        <f>$B33</f>
        <v>22</v>
      </c>
      <c r="AS34" s="311"/>
      <c r="AT34" s="298"/>
      <c r="AU34" s="298"/>
    </row>
    <row r="35" spans="1:47" ht="13.25" customHeight="1" x14ac:dyDescent="0.2">
      <c r="A35" s="309"/>
      <c r="B35" s="283"/>
      <c r="C35" s="304"/>
      <c r="D35" s="54" t="s">
        <v>32</v>
      </c>
      <c r="E35" s="278"/>
      <c r="F35" s="292"/>
      <c r="G35" s="134"/>
      <c r="H35" s="278"/>
      <c r="I35" s="57"/>
      <c r="J35" s="58" t="str">
        <f>IF(I35="","",IF(_xlfn.XLOOKUP(I35,I$3:I34,$AR$3:AR34,0,,-1)=AR35,_xlfn.XLOOKUP(I35,I$3:I34,J$3:J34,1,,-1)+1,1))</f>
        <v/>
      </c>
      <c r="K35" s="59" t="str">
        <f>IF(I35="","",_xlfn.XLOOKUP(I35,I$3:I34,K$3:K34,0,,-1)+IF($D35=" ",1,0))</f>
        <v/>
      </c>
      <c r="L35" s="55"/>
      <c r="M35" s="128"/>
      <c r="N35" s="295"/>
      <c r="O35" s="62" t="str">
        <f>IF(OR(V33="",V34=""),"",IF(L35&gt;0,IF(M35&gt;0,M35,IF(M33&gt;0,IF(N33=TRUE,ROUND((M33*V35)/V33,0),(M33*V35)/V33),IF(M34&gt;0,IF(N33=TRUE,ROUND((M34*V35)/V34,0),(M34*V35)/V34),IF(M35&gt;0,M35,0)))),""))</f>
        <v/>
      </c>
      <c r="P35" s="63" t="str">
        <f t="shared" si="15"/>
        <v/>
      </c>
      <c r="Q35" s="278"/>
      <c r="R35" s="278"/>
      <c r="S35" s="278"/>
      <c r="T35" s="278"/>
      <c r="U35" s="289"/>
      <c r="V35" s="64" t="str">
        <f>IF(L35="","",(SUM(L33:L35)/L35)/(SUM(L33:L35)/L33+SUM(L33:L35)/L34+SUM(L33:L35)/L35))</f>
        <v/>
      </c>
      <c r="W35" s="103">
        <f t="shared" si="18"/>
        <v>0</v>
      </c>
      <c r="X35" s="103">
        <f t="shared" si="18"/>
        <v>0</v>
      </c>
      <c r="Y35" s="103">
        <f t="shared" si="18"/>
        <v>0</v>
      </c>
      <c r="Z35" s="103">
        <f t="shared" si="18"/>
        <v>0</v>
      </c>
      <c r="AA35" s="103">
        <f t="shared" si="18"/>
        <v>0</v>
      </c>
      <c r="AB35" s="103">
        <f t="shared" si="18"/>
        <v>0</v>
      </c>
      <c r="AC35" s="103">
        <f t="shared" si="18"/>
        <v>0</v>
      </c>
      <c r="AD35" s="52">
        <f t="shared" ref="AD35:AD66" si="19">IF(AD$2=$I35,IF($D35="W",1,IF($D35="1/2W",0.5,0)),0)</f>
        <v>0</v>
      </c>
      <c r="AE35" s="52">
        <f t="shared" ref="AE35:AE66" si="20">IF(AD$2=$I35,IF($D35="L",1,IF($D35="1/2L",0.5,0)),0)</f>
        <v>0</v>
      </c>
      <c r="AF35" s="52">
        <f t="shared" ref="AF35:AF66" si="21">IF(AF$2=$I35,IF($D35="W",1,IF($D35="1/2W",0.5,0)),0)</f>
        <v>0</v>
      </c>
      <c r="AG35" s="52">
        <f t="shared" ref="AG35:AG66" si="22">IF(AF$2=$I35,IF($D35="L",1,IF($D35="1/2L",0.5,0)),0)</f>
        <v>0</v>
      </c>
      <c r="AH35" s="52">
        <f t="shared" ref="AH35:AH66" si="23">IF(AH$2=$I35,IF($D35="W",1,IF($D35="1/2W",0.5,0)),0)</f>
        <v>0</v>
      </c>
      <c r="AI35" s="52">
        <f t="shared" ref="AI35:AI66" si="24">IF(AH$2=$I35,IF($D35="L",1,IF($D35="1/2L",0.5,0)),0)</f>
        <v>0</v>
      </c>
      <c r="AJ35" s="52">
        <f t="shared" ref="AJ35:AJ66" si="25">IF(AJ$2=$I35,IF($D35="W",1,IF($D35="1/2W",0.5,0)),0)</f>
        <v>0</v>
      </c>
      <c r="AK35" s="52">
        <f t="shared" ref="AK35:AK66" si="26">IF(AJ$2=$I35,IF($D35="L",1,IF($D35="1/2L",0.5,0)),0)</f>
        <v>0</v>
      </c>
      <c r="AL35" s="52">
        <f t="shared" ref="AL35:AL66" si="27">IF(AL$2=$I35,IF($D35="W",1,IF($D35="1/2W",0.5,0)),0)</f>
        <v>0</v>
      </c>
      <c r="AM35" s="52">
        <f t="shared" ref="AM35:AM66" si="28">IF(AL$2=$I35,IF($D35="L",1,IF($D35="1/2L",0.5,0)),0)</f>
        <v>0</v>
      </c>
      <c r="AN35" s="52">
        <f t="shared" ref="AN35:AN66" si="29">IF(AN$2=$I35,IF($D35="W",1,IF($D35="1/2W",0.5,0)),0)</f>
        <v>0</v>
      </c>
      <c r="AO35" s="52">
        <f t="shared" ref="AO35:AO66" si="30">IF(AN$2=$I35,IF($D35="L",1,IF($D35="1/2L",0.5,0)),0)</f>
        <v>0</v>
      </c>
      <c r="AP35" s="52">
        <f t="shared" ref="AP35:AP66" si="31">IF(AP$2=$I35,IF($D35="W",1,IF($D35="1/2W",0.5,0)),0)</f>
        <v>0</v>
      </c>
      <c r="AQ35" s="52">
        <f t="shared" ref="AQ35:AQ66" si="32">IF(AP$2=$I35,IF($D35="L",1,IF($D35="1/2L",0.5,0)),0)</f>
        <v>0</v>
      </c>
      <c r="AR35" s="105" t="str">
        <f>$B33</f>
        <v>22</v>
      </c>
      <c r="AS35" s="311"/>
      <c r="AT35" s="298"/>
      <c r="AU35" s="298"/>
    </row>
    <row r="36" spans="1:47" ht="13.25" customHeight="1" x14ac:dyDescent="0.2">
      <c r="A36" s="307" t="str">
        <f>IF(OR(D36="W",D37="W",D38="W",D36="1/2W",D37="1/2W",D38="1/2W",D36="1/2L",D37="1/2L",D38="1/2L"),"OK",IF(OR(D36="L",D37="L",D38="L"),"LOSS",IF(OR(D36="X",D37="X",D38="X"),"Anulado"," ")))</f>
        <v>OK</v>
      </c>
      <c r="B36" s="317" t="str">
        <f>IF(E36="","",$B33)</f>
        <v>22</v>
      </c>
      <c r="C36" s="305" t="str">
        <f>IF(E36=""," ","– "&amp;COUNTIF(B$3:B38,$B36))</f>
        <v>– 5</v>
      </c>
      <c r="D36" s="65" t="s">
        <v>31</v>
      </c>
      <c r="E36" s="279" t="s">
        <v>62</v>
      </c>
      <c r="F36" s="314" t="s">
        <v>63</v>
      </c>
      <c r="G36" s="136">
        <v>2</v>
      </c>
      <c r="H36" s="313" t="str">
        <f ca="1">IF(E36="","",IF(AND(DAY(E36)&lt;DAY(TODAY()),$A36=" "),"???",IF($A36=" ",IF(AND(DAY(E36)=DAY(TODAY()),HOUR(E36)&lt;=HOUR(NOW())+1),IF(AND(HOUR(E36)+2&lt;=HOUR(NOW()),DAY(E36)&lt;=DAY(TODAY()),MINUTE(E36)&lt;=MINUTE(NOW())),"???",IF(OR(MINUTE(E36)&lt;=MINUTE(NOW()),HOUR(E36)&lt;=HOUR(NOW())),"!!!","")),""),"")))</f>
        <v/>
      </c>
      <c r="I36" s="67" t="s">
        <v>20</v>
      </c>
      <c r="J36" s="68">
        <f>IF(I36="","",IF(_xlfn.XLOOKUP(I36,I$3:I35,$AR$3:AR35,0,,-1)=AR36,_xlfn.XLOOKUP(I36,I$3:I35,J$3:J35,1,,-1)+1,1))</f>
        <v>6</v>
      </c>
      <c r="K36" s="69">
        <f>IF(I36="","",_xlfn.XLOOKUP(I36,I$3:I35,K$3:K35,0,,-1)+IF($D36=" ",1,0))</f>
        <v>0</v>
      </c>
      <c r="L36" s="70">
        <v>1.6</v>
      </c>
      <c r="M36" s="71">
        <v>50</v>
      </c>
      <c r="N36" s="293" t="b">
        <v>0</v>
      </c>
      <c r="O36" s="72">
        <f>IF(OR(V36="",V37=""),"",IF(L38&gt;0,IF(M36&gt;0,M36,IF(M37&gt;0,IF(N36=TRUE,ROUND((M37*V36)/V37,0),(M37*V36)/V37),IF(N36=TRUE,ROUND((M38*V36)/V38,0),(M38*V36)/V38))),IF(M36&gt;0,M36,IF(N36=TRUE,ROUND((M37*V36)/V37,0),(M37*V36)/V37))))</f>
        <v>50</v>
      </c>
      <c r="P36" s="73">
        <f t="shared" si="15"/>
        <v>80</v>
      </c>
      <c r="Q36" s="320">
        <f>IF($A36="Anulado",0,IF(OR($A36="LOSS",$A36="OK"),IF(OR($D36="W",$D36="1/2W",$D36="1/2L"),P36-O36,IF($D36="L",-O36,0))+IF(OR($D37="W",$D37="1/2W",$D37="1/2L"),P37-O37,IF($D37="L",-O37,0))+IF(OR($D38="W",$D38="1/2W",$D38="1/2L"),P38-O38,IF($D38="L",-O38,0)),IF(AND(OR($D36="W",$D36="1/2W",$D36="1/2L"),D37="W"),P36+P37-SUM(O36:O38)+_xlfn.XLOOKUP("X",D36:D38,O36:O38,0),IF(AND(D36=TRUE,D38="W"),P36+P38-SUM(O36:O38),IF(AND(D37="W",D38="W"),P37+P38-SUM(O36:O38)+_xlfn.XLOOKUP("X",D36:D38,O36:O38,0),IF(L38&gt;0,IF(OR($D36="W",$D36="1/2W",$D36="1/2L"),P36-SUM(O36:O38)+_xlfn.XLOOKUP("X",D36:D38,O36:O38,0),IF(OR($D36="W",$D36="1/2W",$D36="1/2L"),P37-SUM(O36:O38)+_xlfn.XLOOKUP("X",D36:D38,O36:O38,0),IF(OR($D36="W",$D36="1/2W",$D36="1/2L"),P38-SUM(O36:O38)+_xlfn.XLOOKUP("X",D36:D38,O36:O38,0),SUM(P36:P38)/3-SUM(O36:O38)+_xlfn.XLOOKUP("X",D36:D38,O36:O38,0)))),IF(OR($D36="W",$D36="1/2W",$D36="1/2L"),P36-SUM(O36:O37)+_xlfn.XLOOKUP("X",D36:D38,O36:O38,0),IF(OR($D36="W",$D36="1/2W",$D36="1/2L"),P37-SUM(O36:O37)+_xlfn.XLOOKUP("X",D36:D38,O36:O38,0),SUM(P36:P37)/2-SUM(O36:O37)+_xlfn.XLOOKUP("X",D36:D38,O36:O38,0)))))))))</f>
        <v>9.0000000000000018</v>
      </c>
      <c r="R36" s="319">
        <f>IF(Q36=0,0,Q36/SUM(O36:O38))</f>
        <v>0.12676056338028172</v>
      </c>
      <c r="S36" s="296">
        <f>IF($B36=$B33,IF(OR($A36="LOSS",$A36="OK",$A36="Anulada"),Q36,0)+S33,IF(OR($A36="LOSS",$A36="OK",$A36="Anulada"),Q36,0))</f>
        <v>21.287200000000006</v>
      </c>
      <c r="T36" s="296">
        <f>IF($B36=$B33,Q36+T33,Q36)</f>
        <v>21.287200000000006</v>
      </c>
      <c r="U36" s="323">
        <f>IF(T36=0,0,T36/AS36)</f>
        <v>0.12313993174061437</v>
      </c>
      <c r="V36" s="74">
        <f>IF(L36="","",IF(L38&gt;0,(SUM(L36:L38)/L36)/(SUM(L36:L38)/L36+SUM(L36:L38)/L37+SUM(L36:L38)/L38),L37/SUM(L36:L37)))</f>
        <v>0.70251570789428652</v>
      </c>
      <c r="W36" s="77">
        <f t="shared" si="18"/>
        <v>0</v>
      </c>
      <c r="X36" s="77">
        <f t="shared" si="18"/>
        <v>0</v>
      </c>
      <c r="Y36" s="89">
        <f t="shared" si="18"/>
        <v>30</v>
      </c>
      <c r="Z36" s="77">
        <f t="shared" si="18"/>
        <v>0</v>
      </c>
      <c r="AA36" s="77">
        <f t="shared" si="18"/>
        <v>0</v>
      </c>
      <c r="AB36" s="77">
        <f t="shared" si="18"/>
        <v>0</v>
      </c>
      <c r="AC36" s="77">
        <f t="shared" si="18"/>
        <v>0</v>
      </c>
      <c r="AD36" s="77">
        <f t="shared" si="19"/>
        <v>0</v>
      </c>
      <c r="AE36" s="77">
        <f t="shared" si="20"/>
        <v>0</v>
      </c>
      <c r="AF36" s="77">
        <f t="shared" si="21"/>
        <v>0</v>
      </c>
      <c r="AG36" s="77">
        <f t="shared" si="22"/>
        <v>0</v>
      </c>
      <c r="AH36" s="77">
        <f t="shared" si="23"/>
        <v>1</v>
      </c>
      <c r="AI36" s="77">
        <f t="shared" si="24"/>
        <v>0</v>
      </c>
      <c r="AJ36" s="77">
        <f t="shared" si="25"/>
        <v>0</v>
      </c>
      <c r="AK36" s="77">
        <f t="shared" si="26"/>
        <v>0</v>
      </c>
      <c r="AL36" s="77">
        <f t="shared" si="27"/>
        <v>0</v>
      </c>
      <c r="AM36" s="77">
        <f t="shared" si="28"/>
        <v>0</v>
      </c>
      <c r="AN36" s="77">
        <f t="shared" si="29"/>
        <v>0</v>
      </c>
      <c r="AO36" s="77">
        <f t="shared" si="30"/>
        <v>0</v>
      </c>
      <c r="AP36" s="77">
        <f t="shared" si="31"/>
        <v>0</v>
      </c>
      <c r="AQ36" s="77">
        <f t="shared" si="32"/>
        <v>0</v>
      </c>
      <c r="AR36" s="107" t="str">
        <f>$B36</f>
        <v>22</v>
      </c>
      <c r="AS36" s="321">
        <f>IF($B36=$B33,AS33+SUM(O36:O38),SUM(O36:O38))</f>
        <v>172.87</v>
      </c>
      <c r="AT36" s="296">
        <f>IF($A36=" ",SUM(O36:O38),0)+AT33</f>
        <v>0</v>
      </c>
      <c r="AU36" s="296">
        <f>IF($B36="","",IF($A36="","",Q36+AU33))</f>
        <v>31.065400000000025</v>
      </c>
    </row>
    <row r="37" spans="1:47" ht="13" customHeight="1" x14ac:dyDescent="0.2">
      <c r="A37" s="308"/>
      <c r="B37" s="282"/>
      <c r="C37" s="303"/>
      <c r="D37" s="79" t="s">
        <v>28</v>
      </c>
      <c r="E37" s="277"/>
      <c r="F37" s="291"/>
      <c r="G37" s="80" t="s">
        <v>56</v>
      </c>
      <c r="H37" s="277"/>
      <c r="I37" s="81" t="s">
        <v>23</v>
      </c>
      <c r="J37" s="82">
        <f>IF(I37="","",IF(_xlfn.XLOOKUP(I37,I$3:I36,$AR$3:AR36,0,,-1)=AR37,_xlfn.XLOOKUP(I37,I$3:I36,J$3:J36,1,,-1)+1,1))</f>
        <v>5</v>
      </c>
      <c r="K37" s="83">
        <f>IF(I37="","",_xlfn.XLOOKUP(I37,I$3:I36,K$3:K36,0,,-1)+IF($D37=" ",1,0))</f>
        <v>0</v>
      </c>
      <c r="L37" s="84">
        <v>7</v>
      </c>
      <c r="M37" s="85">
        <v>11.26</v>
      </c>
      <c r="N37" s="294"/>
      <c r="O37" s="86">
        <f>IF(OR(V36="",V37=""),"",IF(L38&gt;0,IF(M37&gt;0,M37,IF(M36&gt;0,IF(N36=TRUE,ROUND((M36*V37)/V36,0),(M36*V37)/V36),IF(M37&gt;0,IF(N36=TRUE,ROUND(M37,0),M37),IF(M38&gt;0,IF(N36=TRUE,ROUND(O38*V37/V38,0),O38*V37/V38),0)))),IF(M37&gt;0,M37,IF(N36=TRUE,ROUND((M36*V37)/V36,0),(M36*V37)/V36))))</f>
        <v>11.26</v>
      </c>
      <c r="P37" s="87">
        <f t="shared" si="15"/>
        <v>78.819999999999993</v>
      </c>
      <c r="Q37" s="277"/>
      <c r="R37" s="286"/>
      <c r="S37" s="286"/>
      <c r="T37" s="286"/>
      <c r="U37" s="288"/>
      <c r="V37" s="88">
        <f>IF(L37="","",IF(L38&gt;0,(SUM(L36:L38)/L37)/(SUM(L36:L38)/L36+SUM(L36:L38)/L37+SUM(L36:L38)/L38),L36/SUM(L36:L37)))</f>
        <v>0.1605750189472655</v>
      </c>
      <c r="W37" s="77">
        <f t="shared" si="18"/>
        <v>0</v>
      </c>
      <c r="X37" s="77">
        <f t="shared" si="18"/>
        <v>0</v>
      </c>
      <c r="Y37" s="77">
        <f t="shared" si="18"/>
        <v>0</v>
      </c>
      <c r="Z37" s="77">
        <f t="shared" si="18"/>
        <v>0</v>
      </c>
      <c r="AA37" s="77">
        <f t="shared" si="18"/>
        <v>0</v>
      </c>
      <c r="AB37" s="89">
        <f t="shared" si="18"/>
        <v>-11.26</v>
      </c>
      <c r="AC37" s="77">
        <f t="shared" si="18"/>
        <v>0</v>
      </c>
      <c r="AD37" s="77">
        <f t="shared" si="19"/>
        <v>0</v>
      </c>
      <c r="AE37" s="77">
        <f t="shared" si="20"/>
        <v>0</v>
      </c>
      <c r="AF37" s="77">
        <f t="shared" si="21"/>
        <v>0</v>
      </c>
      <c r="AG37" s="77">
        <f t="shared" si="22"/>
        <v>0</v>
      </c>
      <c r="AH37" s="77">
        <f t="shared" si="23"/>
        <v>0</v>
      </c>
      <c r="AI37" s="77">
        <f t="shared" si="24"/>
        <v>0</v>
      </c>
      <c r="AJ37" s="77">
        <f t="shared" si="25"/>
        <v>0</v>
      </c>
      <c r="AK37" s="77">
        <f t="shared" si="26"/>
        <v>0</v>
      </c>
      <c r="AL37" s="77">
        <f t="shared" si="27"/>
        <v>0</v>
      </c>
      <c r="AM37" s="77">
        <f t="shared" si="28"/>
        <v>0</v>
      </c>
      <c r="AN37" s="77">
        <f t="shared" si="29"/>
        <v>0</v>
      </c>
      <c r="AO37" s="77">
        <f t="shared" si="30"/>
        <v>1</v>
      </c>
      <c r="AP37" s="77">
        <f t="shared" si="31"/>
        <v>0</v>
      </c>
      <c r="AQ37" s="77">
        <f t="shared" si="32"/>
        <v>0</v>
      </c>
      <c r="AR37" s="107" t="str">
        <f>$B36</f>
        <v>22</v>
      </c>
      <c r="AS37" s="311"/>
      <c r="AT37" s="298"/>
      <c r="AU37" s="298"/>
    </row>
    <row r="38" spans="1:47" ht="13.25" customHeight="1" x14ac:dyDescent="0.2">
      <c r="A38" s="309"/>
      <c r="B38" s="283"/>
      <c r="C38" s="304"/>
      <c r="D38" s="90" t="s">
        <v>28</v>
      </c>
      <c r="E38" s="278"/>
      <c r="F38" s="292"/>
      <c r="G38" s="91">
        <v>1</v>
      </c>
      <c r="H38" s="278"/>
      <c r="I38" s="92" t="s">
        <v>23</v>
      </c>
      <c r="J38" s="93">
        <f>IF(I38="","",IF(_xlfn.XLOOKUP(I38,I$3:I37,$AR$3:AR37,0,,-1)=AR38,_xlfn.XLOOKUP(I38,I$3:I37,J$3:J37,1,,-1)+1,1))</f>
        <v>6</v>
      </c>
      <c r="K38" s="94">
        <f>IF(I38="","",_xlfn.XLOOKUP(I38,I$3:I37,K$3:K37,0,,-1)+IF($D38=" ",1,0))</f>
        <v>0</v>
      </c>
      <c r="L38" s="95">
        <v>8.2100000000000009</v>
      </c>
      <c r="M38" s="96">
        <v>9.74</v>
      </c>
      <c r="N38" s="295"/>
      <c r="O38" s="97">
        <f>IF(OR(V36="",V37=""),"",IF(L38&gt;0,IF(M38&gt;0,M38,IF(M36&gt;0,IF(N36=TRUE,ROUND((M36*V38)/V36,0),(M36*V38)/V36),IF(M37&gt;0,IF(N36=TRUE,ROUND((M37*V38)/V37,0),(M37*V38)/V37),IF(M38&gt;0,M38,0)))),""))</f>
        <v>9.74</v>
      </c>
      <c r="P38" s="98">
        <f t="shared" ref="P38:P69" si="33">IF(OR(L38="",O38=""),"",IF($D38="1/2W",O38/2+O38/2*L38,IF($D38="1/2L",O38/2,O38*L38)))</f>
        <v>79.965400000000017</v>
      </c>
      <c r="Q38" s="278"/>
      <c r="R38" s="278"/>
      <c r="S38" s="278"/>
      <c r="T38" s="278"/>
      <c r="U38" s="289"/>
      <c r="V38" s="99">
        <f>IF(L38="","",(SUM(L36:L38)/L38)/(SUM(L36:L38)/L36+SUM(L36:L38)/L37+SUM(L36:L38)/L38))</f>
        <v>0.13690927315844803</v>
      </c>
      <c r="W38" s="77">
        <f t="shared" si="18"/>
        <v>0</v>
      </c>
      <c r="X38" s="77">
        <f t="shared" si="18"/>
        <v>0</v>
      </c>
      <c r="Y38" s="77">
        <f t="shared" si="18"/>
        <v>0</v>
      </c>
      <c r="Z38" s="77">
        <f t="shared" si="18"/>
        <v>0</v>
      </c>
      <c r="AA38" s="77">
        <f t="shared" si="18"/>
        <v>0</v>
      </c>
      <c r="AB38" s="89">
        <f t="shared" si="18"/>
        <v>-9.74</v>
      </c>
      <c r="AC38" s="77">
        <f t="shared" si="18"/>
        <v>0</v>
      </c>
      <c r="AD38" s="77">
        <f t="shared" si="19"/>
        <v>0</v>
      </c>
      <c r="AE38" s="77">
        <f t="shared" si="20"/>
        <v>0</v>
      </c>
      <c r="AF38" s="77">
        <f t="shared" si="21"/>
        <v>0</v>
      </c>
      <c r="AG38" s="77">
        <f t="shared" si="22"/>
        <v>0</v>
      </c>
      <c r="AH38" s="77">
        <f t="shared" si="23"/>
        <v>0</v>
      </c>
      <c r="AI38" s="77">
        <f t="shared" si="24"/>
        <v>0</v>
      </c>
      <c r="AJ38" s="77">
        <f t="shared" si="25"/>
        <v>0</v>
      </c>
      <c r="AK38" s="77">
        <f t="shared" si="26"/>
        <v>0</v>
      </c>
      <c r="AL38" s="77">
        <f t="shared" si="27"/>
        <v>0</v>
      </c>
      <c r="AM38" s="77">
        <f t="shared" si="28"/>
        <v>0</v>
      </c>
      <c r="AN38" s="77">
        <f t="shared" si="29"/>
        <v>0</v>
      </c>
      <c r="AO38" s="77">
        <f t="shared" si="30"/>
        <v>1</v>
      </c>
      <c r="AP38" s="77">
        <f t="shared" si="31"/>
        <v>0</v>
      </c>
      <c r="AQ38" s="77">
        <f t="shared" si="32"/>
        <v>0</v>
      </c>
      <c r="AR38" s="107" t="str">
        <f>$B36</f>
        <v>22</v>
      </c>
      <c r="AS38" s="311"/>
      <c r="AT38" s="298"/>
      <c r="AU38" s="298"/>
    </row>
    <row r="39" spans="1:47" ht="13.25" customHeight="1" x14ac:dyDescent="0.2">
      <c r="A39" s="312" t="str">
        <f>IF(OR(D39="W",D40="W",D41="W",D39="1/2W",D40="1/2W",D41="1/2W",D39="1/2L",D40="1/2L",D41="1/2L"),"OK",IF(OR(D39="L",D40="L",D41="L"),"LOSS",IF(OR(D39="X",D40="X",D41="X"),"Anulado"," ")))</f>
        <v>OK</v>
      </c>
      <c r="B39" s="316" t="s">
        <v>70</v>
      </c>
      <c r="C39" s="302" t="str">
        <f>IF(E39=""," ","– "&amp;COUNTIF(B$3:B41,$B39))</f>
        <v>– 1</v>
      </c>
      <c r="D39" s="25" t="s">
        <v>28</v>
      </c>
      <c r="E39" s="276" t="s">
        <v>71</v>
      </c>
      <c r="F39" s="315" t="s">
        <v>72</v>
      </c>
      <c r="G39" s="117" t="s">
        <v>73</v>
      </c>
      <c r="H39" s="306" t="str">
        <f ca="1">IF(E39="","",IF(AND(DAY(E39)&lt;DAY(TODAY()),$A39=" "),"???",IF($A39=" ",IF(AND(DAY(E39)=DAY(TODAY()),HOUR(E39)&lt;=HOUR(NOW())+1),IF(AND(HOUR(E39)+2&lt;=HOUR(NOW()),DAY(E39)&lt;=DAY(TODAY()),MINUTE(E39)&lt;=MINUTE(NOW())),"???",IF(OR(MINUTE(E39)&lt;=MINUTE(NOW()),HOUR(E39)&lt;=HOUR(NOW())),"!!!","")),""),"")))</f>
        <v/>
      </c>
      <c r="I39" s="27" t="s">
        <v>23</v>
      </c>
      <c r="J39" s="101">
        <f>IF(I39="","",IF(_xlfn.XLOOKUP(I39,I$3:I38,$AR$3:AR38,0,,-1)=AR39,_xlfn.XLOOKUP(I39,I$3:I38,J$3:J38,1,,-1)+1,1))</f>
        <v>1</v>
      </c>
      <c r="K39" s="29">
        <f>IF(I39="","",_xlfn.XLOOKUP(I39,I$3:I38,K$3:K38,0,,-1)+IF($D39=" ",1,0))</f>
        <v>0</v>
      </c>
      <c r="L39" s="118">
        <v>1.609</v>
      </c>
      <c r="M39" s="119">
        <v>16.8</v>
      </c>
      <c r="N39" s="318" t="b">
        <v>0</v>
      </c>
      <c r="O39" s="102">
        <f>IF(OR(V39="",V40=""),"",IF(L41&gt;0,IF(M39&gt;0,M39,IF(M40&gt;0,IF(N39=TRUE,ROUND((M40*V39)/V40,0),(M40*V39)/V40),IF(N39=TRUE,ROUND((M41*V39)/V41,0),(M41*V39)/V41))),IF(M39&gt;0,M39,IF(N39=TRUE,ROUND((M40*V39)/V40,0),(M40*V39)/V40))))</f>
        <v>16.8</v>
      </c>
      <c r="P39" s="33">
        <f t="shared" si="33"/>
        <v>27.031200000000002</v>
      </c>
      <c r="Q39" s="301">
        <f>IF($A39="Anulado",0,IF(OR($A39="LOSS",$A39="OK"),IF(OR($D39="W",$D39="1/2W",$D39="1/2L"),P39-O39,IF($D39="L",-O39,0))+IF(OR($D40="W",$D40="1/2W",$D40="1/2L"),P40-O40,IF($D40="L",-O40,0))+IF(OR($D41="W",$D41="1/2W",$D41="1/2L"),P41-O41,IF($D41="L",-O41,0)),IF(AND(OR($D39="W",$D39="1/2W",$D39="1/2L"),D40="W"),P39+P40-SUM(O39:O41)+_xlfn.XLOOKUP("X",D39:D41,O39:O41,0),IF(AND(D39=TRUE,D41="W"),P39+P41-SUM(O39:O41),IF(AND(D40="W",D41="W"),P40+P41-SUM(O39:O41)+_xlfn.XLOOKUP("X",D39:D41,O39:O41,0),IF(L41&gt;0,IF(OR($D39="W",$D39="1/2W",$D39="1/2L"),P39-SUM(O39:O41)+_xlfn.XLOOKUP("X",D39:D41,O39:O41,0),IF(OR($D39="W",$D39="1/2W",$D39="1/2L"),P40-SUM(O39:O41)+_xlfn.XLOOKUP("X",D39:D41,O39:O41,0),IF(OR($D39="W",$D39="1/2W",$D39="1/2L"),P41-SUM(O39:O41)+_xlfn.XLOOKUP("X",D39:D41,O39:O41,0),SUM(P39:P41)/3-SUM(O39:O41)+_xlfn.XLOOKUP("X",D39:D41,O39:O41,0)))),IF(OR($D39="W",$D39="1/2W",$D39="1/2L"),P39-SUM(O39:O40)+_xlfn.XLOOKUP("X",D39:D41,O39:O41,0),IF(OR($D39="W",$D39="1/2W",$D39="1/2L"),P40-SUM(O39:O40)+_xlfn.XLOOKUP("X",D39:D41,O39:O41,0),SUM(P39:P40)/2-SUM(O39:O40)+_xlfn.XLOOKUP("X",D39:D41,O39:O41,0)))))))))</f>
        <v>0.6225000000000005</v>
      </c>
      <c r="R39" s="300">
        <f>IF(Q39=0,0,Q39/SUM(O39:O41))</f>
        <v>2.3579545454545475E-2</v>
      </c>
      <c r="S39" s="285">
        <f>IF($B39=$B36,IF(OR($A39="LOSS",$A39="OK",$A39="Anulada"),Q39,0)+S36,IF(OR($A39="LOSS",$A39="OK",$A39="Anulada"),Q39,0))</f>
        <v>0.6225000000000005</v>
      </c>
      <c r="T39" s="285">
        <f>IF($B39=$B36,Q39+T36,Q39)</f>
        <v>0.6225000000000005</v>
      </c>
      <c r="U39" s="287">
        <f>IF(T39=0,0,T39/AS39)</f>
        <v>2.3579545454545475E-2</v>
      </c>
      <c r="V39" s="34">
        <f>IF(L39="","",IF(L41&gt;0,(SUM(L39:L41)/L39)/(SUM(L39:L41)/L39+SUM(L39:L41)/L40+SUM(L39:L41)/L41),L40/SUM(L39:L40)))</f>
        <v>0.45714424663904751</v>
      </c>
      <c r="W39" s="103">
        <f t="shared" si="18"/>
        <v>0</v>
      </c>
      <c r="X39" s="103">
        <f t="shared" si="18"/>
        <v>0</v>
      </c>
      <c r="Y39" s="103">
        <f t="shared" si="18"/>
        <v>0</v>
      </c>
      <c r="Z39" s="103">
        <f t="shared" si="18"/>
        <v>0</v>
      </c>
      <c r="AA39" s="103">
        <f t="shared" si="18"/>
        <v>0</v>
      </c>
      <c r="AB39" s="104">
        <f t="shared" si="18"/>
        <v>-16.8</v>
      </c>
      <c r="AC39" s="103">
        <f t="shared" si="18"/>
        <v>0</v>
      </c>
      <c r="AD39" s="52">
        <f t="shared" si="19"/>
        <v>0</v>
      </c>
      <c r="AE39" s="52">
        <f t="shared" si="20"/>
        <v>0</v>
      </c>
      <c r="AF39" s="52">
        <f t="shared" si="21"/>
        <v>0</v>
      </c>
      <c r="AG39" s="52">
        <f t="shared" si="22"/>
        <v>0</v>
      </c>
      <c r="AH39" s="52">
        <f t="shared" si="23"/>
        <v>0</v>
      </c>
      <c r="AI39" s="52">
        <f t="shared" si="24"/>
        <v>0</v>
      </c>
      <c r="AJ39" s="52">
        <f t="shared" si="25"/>
        <v>0</v>
      </c>
      <c r="AK39" s="52">
        <f t="shared" si="26"/>
        <v>0</v>
      </c>
      <c r="AL39" s="52">
        <f t="shared" si="27"/>
        <v>0</v>
      </c>
      <c r="AM39" s="52">
        <f t="shared" si="28"/>
        <v>0</v>
      </c>
      <c r="AN39" s="52">
        <f t="shared" si="29"/>
        <v>0</v>
      </c>
      <c r="AO39" s="52">
        <f t="shared" si="30"/>
        <v>1</v>
      </c>
      <c r="AP39" s="52">
        <f t="shared" si="31"/>
        <v>0</v>
      </c>
      <c r="AQ39" s="52">
        <f t="shared" si="32"/>
        <v>0</v>
      </c>
      <c r="AR39" s="105" t="str">
        <f>$B39</f>
        <v>25</v>
      </c>
      <c r="AS39" s="322">
        <f>IF($B39=$B36,AS36+SUM(O39:O41),SUM(O39:O41))</f>
        <v>26.4</v>
      </c>
      <c r="AT39" s="285">
        <f>IF($A39=" ",SUM(O39:O41),0)+AT36</f>
        <v>0</v>
      </c>
      <c r="AU39" s="285">
        <f>IF($B39="","",IF($A39="","",Q36+AU36))</f>
        <v>40.065400000000025</v>
      </c>
    </row>
    <row r="40" spans="1:47" ht="13" customHeight="1" x14ac:dyDescent="0.2">
      <c r="A40" s="308"/>
      <c r="B40" s="282"/>
      <c r="C40" s="303"/>
      <c r="D40" s="39" t="s">
        <v>31</v>
      </c>
      <c r="E40" s="277"/>
      <c r="F40" s="291"/>
      <c r="G40" s="120" t="s">
        <v>74</v>
      </c>
      <c r="H40" s="277"/>
      <c r="I40" s="42" t="s">
        <v>20</v>
      </c>
      <c r="J40" s="43">
        <f>IF(I40="","",IF(_xlfn.XLOOKUP(I40,I$3:I39,$AR$3:AR39,0,,-1)=AR40,_xlfn.XLOOKUP(I40,I$3:I39,J$3:J39,1,,-1)+1,1))</f>
        <v>1</v>
      </c>
      <c r="K40" s="44">
        <f>IF(I40="","",_xlfn.XLOOKUP(I40,I$3:I39,K$3:K39,0,,-1)+IF($D40=" ",1,0))</f>
        <v>0</v>
      </c>
      <c r="L40" s="121">
        <v>2.35</v>
      </c>
      <c r="M40" s="122">
        <v>4.3499999999999996</v>
      </c>
      <c r="N40" s="294"/>
      <c r="O40" s="47">
        <f>IF(OR(V39="",V40=""),"",IF(L41&gt;0,IF(M40&gt;0,M40,IF(M39&gt;0,IF(N39=TRUE,ROUND((M39*V40)/V39,0),(M39*V40)/V39),IF(M40&gt;0,IF(N39=TRUE,ROUND(M40,0),M40),IF(M41&gt;0,IF(N39=TRUE,ROUND(O41*V40/V41,0),O41*V40/V41),0)))),IF(M40&gt;0,M40,IF(N39=TRUE,ROUND((M39*V40)/V39,0),(M39*V40)/V39))))</f>
        <v>4.3499999999999996</v>
      </c>
      <c r="P40" s="48">
        <f t="shared" si="33"/>
        <v>10.2225</v>
      </c>
      <c r="Q40" s="277"/>
      <c r="R40" s="286"/>
      <c r="S40" s="286"/>
      <c r="T40" s="286"/>
      <c r="U40" s="288"/>
      <c r="V40" s="49">
        <f>IF(L40="","",IF(L41&gt;0,(SUM(L39:L41)/L40)/(SUM(L39:L41)/L39+SUM(L39:L41)/L40+SUM(L39:L41)/L41),L39/SUM(L39:L40)))</f>
        <v>0.31299791184775633</v>
      </c>
      <c r="W40" s="103">
        <f t="shared" si="18"/>
        <v>0</v>
      </c>
      <c r="X40" s="103">
        <f t="shared" si="18"/>
        <v>0</v>
      </c>
      <c r="Y40" s="104">
        <f t="shared" si="18"/>
        <v>5.8725000000000005</v>
      </c>
      <c r="Z40" s="103">
        <f t="shared" si="18"/>
        <v>0</v>
      </c>
      <c r="AA40" s="103">
        <f t="shared" si="18"/>
        <v>0</v>
      </c>
      <c r="AB40" s="103">
        <f t="shared" si="18"/>
        <v>0</v>
      </c>
      <c r="AC40" s="103">
        <f t="shared" si="18"/>
        <v>0</v>
      </c>
      <c r="AD40" s="52">
        <f t="shared" si="19"/>
        <v>0</v>
      </c>
      <c r="AE40" s="52">
        <f t="shared" si="20"/>
        <v>0</v>
      </c>
      <c r="AF40" s="52">
        <f t="shared" si="21"/>
        <v>0</v>
      </c>
      <c r="AG40" s="52">
        <f t="shared" si="22"/>
        <v>0</v>
      </c>
      <c r="AH40" s="52">
        <f t="shared" si="23"/>
        <v>1</v>
      </c>
      <c r="AI40" s="52">
        <f t="shared" si="24"/>
        <v>0</v>
      </c>
      <c r="AJ40" s="52">
        <f t="shared" si="25"/>
        <v>0</v>
      </c>
      <c r="AK40" s="52">
        <f t="shared" si="26"/>
        <v>0</v>
      </c>
      <c r="AL40" s="52">
        <f t="shared" si="27"/>
        <v>0</v>
      </c>
      <c r="AM40" s="52">
        <f t="shared" si="28"/>
        <v>0</v>
      </c>
      <c r="AN40" s="52">
        <f t="shared" si="29"/>
        <v>0</v>
      </c>
      <c r="AO40" s="52">
        <f t="shared" si="30"/>
        <v>0</v>
      </c>
      <c r="AP40" s="52">
        <f t="shared" si="31"/>
        <v>0</v>
      </c>
      <c r="AQ40" s="52">
        <f t="shared" si="32"/>
        <v>0</v>
      </c>
      <c r="AR40" s="105" t="str">
        <f>$B39</f>
        <v>25</v>
      </c>
      <c r="AS40" s="311"/>
      <c r="AT40" s="298"/>
      <c r="AU40" s="298"/>
    </row>
    <row r="41" spans="1:47" ht="13.25" customHeight="1" x14ac:dyDescent="0.2">
      <c r="A41" s="309"/>
      <c r="B41" s="283"/>
      <c r="C41" s="304"/>
      <c r="D41" s="54" t="s">
        <v>31</v>
      </c>
      <c r="E41" s="278"/>
      <c r="F41" s="292"/>
      <c r="G41" s="123" t="s">
        <v>75</v>
      </c>
      <c r="H41" s="278"/>
      <c r="I41" s="124" t="s">
        <v>20</v>
      </c>
      <c r="J41" s="125">
        <f>IF(I41="","",IF(_xlfn.XLOOKUP(I41,I$3:I40,$AR$3:AR40,0,,-1)=AR41,_xlfn.XLOOKUP(I41,I$3:I40,J$3:J40,1,,-1)+1,1))</f>
        <v>2</v>
      </c>
      <c r="K41" s="126">
        <f>IF(I41="","",_xlfn.XLOOKUP(I41,I$3:I40,K$3:K40,0,,-1)+IF($D41=" ",1,0))</f>
        <v>0</v>
      </c>
      <c r="L41" s="127">
        <v>3.2</v>
      </c>
      <c r="M41" s="128">
        <v>5.25</v>
      </c>
      <c r="N41" s="295"/>
      <c r="O41" s="129">
        <f>IF(OR(V39="",V40=""),"",IF(L41&gt;0,IF(M41&gt;0,M41,IF(M39&gt;0,IF(N39=TRUE,ROUND((M39*V41)/V39,0),(M39*V41)/V39),IF(M40&gt;0,IF(N39=TRUE,ROUND((M40*V41)/V40,0),(M40*V41)/V40),IF(M41&gt;0,M41,0)))),""))</f>
        <v>5.25</v>
      </c>
      <c r="P41" s="130">
        <f t="shared" si="33"/>
        <v>16.8</v>
      </c>
      <c r="Q41" s="278"/>
      <c r="R41" s="278"/>
      <c r="S41" s="278"/>
      <c r="T41" s="278"/>
      <c r="U41" s="289"/>
      <c r="V41" s="131">
        <f>IF(L41="","",(SUM(L39:L41)/L41)/(SUM(L39:L41)/L39+SUM(L39:L41)/L40+SUM(L39:L41)/L41))</f>
        <v>0.22985784151319605</v>
      </c>
      <c r="W41" s="103">
        <f t="shared" si="18"/>
        <v>0</v>
      </c>
      <c r="X41" s="103">
        <f t="shared" si="18"/>
        <v>0</v>
      </c>
      <c r="Y41" s="104">
        <f t="shared" si="18"/>
        <v>11.55</v>
      </c>
      <c r="Z41" s="103">
        <f t="shared" si="18"/>
        <v>0</v>
      </c>
      <c r="AA41" s="103">
        <f t="shared" si="18"/>
        <v>0</v>
      </c>
      <c r="AB41" s="103">
        <f t="shared" si="18"/>
        <v>0</v>
      </c>
      <c r="AC41" s="103">
        <f t="shared" si="18"/>
        <v>0</v>
      </c>
      <c r="AD41" s="52">
        <f t="shared" si="19"/>
        <v>0</v>
      </c>
      <c r="AE41" s="52">
        <f t="shared" si="20"/>
        <v>0</v>
      </c>
      <c r="AF41" s="52">
        <f t="shared" si="21"/>
        <v>0</v>
      </c>
      <c r="AG41" s="52">
        <f t="shared" si="22"/>
        <v>0</v>
      </c>
      <c r="AH41" s="52">
        <f t="shared" si="23"/>
        <v>1</v>
      </c>
      <c r="AI41" s="52">
        <f t="shared" si="24"/>
        <v>0</v>
      </c>
      <c r="AJ41" s="52">
        <f t="shared" si="25"/>
        <v>0</v>
      </c>
      <c r="AK41" s="52">
        <f t="shared" si="26"/>
        <v>0</v>
      </c>
      <c r="AL41" s="52">
        <f t="shared" si="27"/>
        <v>0</v>
      </c>
      <c r="AM41" s="52">
        <f t="shared" si="28"/>
        <v>0</v>
      </c>
      <c r="AN41" s="52">
        <f t="shared" si="29"/>
        <v>0</v>
      </c>
      <c r="AO41" s="52">
        <f t="shared" si="30"/>
        <v>0</v>
      </c>
      <c r="AP41" s="52">
        <f t="shared" si="31"/>
        <v>0</v>
      </c>
      <c r="AQ41" s="52">
        <f t="shared" si="32"/>
        <v>0</v>
      </c>
      <c r="AR41" s="105" t="str">
        <f>$B39</f>
        <v>25</v>
      </c>
      <c r="AS41" s="311"/>
      <c r="AT41" s="298"/>
      <c r="AU41" s="298"/>
    </row>
    <row r="42" spans="1:47" ht="13.25" customHeight="1" x14ac:dyDescent="0.2">
      <c r="A42" s="307" t="str">
        <f>IF(OR(D42="W",D43="W",D44="W",D42="1/2W",D43="1/2W",D44="1/2W",D42="1/2L",D43="1/2L",D44="1/2L"),"OK",IF(OR(D42="L",D43="L",D44="L"),"LOSS",IF(OR(D42="X",D43="X",D44="X"),"Anulado"," ")))</f>
        <v>OK</v>
      </c>
      <c r="B42" s="317" t="str">
        <f>IF(E42="","",$B39)</f>
        <v>25</v>
      </c>
      <c r="C42" s="305" t="str">
        <f>IF(E42=""," ","– "&amp;COUNTIF(B$3:B44,$B42))</f>
        <v>– 2</v>
      </c>
      <c r="D42" s="65" t="s">
        <v>28</v>
      </c>
      <c r="E42" s="279" t="s">
        <v>76</v>
      </c>
      <c r="F42" s="314" t="s">
        <v>77</v>
      </c>
      <c r="G42" s="66" t="s">
        <v>78</v>
      </c>
      <c r="H42" s="313" t="str">
        <f ca="1">IF(E42="","",IF(AND(DAY(E42)&lt;DAY(TODAY()),$A42=" "),"???",IF($A42=" ",IF(AND(DAY(E42)=DAY(TODAY()),HOUR(E42)&lt;=HOUR(NOW())+1),IF(AND(HOUR(E42)+2&lt;=HOUR(NOW()),DAY(E42)&lt;=DAY(TODAY()),MINUTE(E42)&lt;=MINUTE(NOW())),"???",IF(OR(MINUTE(E42)&lt;=MINUTE(NOW()),HOUR(E42)&lt;=HOUR(NOW())),"!!!","")),""),"")))</f>
        <v/>
      </c>
      <c r="I42" s="67" t="s">
        <v>23</v>
      </c>
      <c r="J42" s="68">
        <f>IF(I42="","",IF(_xlfn.XLOOKUP(I42,I$3:I41,$AR$3:AR41,0,,-1)=AR42,_xlfn.XLOOKUP(I42,I$3:I41,J$3:J41,1,,-1)+1,1))</f>
        <v>2</v>
      </c>
      <c r="K42" s="69">
        <f>IF(I42="","",_xlfn.XLOOKUP(I42,I$3:I41,K$3:K41,0,,-1)+IF($D42=" ",1,0))</f>
        <v>0</v>
      </c>
      <c r="L42" s="70">
        <v>2.79</v>
      </c>
      <c r="M42" s="71">
        <v>12.45</v>
      </c>
      <c r="N42" s="293" t="b">
        <v>0</v>
      </c>
      <c r="O42" s="72">
        <f>IF(OR(V42="",V43=""),"",IF(L44&gt;0,IF(M42&gt;0,M42,IF(M43&gt;0,IF(N42=TRUE,ROUND((M43*V42)/V43,0),(M43*V42)/V43),IF(N42=TRUE,ROUND((M44*V42)/V44,0),(M44*V42)/V44))),IF(M42&gt;0,M42,IF(N42=TRUE,ROUND((M43*V42)/V43,0),(M43*V42)/V43))))</f>
        <v>12.45</v>
      </c>
      <c r="P42" s="73">
        <f t="shared" si="33"/>
        <v>34.735500000000002</v>
      </c>
      <c r="Q42" s="320">
        <f>IF($A42="Anulado",0,IF(OR($A42="LOSS",$A42="OK"),IF(OR($D42="W",$D42="1/2W",$D42="1/2L"),P42-O42,IF($D42="L",-O42,0))+IF(OR($D43="W",$D43="1/2W",$D43="1/2L"),P43-O43,IF($D43="L",-O43,0))+IF(OR($D44="W",$D44="1/2W",$D44="1/2L"),P44-O44,IF($D44="L",-O44,0)),IF(AND(OR($D42="W",$D42="1/2W",$D42="1/2L"),D43="W"),P42+P43-SUM(O42:O44)+_xlfn.XLOOKUP("X",D42:D44,O42:O44,0),IF(AND(D42=TRUE,D44="W"),P42+P44-SUM(O42:O44),IF(AND(D43="W",D44="W"),P43+P44-SUM(O42:O44)+_xlfn.XLOOKUP("X",D42:D44,O42:O44,0),IF(L44&gt;0,IF(OR($D42="W",$D42="1/2W",$D42="1/2L"),P42-SUM(O42:O44)+_xlfn.XLOOKUP("X",D42:D44,O42:O44,0),IF(OR($D42="W",$D42="1/2W",$D42="1/2L"),P43-SUM(O42:O44)+_xlfn.XLOOKUP("X",D42:D44,O42:O44,0),IF(OR($D42="W",$D42="1/2W",$D42="1/2L"),P44-SUM(O42:O44)+_xlfn.XLOOKUP("X",D42:D44,O42:O44,0),SUM(P42:P44)/3-SUM(O42:O44)+_xlfn.XLOOKUP("X",D42:D44,O42:O44,0)))),IF(OR($D42="W",$D42="1/2W",$D42="1/2L"),P42-SUM(O42:O43)+_xlfn.XLOOKUP("X",D42:D44,O42:O44,0),IF(OR($D42="W",$D42="1/2W",$D42="1/2L"),P43-SUM(O42:O43)+_xlfn.XLOOKUP("X",D42:D44,O42:O44,0),SUM(P42:P43)/2-SUM(O42:O43)+_xlfn.XLOOKUP("X",D42:D44,O42:O44,0)))))))))</f>
        <v>2.990000000000002</v>
      </c>
      <c r="R42" s="319">
        <f>IF(Q42=0,0,Q42/SUM(O42:O44))</f>
        <v>9.417322834645675E-2</v>
      </c>
      <c r="S42" s="296">
        <f>IF($B42=$B39,IF(OR($A42="LOSS",$A42="OK",$A42="Anulada"),Q42,0)+S39,IF(OR($A42="LOSS",$A42="OK",$A42="Anulada"),Q42,0))</f>
        <v>3.6125000000000025</v>
      </c>
      <c r="T42" s="296">
        <f>IF($B42=$B39,Q42+T39,Q42)</f>
        <v>3.6125000000000025</v>
      </c>
      <c r="U42" s="323">
        <f>IF(T42=0,0,T42/AS42)</f>
        <v>6.2123817712811738E-2</v>
      </c>
      <c r="V42" s="74">
        <f>IF(L42="","",IF(L44&gt;0,(SUM(L42:L44)/L42)/(SUM(L42:L44)/L42+SUM(L42:L44)/L43+SUM(L42:L44)/L44),L43/SUM(L42:L43)))</f>
        <v>0.39215686274509803</v>
      </c>
      <c r="W42" s="77">
        <f t="shared" si="18"/>
        <v>0</v>
      </c>
      <c r="X42" s="77">
        <f t="shared" si="18"/>
        <v>0</v>
      </c>
      <c r="Y42" s="77">
        <f t="shared" si="18"/>
        <v>0</v>
      </c>
      <c r="Z42" s="77">
        <f t="shared" si="18"/>
        <v>0</v>
      </c>
      <c r="AA42" s="77">
        <f t="shared" si="18"/>
        <v>0</v>
      </c>
      <c r="AB42" s="89">
        <f t="shared" si="18"/>
        <v>-12.45</v>
      </c>
      <c r="AC42" s="77">
        <f t="shared" si="18"/>
        <v>0</v>
      </c>
      <c r="AD42" s="77">
        <f t="shared" si="19"/>
        <v>0</v>
      </c>
      <c r="AE42" s="77">
        <f t="shared" si="20"/>
        <v>0</v>
      </c>
      <c r="AF42" s="77">
        <f t="shared" si="21"/>
        <v>0</v>
      </c>
      <c r="AG42" s="77">
        <f t="shared" si="22"/>
        <v>0</v>
      </c>
      <c r="AH42" s="77">
        <f t="shared" si="23"/>
        <v>0</v>
      </c>
      <c r="AI42" s="77">
        <f t="shared" si="24"/>
        <v>0</v>
      </c>
      <c r="AJ42" s="77">
        <f t="shared" si="25"/>
        <v>0</v>
      </c>
      <c r="AK42" s="77">
        <f t="shared" si="26"/>
        <v>0</v>
      </c>
      <c r="AL42" s="77">
        <f t="shared" si="27"/>
        <v>0</v>
      </c>
      <c r="AM42" s="77">
        <f t="shared" si="28"/>
        <v>0</v>
      </c>
      <c r="AN42" s="77">
        <f t="shared" si="29"/>
        <v>0</v>
      </c>
      <c r="AO42" s="77">
        <f t="shared" si="30"/>
        <v>1</v>
      </c>
      <c r="AP42" s="77">
        <f t="shared" si="31"/>
        <v>0</v>
      </c>
      <c r="AQ42" s="77">
        <f t="shared" si="32"/>
        <v>0</v>
      </c>
      <c r="AR42" s="107" t="str">
        <f>$B42</f>
        <v>25</v>
      </c>
      <c r="AS42" s="321">
        <f>IF($B42=$B39,AS39+SUM(O42:O44),SUM(O42:O44))</f>
        <v>58.15</v>
      </c>
      <c r="AT42" s="296">
        <f>IF($A42=" ",SUM(O42:O44),0)+AT39</f>
        <v>0</v>
      </c>
      <c r="AU42" s="296">
        <f>IF($B42="","",IF($A42="","",Q42+AU39))</f>
        <v>43.055400000000027</v>
      </c>
    </row>
    <row r="43" spans="1:47" ht="13" customHeight="1" x14ac:dyDescent="0.2">
      <c r="A43" s="308"/>
      <c r="B43" s="282"/>
      <c r="C43" s="303"/>
      <c r="D43" s="79" t="s">
        <v>31</v>
      </c>
      <c r="E43" s="277"/>
      <c r="F43" s="291"/>
      <c r="G43" s="80" t="s">
        <v>79</v>
      </c>
      <c r="H43" s="277"/>
      <c r="I43" s="81" t="s">
        <v>20</v>
      </c>
      <c r="J43" s="82">
        <f>IF(I43="","",IF(_xlfn.XLOOKUP(I43,I$3:I42,$AR$3:AR42,0,,-1)=AR43,_xlfn.XLOOKUP(I43,I$3:I42,J$3:J42,1,,-1)+1,1))</f>
        <v>3</v>
      </c>
      <c r="K43" s="83">
        <f>IF(I43="","",_xlfn.XLOOKUP(I43,I$3:I42,K$3:K42,0,,-1)+IF($D43=" ",1,0))</f>
        <v>0</v>
      </c>
      <c r="L43" s="84">
        <v>1.8</v>
      </c>
      <c r="M43" s="85">
        <v>19.3</v>
      </c>
      <c r="N43" s="294"/>
      <c r="O43" s="86">
        <f>IF(OR(V42="",V43=""),"",IF(L44&gt;0,IF(M43&gt;0,M43,IF(M42&gt;0,IF(N42=TRUE,ROUND((M42*V43)/V42,0),(M42*V43)/V42),IF(M43&gt;0,IF(N42=TRUE,ROUND(M43,0),M43),IF(M44&gt;0,IF(N42=TRUE,ROUND(O44*V43/V44,0),O44*V43/V44),0)))),IF(M43&gt;0,M43,IF(N42=TRUE,ROUND((M42*V43)/V42,0),(M42*V43)/V42))))</f>
        <v>19.3</v>
      </c>
      <c r="P43" s="87">
        <f t="shared" si="33"/>
        <v>34.74</v>
      </c>
      <c r="Q43" s="277"/>
      <c r="R43" s="286"/>
      <c r="S43" s="286"/>
      <c r="T43" s="286"/>
      <c r="U43" s="288"/>
      <c r="V43" s="88">
        <f>IF(L43="","",IF(L44&gt;0,(SUM(L42:L44)/L43)/(SUM(L42:L44)/L42+SUM(L42:L44)/L43+SUM(L42:L44)/L44),L42/SUM(L42:L43)))</f>
        <v>0.60784313725490202</v>
      </c>
      <c r="W43" s="77">
        <f t="shared" ref="W43:AC52" si="34">IF($I43=W$2,IF(OR($D43="W",$D43="1/2W",$D43="1/2L"),$P43-$O43,IF($D43="X",0,-$O43)),0)</f>
        <v>0</v>
      </c>
      <c r="X43" s="77">
        <f t="shared" si="34"/>
        <v>0</v>
      </c>
      <c r="Y43" s="89">
        <f t="shared" si="34"/>
        <v>15.440000000000001</v>
      </c>
      <c r="Z43" s="77">
        <f t="shared" si="34"/>
        <v>0</v>
      </c>
      <c r="AA43" s="77">
        <f t="shared" si="34"/>
        <v>0</v>
      </c>
      <c r="AB43" s="77">
        <f t="shared" si="34"/>
        <v>0</v>
      </c>
      <c r="AC43" s="77">
        <f t="shared" si="34"/>
        <v>0</v>
      </c>
      <c r="AD43" s="77">
        <f t="shared" si="19"/>
        <v>0</v>
      </c>
      <c r="AE43" s="77">
        <f t="shared" si="20"/>
        <v>0</v>
      </c>
      <c r="AF43" s="77">
        <f t="shared" si="21"/>
        <v>0</v>
      </c>
      <c r="AG43" s="77">
        <f t="shared" si="22"/>
        <v>0</v>
      </c>
      <c r="AH43" s="77">
        <f t="shared" si="23"/>
        <v>1</v>
      </c>
      <c r="AI43" s="77">
        <f t="shared" si="24"/>
        <v>0</v>
      </c>
      <c r="AJ43" s="77">
        <f t="shared" si="25"/>
        <v>0</v>
      </c>
      <c r="AK43" s="77">
        <f t="shared" si="26"/>
        <v>0</v>
      </c>
      <c r="AL43" s="77">
        <f t="shared" si="27"/>
        <v>0</v>
      </c>
      <c r="AM43" s="77">
        <f t="shared" si="28"/>
        <v>0</v>
      </c>
      <c r="AN43" s="77">
        <f t="shared" si="29"/>
        <v>0</v>
      </c>
      <c r="AO43" s="77">
        <f t="shared" si="30"/>
        <v>0</v>
      </c>
      <c r="AP43" s="77">
        <f t="shared" si="31"/>
        <v>0</v>
      </c>
      <c r="AQ43" s="77">
        <f t="shared" si="32"/>
        <v>0</v>
      </c>
      <c r="AR43" s="107" t="str">
        <f>$B42</f>
        <v>25</v>
      </c>
      <c r="AS43" s="311"/>
      <c r="AT43" s="298"/>
      <c r="AU43" s="298"/>
    </row>
    <row r="44" spans="1:47" ht="13.25" customHeight="1" x14ac:dyDescent="0.2">
      <c r="A44" s="309"/>
      <c r="B44" s="283"/>
      <c r="C44" s="304"/>
      <c r="D44" s="90" t="s">
        <v>32</v>
      </c>
      <c r="E44" s="278"/>
      <c r="F44" s="292"/>
      <c r="G44" s="109"/>
      <c r="H44" s="278"/>
      <c r="I44" s="110"/>
      <c r="J44" s="111" t="str">
        <f>IF(I44="","",IF(_xlfn.XLOOKUP(I44,I$3:I43,$AR$3:AR43,0,,-1)=AR44,_xlfn.XLOOKUP(I44,I$3:I43,J$3:J43,1,,-1)+1,1))</f>
        <v/>
      </c>
      <c r="K44" s="112" t="str">
        <f>IF(I44="","",_xlfn.XLOOKUP(I44,I$3:I43,K$3:K43,0,,-1)+IF($D44=" ",1,0))</f>
        <v/>
      </c>
      <c r="L44" s="113"/>
      <c r="M44" s="96"/>
      <c r="N44" s="295"/>
      <c r="O44" s="114" t="str">
        <f>IF(OR(V42="",V43=""),"",IF(L44&gt;0,IF(M44&gt;0,M44,IF(M42&gt;0,IF(N42=TRUE,ROUND((M42*V44)/V42,0),(M42*V44)/V42),IF(M43&gt;0,IF(N42=TRUE,ROUND((M43*V44)/V43,0),(M43*V44)/V43),IF(M44&gt;0,M44,0)))),""))</f>
        <v/>
      </c>
      <c r="P44" s="115" t="str">
        <f t="shared" si="33"/>
        <v/>
      </c>
      <c r="Q44" s="278"/>
      <c r="R44" s="278"/>
      <c r="S44" s="278"/>
      <c r="T44" s="278"/>
      <c r="U44" s="289"/>
      <c r="V44" s="116" t="str">
        <f>IF(L44="","",(SUM(L42:L44)/L44)/(SUM(L42:L44)/L42+SUM(L42:L44)/L43+SUM(L42:L44)/L44))</f>
        <v/>
      </c>
      <c r="W44" s="77">
        <f t="shared" si="34"/>
        <v>0</v>
      </c>
      <c r="X44" s="77">
        <f t="shared" si="34"/>
        <v>0</v>
      </c>
      <c r="Y44" s="77">
        <f t="shared" si="34"/>
        <v>0</v>
      </c>
      <c r="Z44" s="77">
        <f t="shared" si="34"/>
        <v>0</v>
      </c>
      <c r="AA44" s="77">
        <f t="shared" si="34"/>
        <v>0</v>
      </c>
      <c r="AB44" s="77">
        <f t="shared" si="34"/>
        <v>0</v>
      </c>
      <c r="AC44" s="77">
        <f t="shared" si="34"/>
        <v>0</v>
      </c>
      <c r="AD44" s="77">
        <f t="shared" si="19"/>
        <v>0</v>
      </c>
      <c r="AE44" s="77">
        <f t="shared" si="20"/>
        <v>0</v>
      </c>
      <c r="AF44" s="77">
        <f t="shared" si="21"/>
        <v>0</v>
      </c>
      <c r="AG44" s="77">
        <f t="shared" si="22"/>
        <v>0</v>
      </c>
      <c r="AH44" s="77">
        <f t="shared" si="23"/>
        <v>0</v>
      </c>
      <c r="AI44" s="77">
        <f t="shared" si="24"/>
        <v>0</v>
      </c>
      <c r="AJ44" s="77">
        <f t="shared" si="25"/>
        <v>0</v>
      </c>
      <c r="AK44" s="77">
        <f t="shared" si="26"/>
        <v>0</v>
      </c>
      <c r="AL44" s="77">
        <f t="shared" si="27"/>
        <v>0</v>
      </c>
      <c r="AM44" s="77">
        <f t="shared" si="28"/>
        <v>0</v>
      </c>
      <c r="AN44" s="77">
        <f t="shared" si="29"/>
        <v>0</v>
      </c>
      <c r="AO44" s="77">
        <f t="shared" si="30"/>
        <v>0</v>
      </c>
      <c r="AP44" s="77">
        <f t="shared" si="31"/>
        <v>0</v>
      </c>
      <c r="AQ44" s="77">
        <f t="shared" si="32"/>
        <v>0</v>
      </c>
      <c r="AR44" s="107" t="str">
        <f>$B42</f>
        <v>25</v>
      </c>
      <c r="AS44" s="311"/>
      <c r="AT44" s="298"/>
      <c r="AU44" s="298"/>
    </row>
    <row r="45" spans="1:47" ht="13.25" customHeight="1" x14ac:dyDescent="0.2">
      <c r="A45" s="312" t="str">
        <f>IF(OR(D45="W",D46="W",D47="W",D45="1/2W",D46="1/2W",D47="1/2W",D45="1/2L",D46="1/2L",D47="1/2L"),"OK",IF(OR(D45="L",D46="L",D47="L"),"LOSS",IF(OR(D45="X",D46="X",D47="X"),"Anulado"," ")))</f>
        <v>OK</v>
      </c>
      <c r="B45" s="316" t="s">
        <v>80</v>
      </c>
      <c r="C45" s="302" t="str">
        <f>IF(E45=""," ","– "&amp;COUNTIF(B$3:B47,$B45))</f>
        <v>– 1</v>
      </c>
      <c r="D45" s="25" t="s">
        <v>28</v>
      </c>
      <c r="E45" s="276" t="s">
        <v>81</v>
      </c>
      <c r="F45" s="315" t="s">
        <v>82</v>
      </c>
      <c r="G45" s="117" t="s">
        <v>73</v>
      </c>
      <c r="H45" s="306" t="str">
        <f ca="1">IF(E45="","",IF(AND(DAY(E45)&lt;DAY(TODAY()),$A45=" "),"???",IF($A45=" ",IF(AND(DAY(E45)=DAY(TODAY()),HOUR(E45)&lt;=HOUR(NOW())+1),IF(AND(HOUR(E45)+2&lt;=HOUR(NOW()),DAY(E45)&lt;=DAY(TODAY()),MINUTE(E45)&lt;=MINUTE(NOW())),"???",IF(OR(MINUTE(E45)&lt;=MINUTE(NOW()),HOUR(E45)&lt;=HOUR(NOW())),"!!!","")),""),"")))</f>
        <v/>
      </c>
      <c r="I45" s="27" t="s">
        <v>23</v>
      </c>
      <c r="J45" s="101">
        <f>IF(I45="","",IF(_xlfn.XLOOKUP(I45,I$3:I44,$AR$3:AR44,0,,-1)=AR45,_xlfn.XLOOKUP(I45,I$3:I44,J$3:J44,1,,-1)+1,1))</f>
        <v>1</v>
      </c>
      <c r="K45" s="29">
        <f>IF(I45="","",_xlfn.XLOOKUP(I45,I$3:I44,K$3:K44,0,,-1)+IF($D45=" ",1,0))</f>
        <v>0</v>
      </c>
      <c r="L45" s="118">
        <v>1.595</v>
      </c>
      <c r="M45" s="119">
        <v>12.47</v>
      </c>
      <c r="N45" s="318" t="b">
        <v>0</v>
      </c>
      <c r="O45" s="102">
        <f>IF(OR(V45="",V46=""),"",IF(L47&gt;0,IF(M45&gt;0,M45,IF(M46&gt;0,IF(N45=TRUE,ROUND((M46*V45)/V46,0),(M46*V45)/V46),IF(N45=TRUE,ROUND((M47*V45)/V47,0),(M47*V45)/V47))),IF(M45&gt;0,M45,IF(N45=TRUE,ROUND((M46*V45)/V46,0),(M46*V45)/V46))))</f>
        <v>12.47</v>
      </c>
      <c r="P45" s="33">
        <f t="shared" si="33"/>
        <v>19.88965</v>
      </c>
      <c r="Q45" s="301">
        <f>IF($A45="Anulado",0,IF(OR($A45="LOSS",$A45="OK"),IF(OR($D45="W",$D45="1/2W",$D45="1/2L"),P45-O45,IF($D45="L",-O45,0))+IF(OR($D46="W",$D46="1/2W",$D46="1/2L"),P46-O46,IF($D46="L",-O46,0))+IF(OR($D47="W",$D47="1/2W",$D47="1/2L"),P47-O47,IF($D47="L",-O47,0)),IF(AND(OR($D45="W",$D45="1/2W",$D45="1/2L"),D46="W"),P45+P46-SUM(O45:O47)+_xlfn.XLOOKUP("X",D45:D47,O45:O47,0),IF(AND(D45=TRUE,D47="W"),P45+P47-SUM(O45:O47),IF(AND(D46="W",D47="W"),P46+P47-SUM(O45:O47)+_xlfn.XLOOKUP("X",D45:D47,O45:O47,0),IF(L47&gt;0,IF(OR($D45="W",$D45="1/2W",$D45="1/2L"),P45-SUM(O45:O47)+_xlfn.XLOOKUP("X",D45:D47,O45:O47,0),IF(OR($D45="W",$D45="1/2W",$D45="1/2L"),P46-SUM(O45:O47)+_xlfn.XLOOKUP("X",D45:D47,O45:O47,0),IF(OR($D45="W",$D45="1/2W",$D45="1/2L"),P47-SUM(O45:O47)+_xlfn.XLOOKUP("X",D45:D47,O45:O47,0),SUM(P45:P47)/3-SUM(O45:O47)+_xlfn.XLOOKUP("X",D45:D47,O45:O47,0)))),IF(OR($D45="W",$D45="1/2W",$D45="1/2L"),P45-SUM(O45:O46)+_xlfn.XLOOKUP("X",D45:D47,O45:O47,0),IF(OR($D45="W",$D45="1/2W",$D45="1/2L"),P46-SUM(O45:O46)+_xlfn.XLOOKUP("X",D45:D47,O45:O47,0),SUM(P45:P46)/2-SUM(O45:O46)+_xlfn.XLOOKUP("X",D45:D47,O45:O47,0)))))))))</f>
        <v>0.54999999999999716</v>
      </c>
      <c r="R45" s="300">
        <f>IF(Q45=0,0,Q45/SUM(O45:O47))</f>
        <v>2.8438469493278034E-2</v>
      </c>
      <c r="S45" s="285">
        <f>IF($B45=$B42,IF(OR($A45="LOSS",$A45="OK",$A45="Anulada"),Q45,0)+S42,IF(OR($A45="LOSS",$A45="OK",$A45="Anulada"),Q45,0))</f>
        <v>0.54999999999999716</v>
      </c>
      <c r="T45" s="285">
        <f>IF($B45=$B42,Q45+T42,Q45)</f>
        <v>0.54999999999999716</v>
      </c>
      <c r="U45" s="287">
        <f>IF(T45=0,0,T45/AS45)</f>
        <v>2.8438469493278034E-2</v>
      </c>
      <c r="V45" s="34">
        <f>IF(L45="","",IF(L47&gt;0,(SUM(L45:L47)/L45)/(SUM(L45:L47)/L45+SUM(L45:L47)/L46+SUM(L45:L47)/L47),L46/SUM(L45:L46)))</f>
        <v>0.46556741028128035</v>
      </c>
      <c r="W45" s="103">
        <f t="shared" si="34"/>
        <v>0</v>
      </c>
      <c r="X45" s="103">
        <f t="shared" si="34"/>
        <v>0</v>
      </c>
      <c r="Y45" s="103">
        <f t="shared" si="34"/>
        <v>0</v>
      </c>
      <c r="Z45" s="103">
        <f t="shared" si="34"/>
        <v>0</v>
      </c>
      <c r="AA45" s="103">
        <f t="shared" si="34"/>
        <v>0</v>
      </c>
      <c r="AB45" s="104">
        <f t="shared" si="34"/>
        <v>-12.47</v>
      </c>
      <c r="AC45" s="103">
        <f t="shared" si="34"/>
        <v>0</v>
      </c>
      <c r="AD45" s="52">
        <f t="shared" si="19"/>
        <v>0</v>
      </c>
      <c r="AE45" s="52">
        <f t="shared" si="20"/>
        <v>0</v>
      </c>
      <c r="AF45" s="52">
        <f t="shared" si="21"/>
        <v>0</v>
      </c>
      <c r="AG45" s="52">
        <f t="shared" si="22"/>
        <v>0</v>
      </c>
      <c r="AH45" s="52">
        <f t="shared" si="23"/>
        <v>0</v>
      </c>
      <c r="AI45" s="52">
        <f t="shared" si="24"/>
        <v>0</v>
      </c>
      <c r="AJ45" s="52">
        <f t="shared" si="25"/>
        <v>0</v>
      </c>
      <c r="AK45" s="52">
        <f t="shared" si="26"/>
        <v>0</v>
      </c>
      <c r="AL45" s="52">
        <f t="shared" si="27"/>
        <v>0</v>
      </c>
      <c r="AM45" s="52">
        <f t="shared" si="28"/>
        <v>0</v>
      </c>
      <c r="AN45" s="52">
        <f t="shared" si="29"/>
        <v>0</v>
      </c>
      <c r="AO45" s="52">
        <f t="shared" si="30"/>
        <v>1</v>
      </c>
      <c r="AP45" s="52">
        <f t="shared" si="31"/>
        <v>0</v>
      </c>
      <c r="AQ45" s="52">
        <f t="shared" si="32"/>
        <v>0</v>
      </c>
      <c r="AR45" s="105" t="str">
        <f>$B45</f>
        <v>26</v>
      </c>
      <c r="AS45" s="322">
        <f>IF($B45=$B42,AS42+SUM(O45:O47),SUM(O45:O47))</f>
        <v>19.34</v>
      </c>
      <c r="AT45" s="285">
        <f>IF($A45=" ",SUM(O45:O47),0)+AT42</f>
        <v>0</v>
      </c>
      <c r="AU45" s="285">
        <f>IF($B45="","",IF($A45="","",Q42+AU42))</f>
        <v>46.045400000000029</v>
      </c>
    </row>
    <row r="46" spans="1:47" ht="13" customHeight="1" x14ac:dyDescent="0.2">
      <c r="A46" s="308"/>
      <c r="B46" s="282"/>
      <c r="C46" s="303"/>
      <c r="D46" s="39" t="s">
        <v>31</v>
      </c>
      <c r="E46" s="277"/>
      <c r="F46" s="291"/>
      <c r="G46" s="120" t="s">
        <v>74</v>
      </c>
      <c r="H46" s="277"/>
      <c r="I46" s="42" t="s">
        <v>20</v>
      </c>
      <c r="J46" s="43">
        <f>IF(I46="","",IF(_xlfn.XLOOKUP(I46,I$3:I45,$AR$3:AR45,0,,-1)=AR46,_xlfn.XLOOKUP(I46,I$3:I45,J$3:J45,1,,-1)+1,1))</f>
        <v>1</v>
      </c>
      <c r="K46" s="44">
        <f>IF(I46="","",_xlfn.XLOOKUP(I46,I$3:I45,K$3:K45,0,,-1)+IF($D46=" ",1,0))</f>
        <v>0</v>
      </c>
      <c r="L46" s="121">
        <v>2.4</v>
      </c>
      <c r="M46" s="122">
        <v>3.09</v>
      </c>
      <c r="N46" s="294"/>
      <c r="O46" s="47">
        <f>IF(OR(V45="",V46=""),"",IF(L47&gt;0,IF(M46&gt;0,M46,IF(M45&gt;0,IF(N45=TRUE,ROUND((M45*V46)/V45,0),(M45*V46)/V45),IF(M46&gt;0,IF(N45=TRUE,ROUND(M46,0),M46),IF(M47&gt;0,IF(N45=TRUE,ROUND(O47*V46/V47,0),O47*V46/V47),0)))),IF(M46&gt;0,M46,IF(N45=TRUE,ROUND((M45*V46)/V45,0),(M45*V46)/V45))))</f>
        <v>3.09</v>
      </c>
      <c r="P46" s="48">
        <f t="shared" si="33"/>
        <v>7.4159999999999995</v>
      </c>
      <c r="Q46" s="277"/>
      <c r="R46" s="286"/>
      <c r="S46" s="286"/>
      <c r="T46" s="286"/>
      <c r="U46" s="288"/>
      <c r="V46" s="49">
        <f>IF(L46="","",IF(L47&gt;0,(SUM(L45:L47)/L46)/(SUM(L45:L47)/L45+SUM(L45:L47)/L46+SUM(L45:L47)/L47),L45/SUM(L45:L46)))</f>
        <v>0.30940834141610085</v>
      </c>
      <c r="W46" s="103">
        <f t="shared" si="34"/>
        <v>0</v>
      </c>
      <c r="X46" s="103">
        <f t="shared" si="34"/>
        <v>0</v>
      </c>
      <c r="Y46" s="104">
        <f t="shared" si="34"/>
        <v>4.3259999999999996</v>
      </c>
      <c r="Z46" s="103">
        <f t="shared" si="34"/>
        <v>0</v>
      </c>
      <c r="AA46" s="103">
        <f t="shared" si="34"/>
        <v>0</v>
      </c>
      <c r="AB46" s="103">
        <f t="shared" si="34"/>
        <v>0</v>
      </c>
      <c r="AC46" s="103">
        <f t="shared" si="34"/>
        <v>0</v>
      </c>
      <c r="AD46" s="52">
        <f t="shared" si="19"/>
        <v>0</v>
      </c>
      <c r="AE46" s="52">
        <f t="shared" si="20"/>
        <v>0</v>
      </c>
      <c r="AF46" s="52">
        <f t="shared" si="21"/>
        <v>0</v>
      </c>
      <c r="AG46" s="52">
        <f t="shared" si="22"/>
        <v>0</v>
      </c>
      <c r="AH46" s="52">
        <f t="shared" si="23"/>
        <v>1</v>
      </c>
      <c r="AI46" s="52">
        <f t="shared" si="24"/>
        <v>0</v>
      </c>
      <c r="AJ46" s="52">
        <f t="shared" si="25"/>
        <v>0</v>
      </c>
      <c r="AK46" s="52">
        <f t="shared" si="26"/>
        <v>0</v>
      </c>
      <c r="AL46" s="52">
        <f t="shared" si="27"/>
        <v>0</v>
      </c>
      <c r="AM46" s="52">
        <f t="shared" si="28"/>
        <v>0</v>
      </c>
      <c r="AN46" s="52">
        <f t="shared" si="29"/>
        <v>0</v>
      </c>
      <c r="AO46" s="52">
        <f t="shared" si="30"/>
        <v>0</v>
      </c>
      <c r="AP46" s="52">
        <f t="shared" si="31"/>
        <v>0</v>
      </c>
      <c r="AQ46" s="52">
        <f t="shared" si="32"/>
        <v>0</v>
      </c>
      <c r="AR46" s="105" t="str">
        <f>$B45</f>
        <v>26</v>
      </c>
      <c r="AS46" s="311"/>
      <c r="AT46" s="298"/>
      <c r="AU46" s="298"/>
    </row>
    <row r="47" spans="1:47" ht="13.25" customHeight="1" x14ac:dyDescent="0.2">
      <c r="A47" s="309"/>
      <c r="B47" s="283"/>
      <c r="C47" s="304"/>
      <c r="D47" s="54" t="s">
        <v>31</v>
      </c>
      <c r="E47" s="278"/>
      <c r="F47" s="292"/>
      <c r="G47" s="123" t="s">
        <v>75</v>
      </c>
      <c r="H47" s="278"/>
      <c r="I47" s="124" t="s">
        <v>20</v>
      </c>
      <c r="J47" s="125">
        <f>IF(I47="","",IF(_xlfn.XLOOKUP(I47,I$3:I46,$AR$3:AR46,0,,-1)=AR47,_xlfn.XLOOKUP(I47,I$3:I46,J$3:J46,1,,-1)+1,1))</f>
        <v>2</v>
      </c>
      <c r="K47" s="126">
        <f>IF(I47="","",_xlfn.XLOOKUP(I47,I$3:I46,K$3:K46,0,,-1)+IF($D47=" ",1,0))</f>
        <v>0</v>
      </c>
      <c r="L47" s="127">
        <v>3.3</v>
      </c>
      <c r="M47" s="128">
        <v>3.78</v>
      </c>
      <c r="N47" s="295"/>
      <c r="O47" s="129">
        <f>IF(OR(V45="",V46=""),"",IF(L47&gt;0,IF(M47&gt;0,M47,IF(M45&gt;0,IF(N45=TRUE,ROUND((M45*V47)/V45,0),(M45*V47)/V45),IF(M46&gt;0,IF(N45=TRUE,ROUND((M46*V47)/V46,0),(M46*V47)/V46),IF(M47&gt;0,M47,0)))),""))</f>
        <v>3.78</v>
      </c>
      <c r="P47" s="130">
        <f t="shared" si="33"/>
        <v>12.473999999999998</v>
      </c>
      <c r="Q47" s="278"/>
      <c r="R47" s="278"/>
      <c r="S47" s="278"/>
      <c r="T47" s="278"/>
      <c r="U47" s="289"/>
      <c r="V47" s="131">
        <f>IF(L47="","",(SUM(L45:L47)/L47)/(SUM(L45:L47)/L45+SUM(L45:L47)/L46+SUM(L45:L47)/L47))</f>
        <v>0.22502424830261883</v>
      </c>
      <c r="W47" s="103">
        <f t="shared" si="34"/>
        <v>0</v>
      </c>
      <c r="X47" s="103">
        <f t="shared" si="34"/>
        <v>0</v>
      </c>
      <c r="Y47" s="104">
        <f t="shared" si="34"/>
        <v>8.6939999999999991</v>
      </c>
      <c r="Z47" s="103">
        <f t="shared" si="34"/>
        <v>0</v>
      </c>
      <c r="AA47" s="103">
        <f t="shared" si="34"/>
        <v>0</v>
      </c>
      <c r="AB47" s="103">
        <f t="shared" si="34"/>
        <v>0</v>
      </c>
      <c r="AC47" s="103">
        <f t="shared" si="34"/>
        <v>0</v>
      </c>
      <c r="AD47" s="52">
        <f t="shared" si="19"/>
        <v>0</v>
      </c>
      <c r="AE47" s="52">
        <f t="shared" si="20"/>
        <v>0</v>
      </c>
      <c r="AF47" s="52">
        <f t="shared" si="21"/>
        <v>0</v>
      </c>
      <c r="AG47" s="52">
        <f t="shared" si="22"/>
        <v>0</v>
      </c>
      <c r="AH47" s="52">
        <f t="shared" si="23"/>
        <v>1</v>
      </c>
      <c r="AI47" s="52">
        <f t="shared" si="24"/>
        <v>0</v>
      </c>
      <c r="AJ47" s="52">
        <f t="shared" si="25"/>
        <v>0</v>
      </c>
      <c r="AK47" s="52">
        <f t="shared" si="26"/>
        <v>0</v>
      </c>
      <c r="AL47" s="52">
        <f t="shared" si="27"/>
        <v>0</v>
      </c>
      <c r="AM47" s="52">
        <f t="shared" si="28"/>
        <v>0</v>
      </c>
      <c r="AN47" s="52">
        <f t="shared" si="29"/>
        <v>0</v>
      </c>
      <c r="AO47" s="52">
        <f t="shared" si="30"/>
        <v>0</v>
      </c>
      <c r="AP47" s="52">
        <f t="shared" si="31"/>
        <v>0</v>
      </c>
      <c r="AQ47" s="52">
        <f t="shared" si="32"/>
        <v>0</v>
      </c>
      <c r="AR47" s="105" t="str">
        <f>$B45</f>
        <v>26</v>
      </c>
      <c r="AS47" s="311"/>
      <c r="AT47" s="298"/>
      <c r="AU47" s="298"/>
    </row>
    <row r="48" spans="1:47" ht="13.25" customHeight="1" x14ac:dyDescent="0.2">
      <c r="A48" s="307" t="str">
        <f>IF(OR(D48="W",D49="W",D50="W",D48="1/2W",D49="1/2W",D50="1/2W",D48="1/2L",D49="1/2L",D50="1/2L"),"OK",IF(OR(D48="L",D49="L",D50="L"),"LOSS",IF(OR(D48="X",D49="X",D50="X"),"Anulado"," ")))</f>
        <v>OK</v>
      </c>
      <c r="B48" s="317" t="str">
        <f>IF(E48="","",$B45)</f>
        <v>26</v>
      </c>
      <c r="C48" s="305" t="str">
        <f>IF(E48=""," ","– "&amp;COUNTIF(B$3:B50,$B48))</f>
        <v>– 2</v>
      </c>
      <c r="D48" s="65" t="s">
        <v>28</v>
      </c>
      <c r="E48" s="279" t="s">
        <v>81</v>
      </c>
      <c r="F48" s="314" t="s">
        <v>82</v>
      </c>
      <c r="G48" s="66" t="s">
        <v>83</v>
      </c>
      <c r="H48" s="313" t="str">
        <f ca="1">IF(E48="","",IF(AND(DAY(E48)&lt;DAY(TODAY()),$A48=" "),"???",IF($A48=" ",IF(AND(DAY(E48)=DAY(TODAY()),HOUR(E48)&lt;=HOUR(NOW())+1),IF(AND(HOUR(E48)+2&lt;=HOUR(NOW()),DAY(E48)&lt;=DAY(TODAY()),MINUTE(E48)&lt;=MINUTE(NOW())),"???",IF(OR(MINUTE(E48)&lt;=MINUTE(NOW()),HOUR(E48)&lt;=HOUR(NOW())),"!!!","")),""),"")))</f>
        <v/>
      </c>
      <c r="I48" s="67" t="s">
        <v>23</v>
      </c>
      <c r="J48" s="68">
        <f>IF(I48="","",IF(_xlfn.XLOOKUP(I48,I$3:I47,$AR$3:AR47,0,,-1)=AR48,_xlfn.XLOOKUP(I48,I$3:I47,J$3:J47,1,,-1)+1,1))</f>
        <v>2</v>
      </c>
      <c r="K48" s="69">
        <f>IF(I48="","",_xlfn.XLOOKUP(I48,I$3:I47,K$3:K47,0,,-1)+IF($D48=" ",1,0))</f>
        <v>0</v>
      </c>
      <c r="L48" s="70">
        <v>1.7749999999999999</v>
      </c>
      <c r="M48" s="71">
        <v>4.18</v>
      </c>
      <c r="N48" s="293" t="b">
        <v>0</v>
      </c>
      <c r="O48" s="72">
        <f>IF(OR(V48="",V49=""),"",IF(L50&gt;0,IF(M48&gt;0,M48,IF(M49&gt;0,IF(N48=TRUE,ROUND((M49*V48)/V49,0),(M49*V48)/V49),IF(N48=TRUE,ROUND((M50*V48)/V50,0),(M50*V48)/V50))),IF(M48&gt;0,M48,IF(N48=TRUE,ROUND((M49*V48)/V49,0),(M49*V48)/V49))))</f>
        <v>4.18</v>
      </c>
      <c r="P48" s="73">
        <f t="shared" si="33"/>
        <v>7.4194999999999993</v>
      </c>
      <c r="Q48" s="320">
        <f>IF($A48="Anulado",0,IF(OR($A48="LOSS",$A48="OK"),IF(OR($D48="W",$D48="1/2W",$D48="1/2L"),P48-O48,IF($D48="L",-O48,0))+IF(OR($D49="W",$D49="1/2W",$D49="1/2L"),P49-O49,IF($D49="L",-O49,0))+IF(OR($D50="W",$D50="1/2W",$D50="1/2L"),P50-O50,IF($D50="L",-O50,0)),IF(AND(OR($D48="W",$D48="1/2W",$D48="1/2L"),D49="W"),P48+P49-SUM(O48:O50)+_xlfn.XLOOKUP("X",D48:D50,O48:O50,0),IF(AND(D48=TRUE,D50="W"),P48+P50-SUM(O48:O50),IF(AND(D49="W",D50="W"),P49+P50-SUM(O48:O50)+_xlfn.XLOOKUP("X",D48:D50,O48:O50,0),IF(L50&gt;0,IF(OR($D48="W",$D48="1/2W",$D48="1/2L"),P48-SUM(O48:O50)+_xlfn.XLOOKUP("X",D48:D50,O48:O50,0),IF(OR($D48="W",$D48="1/2W",$D48="1/2L"),P49-SUM(O48:O50)+_xlfn.XLOOKUP("X",D48:D50,O48:O50,0),IF(OR($D48="W",$D48="1/2W",$D48="1/2L"),P50-SUM(O48:O50)+_xlfn.XLOOKUP("X",D48:D50,O48:O50,0),SUM(P48:P50)/3-SUM(O48:O50)+_xlfn.XLOOKUP("X",D48:D50,O48:O50,0)))),IF(OR($D48="W",$D48="1/2W",$D48="1/2L"),P48-SUM(O48:O49)+_xlfn.XLOOKUP("X",D48:D50,O48:O50,0),IF(OR($D48="W",$D48="1/2W",$D48="1/2L"),P49-SUM(O48:O49)+_xlfn.XLOOKUP("X",D48:D50,O48:O50,0),SUM(P48:P49)/2-SUM(O48:O49)+_xlfn.XLOOKUP("X",D48:D50,O48:O50,0)))))))))</f>
        <v>0.14599999999999991</v>
      </c>
      <c r="R48" s="319">
        <f>IF(Q48=0,0,Q48/SUM(O48:O50))</f>
        <v>2.0082530949105903E-2</v>
      </c>
      <c r="S48" s="296">
        <f>IF($B48=$B45,IF(OR($A48="LOSS",$A48="OK",$A48="Anulada"),Q48,0)+S45,IF(OR($A48="LOSS",$A48="OK",$A48="Anulada"),Q48,0))</f>
        <v>0.69599999999999707</v>
      </c>
      <c r="T48" s="296">
        <f>IF($B48=$B45,Q48+T45,Q48)</f>
        <v>0.69599999999999707</v>
      </c>
      <c r="U48" s="323">
        <f>IF(T48=0,0,T48/AS48)</f>
        <v>2.6155580608793576E-2</v>
      </c>
      <c r="V48" s="74">
        <f>IF(L48="","",IF(L50&gt;0,(SUM(L48:L50)/L48)/(SUM(L48:L50)/L48+SUM(L48:L50)/L49+SUM(L48:L50)/L50),L49/SUM(L48:L49)))</f>
        <v>0.57485029940119758</v>
      </c>
      <c r="W48" s="77">
        <f t="shared" si="34"/>
        <v>0</v>
      </c>
      <c r="X48" s="77">
        <f t="shared" si="34"/>
        <v>0</v>
      </c>
      <c r="Y48" s="77">
        <f t="shared" si="34"/>
        <v>0</v>
      </c>
      <c r="Z48" s="77">
        <f t="shared" si="34"/>
        <v>0</v>
      </c>
      <c r="AA48" s="77">
        <f t="shared" si="34"/>
        <v>0</v>
      </c>
      <c r="AB48" s="89">
        <f t="shared" si="34"/>
        <v>-4.18</v>
      </c>
      <c r="AC48" s="77">
        <f t="shared" si="34"/>
        <v>0</v>
      </c>
      <c r="AD48" s="77">
        <f t="shared" si="19"/>
        <v>0</v>
      </c>
      <c r="AE48" s="77">
        <f t="shared" si="20"/>
        <v>0</v>
      </c>
      <c r="AF48" s="77">
        <f t="shared" si="21"/>
        <v>0</v>
      </c>
      <c r="AG48" s="77">
        <f t="shared" si="22"/>
        <v>0</v>
      </c>
      <c r="AH48" s="77">
        <f t="shared" si="23"/>
        <v>0</v>
      </c>
      <c r="AI48" s="77">
        <f t="shared" si="24"/>
        <v>0</v>
      </c>
      <c r="AJ48" s="77">
        <f t="shared" si="25"/>
        <v>0</v>
      </c>
      <c r="AK48" s="77">
        <f t="shared" si="26"/>
        <v>0</v>
      </c>
      <c r="AL48" s="77">
        <f t="shared" si="27"/>
        <v>0</v>
      </c>
      <c r="AM48" s="77">
        <f t="shared" si="28"/>
        <v>0</v>
      </c>
      <c r="AN48" s="77">
        <f t="shared" si="29"/>
        <v>0</v>
      </c>
      <c r="AO48" s="77">
        <f t="shared" si="30"/>
        <v>1</v>
      </c>
      <c r="AP48" s="77">
        <f t="shared" si="31"/>
        <v>0</v>
      </c>
      <c r="AQ48" s="77">
        <f t="shared" si="32"/>
        <v>0</v>
      </c>
      <c r="AR48" s="107" t="str">
        <f>$B48</f>
        <v>26</v>
      </c>
      <c r="AS48" s="321">
        <f>IF($B48=$B45,AS45+SUM(O48:O50),SUM(O48:O50))</f>
        <v>26.61</v>
      </c>
      <c r="AT48" s="296">
        <f>IF($A48=" ",SUM(O48:O50),0)+AT45</f>
        <v>0</v>
      </c>
      <c r="AU48" s="296">
        <f>IF($B48="","",IF($A48="","",Q48+AU45))</f>
        <v>46.19140000000003</v>
      </c>
    </row>
    <row r="49" spans="1:47" ht="13" customHeight="1" x14ac:dyDescent="0.2">
      <c r="A49" s="308"/>
      <c r="B49" s="282"/>
      <c r="C49" s="303"/>
      <c r="D49" s="79" t="s">
        <v>31</v>
      </c>
      <c r="E49" s="277"/>
      <c r="F49" s="291"/>
      <c r="G49" s="80" t="s">
        <v>74</v>
      </c>
      <c r="H49" s="277"/>
      <c r="I49" s="81" t="s">
        <v>20</v>
      </c>
      <c r="J49" s="82">
        <f>IF(I49="","",IF(_xlfn.XLOOKUP(I49,I$3:I48,$AR$3:AR48,0,,-1)=AR49,_xlfn.XLOOKUP(I49,I$3:I48,J$3:J48,1,,-1)+1,1))</f>
        <v>3</v>
      </c>
      <c r="K49" s="83">
        <f>IF(I49="","",_xlfn.XLOOKUP(I49,I$3:I48,K$3:K48,0,,-1)+IF($D49=" ",1,0))</f>
        <v>0</v>
      </c>
      <c r="L49" s="84">
        <v>2.4</v>
      </c>
      <c r="M49" s="85">
        <v>3.09</v>
      </c>
      <c r="N49" s="294"/>
      <c r="O49" s="86">
        <f>IF(OR(V48="",V49=""),"",IF(L50&gt;0,IF(M49&gt;0,M49,IF(M48&gt;0,IF(N48=TRUE,ROUND((M48*V49)/V48,0),(M48*V49)/V48),IF(M49&gt;0,IF(N48=TRUE,ROUND(M49,0),M49),IF(M50&gt;0,IF(N48=TRUE,ROUND(O50*V49/V50,0),O50*V49/V50),0)))),IF(M49&gt;0,M49,IF(N48=TRUE,ROUND((M48*V49)/V48,0),(M48*V49)/V48))))</f>
        <v>3.09</v>
      </c>
      <c r="P49" s="87">
        <f t="shared" si="33"/>
        <v>7.4159999999999995</v>
      </c>
      <c r="Q49" s="277"/>
      <c r="R49" s="286"/>
      <c r="S49" s="286"/>
      <c r="T49" s="286"/>
      <c r="U49" s="288"/>
      <c r="V49" s="88">
        <f>IF(L49="","",IF(L50&gt;0,(SUM(L48:L50)/L49)/(SUM(L48:L50)/L48+SUM(L48:L50)/L49+SUM(L48:L50)/L50),L48/SUM(L48:L49)))</f>
        <v>0.42514970059880242</v>
      </c>
      <c r="W49" s="77">
        <f t="shared" si="34"/>
        <v>0</v>
      </c>
      <c r="X49" s="77">
        <f t="shared" si="34"/>
        <v>0</v>
      </c>
      <c r="Y49" s="89">
        <f t="shared" si="34"/>
        <v>4.3259999999999996</v>
      </c>
      <c r="Z49" s="77">
        <f t="shared" si="34"/>
        <v>0</v>
      </c>
      <c r="AA49" s="77">
        <f t="shared" si="34"/>
        <v>0</v>
      </c>
      <c r="AB49" s="77">
        <f t="shared" si="34"/>
        <v>0</v>
      </c>
      <c r="AC49" s="77">
        <f t="shared" si="34"/>
        <v>0</v>
      </c>
      <c r="AD49" s="77">
        <f t="shared" si="19"/>
        <v>0</v>
      </c>
      <c r="AE49" s="77">
        <f t="shared" si="20"/>
        <v>0</v>
      </c>
      <c r="AF49" s="77">
        <f t="shared" si="21"/>
        <v>0</v>
      </c>
      <c r="AG49" s="77">
        <f t="shared" si="22"/>
        <v>0</v>
      </c>
      <c r="AH49" s="77">
        <f t="shared" si="23"/>
        <v>1</v>
      </c>
      <c r="AI49" s="77">
        <f t="shared" si="24"/>
        <v>0</v>
      </c>
      <c r="AJ49" s="77">
        <f t="shared" si="25"/>
        <v>0</v>
      </c>
      <c r="AK49" s="77">
        <f t="shared" si="26"/>
        <v>0</v>
      </c>
      <c r="AL49" s="77">
        <f t="shared" si="27"/>
        <v>0</v>
      </c>
      <c r="AM49" s="77">
        <f t="shared" si="28"/>
        <v>0</v>
      </c>
      <c r="AN49" s="77">
        <f t="shared" si="29"/>
        <v>0</v>
      </c>
      <c r="AO49" s="77">
        <f t="shared" si="30"/>
        <v>0</v>
      </c>
      <c r="AP49" s="77">
        <f t="shared" si="31"/>
        <v>0</v>
      </c>
      <c r="AQ49" s="77">
        <f t="shared" si="32"/>
        <v>0</v>
      </c>
      <c r="AR49" s="107" t="str">
        <f>$B48</f>
        <v>26</v>
      </c>
      <c r="AS49" s="311"/>
      <c r="AT49" s="298"/>
      <c r="AU49" s="298"/>
    </row>
    <row r="50" spans="1:47" ht="13.25" customHeight="1" x14ac:dyDescent="0.2">
      <c r="A50" s="309"/>
      <c r="B50" s="283"/>
      <c r="C50" s="304"/>
      <c r="D50" s="90" t="s">
        <v>32</v>
      </c>
      <c r="E50" s="278"/>
      <c r="F50" s="292"/>
      <c r="G50" s="109"/>
      <c r="H50" s="278"/>
      <c r="I50" s="137"/>
      <c r="J50" s="111" t="str">
        <f>IF(I50="","",IF(_xlfn.XLOOKUP(I50,I$3:I49,$AR$3:AR49,0,,-1)=AR50,_xlfn.XLOOKUP(I50,I$3:I49,J$3:J49,1,,-1)+1,1))</f>
        <v/>
      </c>
      <c r="K50" s="112" t="str">
        <f>IF(I50="","",_xlfn.XLOOKUP(I50,I$3:I49,K$3:K49,0,,-1)+IF($D50=" ",1,0))</f>
        <v/>
      </c>
      <c r="L50" s="113"/>
      <c r="M50" s="96"/>
      <c r="N50" s="295"/>
      <c r="O50" s="114" t="str">
        <f>IF(OR(V48="",V49=""),"",IF(L50&gt;0,IF(M50&gt;0,M50,IF(M48&gt;0,IF(N48=TRUE,ROUND((M48*V50)/V48,0),(M48*V50)/V48),IF(M49&gt;0,IF(N48=TRUE,ROUND((M49*V50)/V49,0),(M49*V50)/V49),IF(M50&gt;0,M50,0)))),""))</f>
        <v/>
      </c>
      <c r="P50" s="115" t="str">
        <f t="shared" si="33"/>
        <v/>
      </c>
      <c r="Q50" s="278"/>
      <c r="R50" s="278"/>
      <c r="S50" s="278"/>
      <c r="T50" s="278"/>
      <c r="U50" s="289"/>
      <c r="V50" s="116" t="str">
        <f>IF(L50="","",(SUM(L48:L50)/L50)/(SUM(L48:L50)/L48+SUM(L48:L50)/L49+SUM(L48:L50)/L50))</f>
        <v/>
      </c>
      <c r="W50" s="77">
        <f t="shared" si="34"/>
        <v>0</v>
      </c>
      <c r="X50" s="77">
        <f t="shared" si="34"/>
        <v>0</v>
      </c>
      <c r="Y50" s="77">
        <f t="shared" si="34"/>
        <v>0</v>
      </c>
      <c r="Z50" s="77">
        <f t="shared" si="34"/>
        <v>0</v>
      </c>
      <c r="AA50" s="77">
        <f t="shared" si="34"/>
        <v>0</v>
      </c>
      <c r="AB50" s="77">
        <f t="shared" si="34"/>
        <v>0</v>
      </c>
      <c r="AC50" s="77">
        <f t="shared" si="34"/>
        <v>0</v>
      </c>
      <c r="AD50" s="77">
        <f t="shared" si="19"/>
        <v>0</v>
      </c>
      <c r="AE50" s="77">
        <f t="shared" si="20"/>
        <v>0</v>
      </c>
      <c r="AF50" s="77">
        <f t="shared" si="21"/>
        <v>0</v>
      </c>
      <c r="AG50" s="77">
        <f t="shared" si="22"/>
        <v>0</v>
      </c>
      <c r="AH50" s="77">
        <f t="shared" si="23"/>
        <v>0</v>
      </c>
      <c r="AI50" s="77">
        <f t="shared" si="24"/>
        <v>0</v>
      </c>
      <c r="AJ50" s="77">
        <f t="shared" si="25"/>
        <v>0</v>
      </c>
      <c r="AK50" s="77">
        <f t="shared" si="26"/>
        <v>0</v>
      </c>
      <c r="AL50" s="77">
        <f t="shared" si="27"/>
        <v>0</v>
      </c>
      <c r="AM50" s="77">
        <f t="shared" si="28"/>
        <v>0</v>
      </c>
      <c r="AN50" s="77">
        <f t="shared" si="29"/>
        <v>0</v>
      </c>
      <c r="AO50" s="77">
        <f t="shared" si="30"/>
        <v>0</v>
      </c>
      <c r="AP50" s="77">
        <f t="shared" si="31"/>
        <v>0</v>
      </c>
      <c r="AQ50" s="77">
        <f t="shared" si="32"/>
        <v>0</v>
      </c>
      <c r="AR50" s="107" t="str">
        <f>$B48</f>
        <v>26</v>
      </c>
      <c r="AS50" s="311"/>
      <c r="AT50" s="298"/>
      <c r="AU50" s="298"/>
    </row>
    <row r="51" spans="1:47" ht="13.25" customHeight="1" x14ac:dyDescent="0.2">
      <c r="A51" s="312" t="str">
        <f>IF(OR(D51="W",D52="W",D53="W",D51="1/2W",D52="1/2W",D53="1/2W",D51="1/2L",D52="1/2L",D53="1/2L"),"OK",IF(OR(D51="L",D52="L",D53="L"),"LOSS",IF(OR(D51="X",D52="X",D53="X"),"Anulado"," ")))</f>
        <v>OK</v>
      </c>
      <c r="B51" s="316" t="str">
        <f>IF(E51="","",$B48)</f>
        <v>26</v>
      </c>
      <c r="C51" s="302" t="str">
        <f>IF(E51=""," ","– "&amp;COUNTIF(B$3:B53,$B51))</f>
        <v>– 3</v>
      </c>
      <c r="D51" s="25" t="s">
        <v>28</v>
      </c>
      <c r="E51" s="276" t="s">
        <v>84</v>
      </c>
      <c r="F51" s="315" t="s">
        <v>85</v>
      </c>
      <c r="G51" s="132">
        <v>1</v>
      </c>
      <c r="H51" s="306" t="str">
        <f ca="1">IF(E51="","",IF(AND(DAY(E51)&lt;DAY(TODAY()),$A51=" "),"???",IF($A51=" ",IF(AND(DAY(E51)=DAY(TODAY()),HOUR(E51)&lt;=HOUR(NOW())+1),IF(AND(HOUR(E51)+2&lt;=HOUR(NOW()),DAY(E51)&lt;=DAY(TODAY()),MINUTE(E51)&lt;=MINUTE(NOW())),"???",IF(OR(MINUTE(E51)&lt;=MINUTE(NOW()),HOUR(E51)&lt;=HOUR(NOW())),"!!!","")),""),"")))</f>
        <v/>
      </c>
      <c r="I51" s="42" t="s">
        <v>23</v>
      </c>
      <c r="J51" s="101">
        <f>IF(I51="","",IF(_xlfn.XLOOKUP(I51,I$3:I50,$AR$3:AR50,0,,-1)=AR51,_xlfn.XLOOKUP(I51,I$3:I50,J$3:J50,1,,-1)+1,1))</f>
        <v>3</v>
      </c>
      <c r="K51" s="29">
        <f>IF(I51="","",_xlfn.XLOOKUP(I51,I$3:I50,K$3:K50,0,,-1)+IF($D51=" ",1,0))</f>
        <v>0</v>
      </c>
      <c r="L51" s="118">
        <v>14.33</v>
      </c>
      <c r="M51" s="119">
        <v>3.09</v>
      </c>
      <c r="N51" s="318" t="b">
        <v>0</v>
      </c>
      <c r="O51" s="102">
        <f>IF(OR(V51="",V52=""),"",IF(L53&gt;0,IF(M51&gt;0,M51,IF(M52&gt;0,IF(N51=TRUE,ROUND((M52*V51)/V52,0),(M52*V51)/V52),IF(N51=TRUE,ROUND((M53*V51)/V53,0),(M53*V51)/V53))),IF(M51&gt;0,M51,IF(N51=TRUE,ROUND((M52*V51)/V52,0),(M52*V51)/V52))))</f>
        <v>3.09</v>
      </c>
      <c r="P51" s="33">
        <f t="shared" si="33"/>
        <v>44.279699999999998</v>
      </c>
      <c r="Q51" s="301">
        <f>IF($A51="Anulado",0,IF(OR($A51="LOSS",$A51="OK"),IF(OR($D51="W",$D51="1/2W",$D51="1/2L"),P51-O51,IF($D51="L",-O51,0))+IF(OR($D52="W",$D52="1/2W",$D52="1/2L"),P52-O52,IF($D52="L",-O52,0))+IF(OR($D53="W",$D53="1/2W",$D53="1/2L"),P53-O53,IF($D53="L",-O53,0)),IF(AND(OR($D51="W",$D51="1/2W",$D51="1/2L"),D52="W"),P51+P52-SUM(O51:O53)+_xlfn.XLOOKUP("X",D51:D53,O51:O53,0),IF(AND(D51=TRUE,D53="W"),P51+P53-SUM(O51:O53),IF(AND(D52="W",D53="W"),P52+P53-SUM(O51:O53)+_xlfn.XLOOKUP("X",D51:D53,O51:O53,0),IF(L53&gt;0,IF(OR($D51="W",$D51="1/2W",$D51="1/2L"),P51-SUM(O51:O53)+_xlfn.XLOOKUP("X",D51:D53,O51:O53,0),IF(OR($D51="W",$D51="1/2W",$D51="1/2L"),P52-SUM(O51:O53)+_xlfn.XLOOKUP("X",D51:D53,O51:O53,0),IF(OR($D51="W",$D51="1/2W",$D51="1/2L"),P53-SUM(O51:O53)+_xlfn.XLOOKUP("X",D51:D53,O51:O53,0),SUM(P51:P53)/3-SUM(O51:O53)+_xlfn.XLOOKUP("X",D51:D53,O51:O53,0)))),IF(OR($D51="W",$D51="1/2W",$D51="1/2L"),P51-SUM(O51:O52)+_xlfn.XLOOKUP("X",D51:D53,O51:O53,0),IF(OR($D51="W",$D51="1/2W",$D51="1/2L"),P52-SUM(O51:O52)+_xlfn.XLOOKUP("X",D51:D53,O51:O53,0),SUM(P51:P52)/2-SUM(O51:O52)+_xlfn.XLOOKUP("X",D51:D53,O51:O53,0)))))))))</f>
        <v>2.831749999999996</v>
      </c>
      <c r="R51" s="300">
        <f>IF(Q51=0,0,Q51/SUM(O51:O53))</f>
        <v>6.8251385876114637E-2</v>
      </c>
      <c r="S51" s="285">
        <f>IF($B51=$B48,IF(OR($A51="LOSS",$A51="OK",$A51="Anulada"),Q51,0)+S48,IF(OR($A51="LOSS",$A51="OK",$A51="Anulada"),Q51,0))</f>
        <v>3.5277499999999931</v>
      </c>
      <c r="T51" s="285">
        <f>IF($B51=$B48,Q51+T48,Q51)</f>
        <v>3.5277499999999931</v>
      </c>
      <c r="U51" s="287">
        <f>IF(T51=0,0,T51/AS51)</f>
        <v>5.1802496328927951E-2</v>
      </c>
      <c r="V51" s="34">
        <f>IF(L51="","",IF(L53&gt;0,(SUM(L51:L53)/L51)/(SUM(L51:L53)/L51+SUM(L51:L53)/L52+SUM(L51:L53)/L53),L52/SUM(L51:L52)))</f>
        <v>7.4539733845747608E-2</v>
      </c>
      <c r="W51" s="103">
        <f t="shared" si="34"/>
        <v>0</v>
      </c>
      <c r="X51" s="103">
        <f t="shared" si="34"/>
        <v>0</v>
      </c>
      <c r="Y51" s="103">
        <f t="shared" si="34"/>
        <v>0</v>
      </c>
      <c r="Z51" s="103">
        <f t="shared" si="34"/>
        <v>0</v>
      </c>
      <c r="AA51" s="103">
        <f t="shared" si="34"/>
        <v>0</v>
      </c>
      <c r="AB51" s="104">
        <f t="shared" si="34"/>
        <v>-3.09</v>
      </c>
      <c r="AC51" s="103">
        <f t="shared" si="34"/>
        <v>0</v>
      </c>
      <c r="AD51" s="52">
        <f t="shared" si="19"/>
        <v>0</v>
      </c>
      <c r="AE51" s="52">
        <f t="shared" si="20"/>
        <v>0</v>
      </c>
      <c r="AF51" s="52">
        <f t="shared" si="21"/>
        <v>0</v>
      </c>
      <c r="AG51" s="52">
        <f t="shared" si="22"/>
        <v>0</v>
      </c>
      <c r="AH51" s="52">
        <f t="shared" si="23"/>
        <v>0</v>
      </c>
      <c r="AI51" s="52">
        <f t="shared" si="24"/>
        <v>0</v>
      </c>
      <c r="AJ51" s="52">
        <f t="shared" si="25"/>
        <v>0</v>
      </c>
      <c r="AK51" s="52">
        <f t="shared" si="26"/>
        <v>0</v>
      </c>
      <c r="AL51" s="52">
        <f t="shared" si="27"/>
        <v>0</v>
      </c>
      <c r="AM51" s="52">
        <f t="shared" si="28"/>
        <v>0</v>
      </c>
      <c r="AN51" s="52">
        <f t="shared" si="29"/>
        <v>0</v>
      </c>
      <c r="AO51" s="52">
        <f t="shared" si="30"/>
        <v>1</v>
      </c>
      <c r="AP51" s="52">
        <f t="shared" si="31"/>
        <v>0</v>
      </c>
      <c r="AQ51" s="52">
        <f t="shared" si="32"/>
        <v>0</v>
      </c>
      <c r="AR51" s="105" t="str">
        <f>$B51</f>
        <v>26</v>
      </c>
      <c r="AS51" s="322">
        <f>IF($B51=$B48,AS48+SUM(O51:O53),SUM(O51:O53))</f>
        <v>68.099999999999994</v>
      </c>
      <c r="AT51" s="285">
        <f>IF($A51=" ",SUM(O51:O53),0)+AT48</f>
        <v>0</v>
      </c>
      <c r="AU51" s="285">
        <f>IF($B51="","",IF($A51="","",Q48+AU48))</f>
        <v>46.337400000000031</v>
      </c>
    </row>
    <row r="52" spans="1:47" ht="13" customHeight="1" x14ac:dyDescent="0.2">
      <c r="A52" s="308"/>
      <c r="B52" s="282"/>
      <c r="C52" s="303"/>
      <c r="D52" s="39" t="s">
        <v>31</v>
      </c>
      <c r="E52" s="277"/>
      <c r="F52" s="291"/>
      <c r="G52" s="133">
        <v>2</v>
      </c>
      <c r="H52" s="277"/>
      <c r="I52" s="42" t="s">
        <v>23</v>
      </c>
      <c r="J52" s="43">
        <f>IF(I52="","",IF(_xlfn.XLOOKUP(I52,I$3:I51,$AR$3:AR51,0,,-1)=AR52,_xlfn.XLOOKUP(I52,I$3:I51,J$3:J51,1,,-1)+1,1))</f>
        <v>4</v>
      </c>
      <c r="K52" s="44">
        <f>IF(I52="","",_xlfn.XLOOKUP(I52,I$3:I51,K$3:K51,0,,-1)+IF($D52=" ",1,0))</f>
        <v>0</v>
      </c>
      <c r="L52" s="121">
        <v>1.7749999999999999</v>
      </c>
      <c r="M52" s="122">
        <v>24.97</v>
      </c>
      <c r="N52" s="294"/>
      <c r="O52" s="47">
        <f>IF(OR(V51="",V52=""),"",IF(L53&gt;0,IF(M52&gt;0,M52,IF(M51&gt;0,IF(N51=TRUE,ROUND((M51*V52)/V51,0),(M51*V52)/V51),IF(M52&gt;0,IF(N51=TRUE,ROUND(M52,0),M52),IF(M53&gt;0,IF(N51=TRUE,ROUND(O53*V52/V53,0),O53*V52/V53),0)))),IF(M52&gt;0,M52,IF(N51=TRUE,ROUND((M51*V52)/V51,0),(M51*V52)/V51))))</f>
        <v>24.97</v>
      </c>
      <c r="P52" s="48">
        <f t="shared" si="33"/>
        <v>44.321749999999994</v>
      </c>
      <c r="Q52" s="277"/>
      <c r="R52" s="286"/>
      <c r="S52" s="286"/>
      <c r="T52" s="286"/>
      <c r="U52" s="288"/>
      <c r="V52" s="49">
        <f>IF(L52="","",IF(L53&gt;0,(SUM(L51:L53)/L52)/(SUM(L51:L53)/L51+SUM(L51:L53)/L52+SUM(L51:L53)/L53),L51/SUM(L51:L52)))</f>
        <v>0.60177711887862717</v>
      </c>
      <c r="W52" s="103">
        <f t="shared" si="34"/>
        <v>0</v>
      </c>
      <c r="X52" s="103">
        <f t="shared" si="34"/>
        <v>0</v>
      </c>
      <c r="Y52" s="103">
        <f t="shared" si="34"/>
        <v>0</v>
      </c>
      <c r="Z52" s="103">
        <f t="shared" si="34"/>
        <v>0</v>
      </c>
      <c r="AA52" s="103">
        <f t="shared" si="34"/>
        <v>0</v>
      </c>
      <c r="AB52" s="104">
        <f t="shared" si="34"/>
        <v>19.351749999999996</v>
      </c>
      <c r="AC52" s="103">
        <f t="shared" si="34"/>
        <v>0</v>
      </c>
      <c r="AD52" s="52">
        <f t="shared" si="19"/>
        <v>0</v>
      </c>
      <c r="AE52" s="52">
        <f t="shared" si="20"/>
        <v>0</v>
      </c>
      <c r="AF52" s="52">
        <f t="shared" si="21"/>
        <v>0</v>
      </c>
      <c r="AG52" s="52">
        <f t="shared" si="22"/>
        <v>0</v>
      </c>
      <c r="AH52" s="52">
        <f t="shared" si="23"/>
        <v>0</v>
      </c>
      <c r="AI52" s="52">
        <f t="shared" si="24"/>
        <v>0</v>
      </c>
      <c r="AJ52" s="52">
        <f t="shared" si="25"/>
        <v>0</v>
      </c>
      <c r="AK52" s="52">
        <f t="shared" si="26"/>
        <v>0</v>
      </c>
      <c r="AL52" s="52">
        <f t="shared" si="27"/>
        <v>0</v>
      </c>
      <c r="AM52" s="52">
        <f t="shared" si="28"/>
        <v>0</v>
      </c>
      <c r="AN52" s="52">
        <f t="shared" si="29"/>
        <v>1</v>
      </c>
      <c r="AO52" s="52">
        <f t="shared" si="30"/>
        <v>0</v>
      </c>
      <c r="AP52" s="52">
        <f t="shared" si="31"/>
        <v>0</v>
      </c>
      <c r="AQ52" s="52">
        <f t="shared" si="32"/>
        <v>0</v>
      </c>
      <c r="AR52" s="105" t="str">
        <f>$B51</f>
        <v>26</v>
      </c>
      <c r="AS52" s="311"/>
      <c r="AT52" s="298"/>
      <c r="AU52" s="298"/>
    </row>
    <row r="53" spans="1:47" ht="13.25" customHeight="1" x14ac:dyDescent="0.2">
      <c r="A53" s="309"/>
      <c r="B53" s="283"/>
      <c r="C53" s="304"/>
      <c r="D53" s="54" t="s">
        <v>28</v>
      </c>
      <c r="E53" s="278"/>
      <c r="F53" s="292"/>
      <c r="G53" s="123" t="s">
        <v>56</v>
      </c>
      <c r="H53" s="278"/>
      <c r="I53" s="124" t="s">
        <v>20</v>
      </c>
      <c r="J53" s="125">
        <f>IF(I53="","",IF(_xlfn.XLOOKUP(I53,I$3:I52,$AR$3:AR52,0,,-1)=AR53,_xlfn.XLOOKUP(I53,I$3:I52,J$3:J52,1,,-1)+1,1))</f>
        <v>4</v>
      </c>
      <c r="K53" s="126">
        <f>IF(I53="","",_xlfn.XLOOKUP(I53,I$3:I52,K$3:K52,0,,-1)+IF($D53=" ",1,0))</f>
        <v>0</v>
      </c>
      <c r="L53" s="127">
        <v>3.3</v>
      </c>
      <c r="M53" s="128">
        <v>13.43</v>
      </c>
      <c r="N53" s="295"/>
      <c r="O53" s="129">
        <f>IF(OR(V51="",V52=""),"",IF(L53&gt;0,IF(M53&gt;0,M53,IF(M51&gt;0,IF(N51=TRUE,ROUND((M51*V53)/V51,0),(M51*V53)/V51),IF(M52&gt;0,IF(N51=TRUE,ROUND((M52*V53)/V52,0),(M52*V53)/V52),IF(M53&gt;0,M53,0)))),""))</f>
        <v>13.43</v>
      </c>
      <c r="P53" s="130">
        <f t="shared" si="33"/>
        <v>44.318999999999996</v>
      </c>
      <c r="Q53" s="278"/>
      <c r="R53" s="278"/>
      <c r="S53" s="278"/>
      <c r="T53" s="278"/>
      <c r="U53" s="289"/>
      <c r="V53" s="131">
        <f>IF(L53="","",(SUM(L51:L53)/L53)/(SUM(L51:L53)/L51+SUM(L51:L53)/L52+SUM(L51:L53)/L53))</f>
        <v>0.32368314727562519</v>
      </c>
      <c r="W53" s="103">
        <f t="shared" ref="W53:AC62" si="35">IF($I53=W$2,IF(OR($D53="W",$D53="1/2W",$D53="1/2L"),$P53-$O53,IF($D53="X",0,-$O53)),0)</f>
        <v>0</v>
      </c>
      <c r="X53" s="103">
        <f t="shared" si="35"/>
        <v>0</v>
      </c>
      <c r="Y53" s="104">
        <f t="shared" si="35"/>
        <v>-13.43</v>
      </c>
      <c r="Z53" s="103">
        <f t="shared" si="35"/>
        <v>0</v>
      </c>
      <c r="AA53" s="103">
        <f t="shared" si="35"/>
        <v>0</v>
      </c>
      <c r="AB53" s="103">
        <f t="shared" si="35"/>
        <v>0</v>
      </c>
      <c r="AC53" s="103">
        <f t="shared" si="35"/>
        <v>0</v>
      </c>
      <c r="AD53" s="52">
        <f t="shared" si="19"/>
        <v>0</v>
      </c>
      <c r="AE53" s="52">
        <f t="shared" si="20"/>
        <v>0</v>
      </c>
      <c r="AF53" s="52">
        <f t="shared" si="21"/>
        <v>0</v>
      </c>
      <c r="AG53" s="52">
        <f t="shared" si="22"/>
        <v>0</v>
      </c>
      <c r="AH53" s="52">
        <f t="shared" si="23"/>
        <v>0</v>
      </c>
      <c r="AI53" s="52">
        <f t="shared" si="24"/>
        <v>1</v>
      </c>
      <c r="AJ53" s="52">
        <f t="shared" si="25"/>
        <v>0</v>
      </c>
      <c r="AK53" s="52">
        <f t="shared" si="26"/>
        <v>0</v>
      </c>
      <c r="AL53" s="52">
        <f t="shared" si="27"/>
        <v>0</v>
      </c>
      <c r="AM53" s="52">
        <f t="shared" si="28"/>
        <v>0</v>
      </c>
      <c r="AN53" s="52">
        <f t="shared" si="29"/>
        <v>0</v>
      </c>
      <c r="AO53" s="52">
        <f t="shared" si="30"/>
        <v>0</v>
      </c>
      <c r="AP53" s="52">
        <f t="shared" si="31"/>
        <v>0</v>
      </c>
      <c r="AQ53" s="52">
        <f t="shared" si="32"/>
        <v>0</v>
      </c>
      <c r="AR53" s="105" t="str">
        <f>$B51</f>
        <v>26</v>
      </c>
      <c r="AS53" s="311"/>
      <c r="AT53" s="298"/>
      <c r="AU53" s="298"/>
    </row>
    <row r="54" spans="1:47" ht="13.25" customHeight="1" x14ac:dyDescent="0.2">
      <c r="A54" s="307" t="str">
        <f>IF(OR(D54="W",D55="W",D56="W",D54="1/2W",D55="1/2W",D56="1/2W",D54="1/2L",D55="1/2L",D56="1/2L"),"OK",IF(OR(D54="L",D55="L",D56="L"),"LOSS",IF(OR(D54="X",D55="X",D56="X"),"Anulado"," ")))</f>
        <v>OK</v>
      </c>
      <c r="B54" s="317" t="str">
        <f>IF(E54="","",$B51)</f>
        <v>26</v>
      </c>
      <c r="C54" s="305" t="str">
        <f>IF(E54=""," ","– "&amp;COUNTIF(B$3:B56,$B54))</f>
        <v>– 4</v>
      </c>
      <c r="D54" s="65" t="s">
        <v>31</v>
      </c>
      <c r="E54" s="279" t="s">
        <v>86</v>
      </c>
      <c r="F54" s="314" t="s">
        <v>87</v>
      </c>
      <c r="G54" s="66" t="s">
        <v>78</v>
      </c>
      <c r="H54" s="313" t="str">
        <f ca="1">IF(E54="","",IF(AND(DAY(E54)&lt;DAY(TODAY()),$A54=" "),"???",IF($A54=" ",IF(AND(DAY(E54)=DAY(TODAY()),HOUR(E54)&lt;=HOUR(NOW())+1),IF(AND(HOUR(E54)+2&lt;=HOUR(NOW()),DAY(E54)&lt;=DAY(TODAY()),MINUTE(E54)&lt;=MINUTE(NOW())),"???",IF(OR(MINUTE(E54)&lt;=MINUTE(NOW()),HOUR(E54)&lt;=HOUR(NOW())),"!!!","")),""),"")))</f>
        <v/>
      </c>
      <c r="I54" s="67" t="s">
        <v>23</v>
      </c>
      <c r="J54" s="68">
        <f>IF(I54="","",IF(_xlfn.XLOOKUP(I54,I$3:I53,$AR$3:AR53,0,,-1)=AR54,_xlfn.XLOOKUP(I54,I$3:I53,J$3:J53,1,,-1)+1,1))</f>
        <v>5</v>
      </c>
      <c r="K54" s="69">
        <f>IF(I54="","",_xlfn.XLOOKUP(I54,I$3:I53,K$3:K53,0,,-1)+IF($D54=" ",1,0))</f>
        <v>0</v>
      </c>
      <c r="L54" s="70">
        <v>1.595</v>
      </c>
      <c r="M54" s="71">
        <v>26</v>
      </c>
      <c r="N54" s="293" t="b">
        <v>0</v>
      </c>
      <c r="O54" s="72">
        <f>IF(OR(V54="",V55=""),"",IF(L56&gt;0,IF(M54&gt;0,M54,IF(M55&gt;0,IF(N54=TRUE,ROUND((M55*V54)/V55,0),(M55*V54)/V55),IF(N54=TRUE,ROUND((M56*V54)/V56,0),(M56*V54)/V56))),IF(M54&gt;0,M54,IF(N54=TRUE,ROUND((M55*V54)/V55,0),(M55*V54)/V55))))</f>
        <v>26</v>
      </c>
      <c r="P54" s="73">
        <f t="shared" si="33"/>
        <v>41.47</v>
      </c>
      <c r="Q54" s="320">
        <f>IF($A54="Anulado",0,IF(OR($A54="LOSS",$A54="OK"),IF(OR($D54="W",$D54="1/2W",$D54="1/2L"),P54-O54,IF($D54="L",-O54,0))+IF(OR($D55="W",$D55="1/2W",$D55="1/2L"),P55-O55,IF($D55="L",-O55,0))+IF(OR($D56="W",$D56="1/2W",$D56="1/2L"),P56-O56,IF($D56="L",-O56,0)),IF(AND(OR($D54="W",$D54="1/2W",$D54="1/2L"),D55="W"),P54+P55-SUM(O54:O56)+_xlfn.XLOOKUP("X",D54:D56,O54:O56,0),IF(AND(D54=TRUE,D56="W"),P54+P56-SUM(O54:O56),IF(AND(D55="W",D56="W"),P55+P56-SUM(O54:O56)+_xlfn.XLOOKUP("X",D54:D56,O54:O56,0),IF(L56&gt;0,IF(OR($D54="W",$D54="1/2W",$D54="1/2L"),P54-SUM(O54:O56)+_xlfn.XLOOKUP("X",D54:D56,O54:O56,0),IF(OR($D54="W",$D54="1/2W",$D54="1/2L"),P55-SUM(O54:O56)+_xlfn.XLOOKUP("X",D54:D56,O54:O56,0),IF(OR($D54="W",$D54="1/2W",$D54="1/2L"),P56-SUM(O54:O56)+_xlfn.XLOOKUP("X",D54:D56,O54:O56,0),SUM(P54:P56)/3-SUM(O54:O56)+_xlfn.XLOOKUP("X",D54:D56,O54:O56,0)))),IF(OR($D54="W",$D54="1/2W",$D54="1/2L"),P54-SUM(O54:O55)+_xlfn.XLOOKUP("X",D54:D56,O54:O56,0),IF(OR($D54="W",$D54="1/2W",$D54="1/2L"),P55-SUM(O54:O55)+_xlfn.XLOOKUP("X",D54:D56,O54:O56,0),SUM(P54:P55)/2-SUM(O54:O55)+_xlfn.XLOOKUP("X",D54:D56,O54:O56,0)))))))))</f>
        <v>2.8899999999999988</v>
      </c>
      <c r="R54" s="319">
        <f>IF(Q54=0,0,Q54/SUM(O54:O56))</f>
        <v>7.4909279419388256E-2</v>
      </c>
      <c r="S54" s="296">
        <f>IF($B54=$B51,IF(OR($A54="LOSS",$A54="OK",$A54="Anulada"),Q54,0)+S51,IF(OR($A54="LOSS",$A54="OK",$A54="Anulada"),Q54,0))</f>
        <v>6.4177499999999919</v>
      </c>
      <c r="T54" s="296">
        <f>IF($B54=$B51,Q54+T51,Q54)</f>
        <v>6.4177499999999919</v>
      </c>
      <c r="U54" s="323">
        <f>IF(T54=0,0,T54/AS54)</f>
        <v>6.0158886389201277E-2</v>
      </c>
      <c r="V54" s="74">
        <f>IF(L54="","",IF(L56&gt;0,(SUM(L54:L56)/L54)/(SUM(L54:L56)/L54+SUM(L54:L56)/L55+SUM(L54:L56)/L56),L55/SUM(L54:L55)))</f>
        <v>0.6741573033707865</v>
      </c>
      <c r="W54" s="77">
        <f t="shared" si="35"/>
        <v>0</v>
      </c>
      <c r="X54" s="77">
        <f t="shared" si="35"/>
        <v>0</v>
      </c>
      <c r="Y54" s="77">
        <f t="shared" si="35"/>
        <v>0</v>
      </c>
      <c r="Z54" s="77">
        <f t="shared" si="35"/>
        <v>0</v>
      </c>
      <c r="AA54" s="77">
        <f t="shared" si="35"/>
        <v>0</v>
      </c>
      <c r="AB54" s="89">
        <f t="shared" si="35"/>
        <v>15.469999999999999</v>
      </c>
      <c r="AC54" s="77">
        <f t="shared" si="35"/>
        <v>0</v>
      </c>
      <c r="AD54" s="77">
        <f t="shared" si="19"/>
        <v>0</v>
      </c>
      <c r="AE54" s="77">
        <f t="shared" si="20"/>
        <v>0</v>
      </c>
      <c r="AF54" s="77">
        <f t="shared" si="21"/>
        <v>0</v>
      </c>
      <c r="AG54" s="77">
        <f t="shared" si="22"/>
        <v>0</v>
      </c>
      <c r="AH54" s="77">
        <f t="shared" si="23"/>
        <v>0</v>
      </c>
      <c r="AI54" s="77">
        <f t="shared" si="24"/>
        <v>0</v>
      </c>
      <c r="AJ54" s="77">
        <f t="shared" si="25"/>
        <v>0</v>
      </c>
      <c r="AK54" s="77">
        <f t="shared" si="26"/>
        <v>0</v>
      </c>
      <c r="AL54" s="77">
        <f t="shared" si="27"/>
        <v>0</v>
      </c>
      <c r="AM54" s="77">
        <f t="shared" si="28"/>
        <v>0</v>
      </c>
      <c r="AN54" s="77">
        <f t="shared" si="29"/>
        <v>1</v>
      </c>
      <c r="AO54" s="77">
        <f t="shared" si="30"/>
        <v>0</v>
      </c>
      <c r="AP54" s="77">
        <f t="shared" si="31"/>
        <v>0</v>
      </c>
      <c r="AQ54" s="77">
        <f t="shared" si="32"/>
        <v>0</v>
      </c>
      <c r="AR54" s="107" t="str">
        <f>$B54</f>
        <v>26</v>
      </c>
      <c r="AS54" s="321">
        <f>IF($B54=$B51,AS51+SUM(O54:O56),SUM(O54:O56))</f>
        <v>106.67999999999999</v>
      </c>
      <c r="AT54" s="296">
        <f>IF($A54=" ",SUM(O54:O56),0)+AT51</f>
        <v>0</v>
      </c>
      <c r="AU54" s="296">
        <f>IF($B54="","",IF($A54="","",Q54+AU51))</f>
        <v>49.227400000000031</v>
      </c>
    </row>
    <row r="55" spans="1:47" ht="13" customHeight="1" x14ac:dyDescent="0.2">
      <c r="A55" s="308"/>
      <c r="B55" s="282"/>
      <c r="C55" s="303"/>
      <c r="D55" s="79" t="s">
        <v>28</v>
      </c>
      <c r="E55" s="277"/>
      <c r="F55" s="291"/>
      <c r="G55" s="80" t="s">
        <v>79</v>
      </c>
      <c r="H55" s="277"/>
      <c r="I55" s="81" t="s">
        <v>20</v>
      </c>
      <c r="J55" s="82">
        <f>IF(I55="","",IF(_xlfn.XLOOKUP(I55,I$3:I54,$AR$3:AR54,0,,-1)=AR55,_xlfn.XLOOKUP(I55,I$3:I54,J$3:J54,1,,-1)+1,1))</f>
        <v>5</v>
      </c>
      <c r="K55" s="83">
        <f>IF(I55="","",_xlfn.XLOOKUP(I55,I$3:I54,K$3:K54,0,,-1)+IF($D55=" ",1,0))</f>
        <v>0</v>
      </c>
      <c r="L55" s="84">
        <v>3.3</v>
      </c>
      <c r="M55" s="85">
        <v>12.58</v>
      </c>
      <c r="N55" s="294"/>
      <c r="O55" s="86">
        <f>IF(OR(V54="",V55=""),"",IF(L56&gt;0,IF(M55&gt;0,M55,IF(M54&gt;0,IF(N54=TRUE,ROUND((M54*V55)/V54,0),(M54*V55)/V54),IF(M55&gt;0,IF(N54=TRUE,ROUND(M55,0),M55),IF(M56&gt;0,IF(N54=TRUE,ROUND(O56*V55/V56,0),O56*V55/V56),0)))),IF(M55&gt;0,M55,IF(N54=TRUE,ROUND((M54*V55)/V54,0),(M54*V55)/V54))))</f>
        <v>12.58</v>
      </c>
      <c r="P55" s="87">
        <f t="shared" si="33"/>
        <v>41.513999999999996</v>
      </c>
      <c r="Q55" s="277"/>
      <c r="R55" s="286"/>
      <c r="S55" s="286"/>
      <c r="T55" s="286"/>
      <c r="U55" s="288"/>
      <c r="V55" s="88">
        <f>IF(L55="","",IF(L56&gt;0,(SUM(L54:L56)/L55)/(SUM(L54:L56)/L54+SUM(L54:L56)/L55+SUM(L54:L56)/L56),L54/SUM(L54:L55)))</f>
        <v>0.3258426966292135</v>
      </c>
      <c r="W55" s="77">
        <f t="shared" si="35"/>
        <v>0</v>
      </c>
      <c r="X55" s="77">
        <f t="shared" si="35"/>
        <v>0</v>
      </c>
      <c r="Y55" s="89">
        <f t="shared" si="35"/>
        <v>-12.58</v>
      </c>
      <c r="Z55" s="77">
        <f t="shared" si="35"/>
        <v>0</v>
      </c>
      <c r="AA55" s="77">
        <f t="shared" si="35"/>
        <v>0</v>
      </c>
      <c r="AB55" s="77">
        <f t="shared" si="35"/>
        <v>0</v>
      </c>
      <c r="AC55" s="77">
        <f t="shared" si="35"/>
        <v>0</v>
      </c>
      <c r="AD55" s="77">
        <f t="shared" si="19"/>
        <v>0</v>
      </c>
      <c r="AE55" s="77">
        <f t="shared" si="20"/>
        <v>0</v>
      </c>
      <c r="AF55" s="77">
        <f t="shared" si="21"/>
        <v>0</v>
      </c>
      <c r="AG55" s="77">
        <f t="shared" si="22"/>
        <v>0</v>
      </c>
      <c r="AH55" s="77">
        <f t="shared" si="23"/>
        <v>0</v>
      </c>
      <c r="AI55" s="77">
        <f t="shared" si="24"/>
        <v>1</v>
      </c>
      <c r="AJ55" s="77">
        <f t="shared" si="25"/>
        <v>0</v>
      </c>
      <c r="AK55" s="77">
        <f t="shared" si="26"/>
        <v>0</v>
      </c>
      <c r="AL55" s="77">
        <f t="shared" si="27"/>
        <v>0</v>
      </c>
      <c r="AM55" s="77">
        <f t="shared" si="28"/>
        <v>0</v>
      </c>
      <c r="AN55" s="77">
        <f t="shared" si="29"/>
        <v>0</v>
      </c>
      <c r="AO55" s="77">
        <f t="shared" si="30"/>
        <v>0</v>
      </c>
      <c r="AP55" s="77">
        <f t="shared" si="31"/>
        <v>0</v>
      </c>
      <c r="AQ55" s="77">
        <f t="shared" si="32"/>
        <v>0</v>
      </c>
      <c r="AR55" s="107" t="str">
        <f>$B54</f>
        <v>26</v>
      </c>
      <c r="AS55" s="311"/>
      <c r="AT55" s="298"/>
      <c r="AU55" s="298"/>
    </row>
    <row r="56" spans="1:47" ht="13.25" customHeight="1" x14ac:dyDescent="0.2">
      <c r="A56" s="309"/>
      <c r="B56" s="283"/>
      <c r="C56" s="304"/>
      <c r="D56" s="90" t="s">
        <v>32</v>
      </c>
      <c r="E56" s="278"/>
      <c r="F56" s="292"/>
      <c r="G56" s="109"/>
      <c r="H56" s="278"/>
      <c r="I56" s="110"/>
      <c r="J56" s="111" t="str">
        <f>IF(I56="","",IF(_xlfn.XLOOKUP(I56,I$3:I55,$AR$3:AR55,0,,-1)=AR56,_xlfn.XLOOKUP(I56,I$3:I55,J$3:J55,1,,-1)+1,1))</f>
        <v/>
      </c>
      <c r="K56" s="112" t="str">
        <f>IF(I56="","",_xlfn.XLOOKUP(I56,I$3:I55,K$3:K55,0,,-1)+IF($D56=" ",1,0))</f>
        <v/>
      </c>
      <c r="L56" s="113"/>
      <c r="M56" s="96"/>
      <c r="N56" s="295"/>
      <c r="O56" s="114" t="str">
        <f>IF(OR(V54="",V55=""),"",IF(L56&gt;0,IF(M56&gt;0,M56,IF(M54&gt;0,IF(N54=TRUE,ROUND((M54*V56)/V54,0),(M54*V56)/V54),IF(M55&gt;0,IF(N54=TRUE,ROUND((M55*V56)/V55,0),(M55*V56)/V55),IF(M56&gt;0,M56,0)))),""))</f>
        <v/>
      </c>
      <c r="P56" s="115" t="str">
        <f t="shared" si="33"/>
        <v/>
      </c>
      <c r="Q56" s="278"/>
      <c r="R56" s="278"/>
      <c r="S56" s="278"/>
      <c r="T56" s="278"/>
      <c r="U56" s="289"/>
      <c r="V56" s="116" t="str">
        <f>IF(L56="","",(SUM(L54:L56)/L56)/(SUM(L54:L56)/L54+SUM(L54:L56)/L55+SUM(L54:L56)/L56))</f>
        <v/>
      </c>
      <c r="W56" s="77">
        <f t="shared" si="35"/>
        <v>0</v>
      </c>
      <c r="X56" s="77">
        <f t="shared" si="35"/>
        <v>0</v>
      </c>
      <c r="Y56" s="77">
        <f t="shared" si="35"/>
        <v>0</v>
      </c>
      <c r="Z56" s="77">
        <f t="shared" si="35"/>
        <v>0</v>
      </c>
      <c r="AA56" s="77">
        <f t="shared" si="35"/>
        <v>0</v>
      </c>
      <c r="AB56" s="77">
        <f t="shared" si="35"/>
        <v>0</v>
      </c>
      <c r="AC56" s="77">
        <f t="shared" si="35"/>
        <v>0</v>
      </c>
      <c r="AD56" s="77">
        <f t="shared" si="19"/>
        <v>0</v>
      </c>
      <c r="AE56" s="77">
        <f t="shared" si="20"/>
        <v>0</v>
      </c>
      <c r="AF56" s="77">
        <f t="shared" si="21"/>
        <v>0</v>
      </c>
      <c r="AG56" s="77">
        <f t="shared" si="22"/>
        <v>0</v>
      </c>
      <c r="AH56" s="77">
        <f t="shared" si="23"/>
        <v>0</v>
      </c>
      <c r="AI56" s="77">
        <f t="shared" si="24"/>
        <v>0</v>
      </c>
      <c r="AJ56" s="77">
        <f t="shared" si="25"/>
        <v>0</v>
      </c>
      <c r="AK56" s="77">
        <f t="shared" si="26"/>
        <v>0</v>
      </c>
      <c r="AL56" s="77">
        <f t="shared" si="27"/>
        <v>0</v>
      </c>
      <c r="AM56" s="77">
        <f t="shared" si="28"/>
        <v>0</v>
      </c>
      <c r="AN56" s="77">
        <f t="shared" si="29"/>
        <v>0</v>
      </c>
      <c r="AO56" s="77">
        <f t="shared" si="30"/>
        <v>0</v>
      </c>
      <c r="AP56" s="77">
        <f t="shared" si="31"/>
        <v>0</v>
      </c>
      <c r="AQ56" s="77">
        <f t="shared" si="32"/>
        <v>0</v>
      </c>
      <c r="AR56" s="107" t="str">
        <f>$B54</f>
        <v>26</v>
      </c>
      <c r="AS56" s="311"/>
      <c r="AT56" s="298"/>
      <c r="AU56" s="298"/>
    </row>
    <row r="57" spans="1:47" ht="13.25" customHeight="1" x14ac:dyDescent="0.2">
      <c r="A57" s="312" t="str">
        <f>IF(OR(D57="W",D58="W",D59="W",D57="1/2W",D58="1/2W",D59="1/2W",D57="1/2L",D58="1/2L",D59="1/2L"),"OK",IF(OR(D57="L",D58="L",D59="L"),"LOSS",IF(OR(D57="X",D58="X",D59="X"),"Anulado"," ")))</f>
        <v>OK</v>
      </c>
      <c r="B57" s="316" t="str">
        <f>IF(E57="","",$B54)</f>
        <v>26</v>
      </c>
      <c r="C57" s="302" t="str">
        <f>IF(E57=""," ","– "&amp;COUNTIF(B$3:B59,$B57))</f>
        <v>– 5</v>
      </c>
      <c r="D57" s="25" t="s">
        <v>28</v>
      </c>
      <c r="E57" s="276" t="s">
        <v>88</v>
      </c>
      <c r="F57" s="315" t="s">
        <v>89</v>
      </c>
      <c r="G57" s="132">
        <v>1</v>
      </c>
      <c r="H57" s="306" t="str">
        <f ca="1">IF(E57="","",IF(AND(DAY(E57)&lt;DAY(TODAY()),$A57=" "),"???",IF($A57=" ",IF(AND(DAY(E57)=DAY(TODAY()),HOUR(E57)&lt;=HOUR(NOW())+1),IF(AND(HOUR(E57)+2&lt;=HOUR(NOW()),DAY(E57)&lt;=DAY(TODAY()),MINUTE(E57)&lt;=MINUTE(NOW())),"???",IF(OR(MINUTE(E57)&lt;=MINUTE(NOW()),HOUR(E57)&lt;=HOUR(NOW())),"!!!","")),""),"")))</f>
        <v/>
      </c>
      <c r="I57" s="27" t="s">
        <v>23</v>
      </c>
      <c r="J57" s="101">
        <f>IF(I57="","",IF(_xlfn.XLOOKUP(I57,I$3:I56,$AR$3:AR56,0,,-1)=AR57,_xlfn.XLOOKUP(I57,I$3:I56,J$3:J56,1,,-1)+1,1))</f>
        <v>6</v>
      </c>
      <c r="K57" s="29">
        <f>IF(I57="","",_xlfn.XLOOKUP(I57,I$3:I56,K$3:K56,0,,-1)+IF($D57=" ",1,0))</f>
        <v>0</v>
      </c>
      <c r="L57" s="118">
        <v>1.7290000000000001</v>
      </c>
      <c r="M57" s="119"/>
      <c r="N57" s="318" t="b">
        <v>0</v>
      </c>
      <c r="O57" s="102">
        <f>IF(OR(V57="",V58=""),"",IF(L59&gt;0,IF(M57&gt;0,M57,IF(M58&gt;0,IF(N57=TRUE,ROUND((M58*V57)/V58,0),(M58*V57)/V58),IF(N57=TRUE,ROUND((M59*V57)/V59,0),(M59*V57)/V59))),IF(M57&gt;0,M57,IF(N57=TRUE,ROUND((M58*V57)/V58,0),(M58*V57)/V58))))</f>
        <v>55.81260844418739</v>
      </c>
      <c r="P57" s="33">
        <f t="shared" si="33"/>
        <v>96.5</v>
      </c>
      <c r="Q57" s="301">
        <f>IF($A57="Anulado",0,IF(OR($A57="LOSS",$A57="OK"),IF(OR($D57="W",$D57="1/2W",$D57="1/2L"),P57-O57,IF($D57="L",-O57,0))+IF(OR($D58="W",$D58="1/2W",$D58="1/2L"),P58-O58,IF($D58="L",-O58,0))+IF(OR($D59="W",$D59="1/2W",$D59="1/2L"),P59-O59,IF($D59="L",-O59,0)),IF(AND(OR($D57="W",$D57="1/2W",$D57="1/2L"),D58="W"),P57+P58-SUM(O57:O59)+_xlfn.XLOOKUP("X",D57:D59,O57:O59,0),IF(AND(D57=TRUE,D59="W"),P57+P59-SUM(O57:O59),IF(AND(D58="W",D59="W"),P58+P59-SUM(O57:O59)+_xlfn.XLOOKUP("X",D57:D59,O57:O59,0),IF(L59&gt;0,IF(OR($D57="W",$D57="1/2W",$D57="1/2L"),P57-SUM(O57:O59)+_xlfn.XLOOKUP("X",D57:D59,O57:O59,0),IF(OR($D57="W",$D57="1/2W",$D57="1/2L"),P58-SUM(O57:O59)+_xlfn.XLOOKUP("X",D57:D59,O57:O59,0),IF(OR($D57="W",$D57="1/2W",$D57="1/2L"),P59-SUM(O57:O59)+_xlfn.XLOOKUP("X",D57:D59,O57:O59,0),SUM(P57:P59)/3-SUM(O57:O59)+_xlfn.XLOOKUP("X",D57:D59,O57:O59,0)))),IF(OR($D57="W",$D57="1/2W",$D57="1/2L"),P57-SUM(O57:O58)+_xlfn.XLOOKUP("X",D57:D59,O57:O59,0),IF(OR($D57="W",$D57="1/2W",$D57="1/2L"),P58-SUM(O57:O58)+_xlfn.XLOOKUP("X",D57:D59,O57:O59,0),SUM(P57:P58)/2-SUM(O57:O58)+_xlfn.XLOOKUP("X",D57:D59,O57:O59,0)))))))))</f>
        <v>2.0873915558126086</v>
      </c>
      <c r="R57" s="300">
        <f>IF(Q57=0,0,Q57/SUM(O57:O59))</f>
        <v>2.2109245684558999E-2</v>
      </c>
      <c r="S57" s="285">
        <f>IF($B57=$B54,IF(OR($A57="LOSS",$A57="OK",$A57="Anulada"),Q57,0)+S54,IF(OR($A57="LOSS",$A57="OK",$A57="Anulada"),Q57,0))</f>
        <v>8.5051415558125996</v>
      </c>
      <c r="T57" s="285">
        <f>IF($B57=$B54,Q57+T54,Q57)</f>
        <v>8.5051415558125996</v>
      </c>
      <c r="U57" s="287">
        <f>IF(T57=0,0,T57/AS57)</f>
        <v>4.2294650318652441E-2</v>
      </c>
      <c r="V57" s="34">
        <f>IF(L57="","",IF(L59&gt;0,(SUM(L57:L59)/L57)/(SUM(L57:L59)/L57+SUM(L57:L59)/L58+SUM(L57:L59)/L59),L58/SUM(L57:L58)))</f>
        <v>0.59115630172617639</v>
      </c>
      <c r="W57" s="103">
        <f t="shared" si="35"/>
        <v>0</v>
      </c>
      <c r="X57" s="103">
        <f t="shared" si="35"/>
        <v>0</v>
      </c>
      <c r="Y57" s="103">
        <f t="shared" si="35"/>
        <v>0</v>
      </c>
      <c r="Z57" s="103">
        <f t="shared" si="35"/>
        <v>0</v>
      </c>
      <c r="AA57" s="103">
        <f t="shared" si="35"/>
        <v>0</v>
      </c>
      <c r="AB57" s="104">
        <f t="shared" si="35"/>
        <v>-55.81260844418739</v>
      </c>
      <c r="AC57" s="103">
        <f t="shared" si="35"/>
        <v>0</v>
      </c>
      <c r="AD57" s="52">
        <f t="shared" si="19"/>
        <v>0</v>
      </c>
      <c r="AE57" s="52">
        <f t="shared" si="20"/>
        <v>0</v>
      </c>
      <c r="AF57" s="52">
        <f t="shared" si="21"/>
        <v>0</v>
      </c>
      <c r="AG57" s="52">
        <f t="shared" si="22"/>
        <v>0</v>
      </c>
      <c r="AH57" s="52">
        <f t="shared" si="23"/>
        <v>0</v>
      </c>
      <c r="AI57" s="52">
        <f t="shared" si="24"/>
        <v>0</v>
      </c>
      <c r="AJ57" s="52">
        <f t="shared" si="25"/>
        <v>0</v>
      </c>
      <c r="AK57" s="52">
        <f t="shared" si="26"/>
        <v>0</v>
      </c>
      <c r="AL57" s="52">
        <f t="shared" si="27"/>
        <v>0</v>
      </c>
      <c r="AM57" s="52">
        <f t="shared" si="28"/>
        <v>0</v>
      </c>
      <c r="AN57" s="52">
        <f t="shared" si="29"/>
        <v>0</v>
      </c>
      <c r="AO57" s="52">
        <f t="shared" si="30"/>
        <v>1</v>
      </c>
      <c r="AP57" s="52">
        <f t="shared" si="31"/>
        <v>0</v>
      </c>
      <c r="AQ57" s="52">
        <f t="shared" si="32"/>
        <v>0</v>
      </c>
      <c r="AR57" s="105" t="str">
        <f>$B57</f>
        <v>26</v>
      </c>
      <c r="AS57" s="322">
        <f>IF($B57=$B54,AS54+SUM(O57:O59),SUM(O57:O59))</f>
        <v>201.09260844418736</v>
      </c>
      <c r="AT57" s="285">
        <f>IF($A57=" ",SUM(O57:O59),0)+AT54</f>
        <v>0</v>
      </c>
      <c r="AU57" s="285">
        <f>IF($B57="","",IF($A57="","",Q54+AU54))</f>
        <v>52.117400000000032</v>
      </c>
    </row>
    <row r="58" spans="1:47" ht="13" customHeight="1" x14ac:dyDescent="0.2">
      <c r="A58" s="308"/>
      <c r="B58" s="282"/>
      <c r="C58" s="303"/>
      <c r="D58" s="39" t="s">
        <v>31</v>
      </c>
      <c r="E58" s="277"/>
      <c r="F58" s="291"/>
      <c r="G58" s="120" t="s">
        <v>36</v>
      </c>
      <c r="H58" s="277"/>
      <c r="I58" s="42" t="s">
        <v>20</v>
      </c>
      <c r="J58" s="43">
        <f>IF(I58="","",IF(_xlfn.XLOOKUP(I58,I$3:I57,$AR$3:AR57,0,,-1)=AR58,_xlfn.XLOOKUP(I58,I$3:I57,J$3:J57,1,,-1)+1,1))</f>
        <v>6</v>
      </c>
      <c r="K58" s="44">
        <f>IF(I58="","",_xlfn.XLOOKUP(I58,I$3:I57,K$3:K57,0,,-1)+IF($D58=" ",1,0))</f>
        <v>0</v>
      </c>
      <c r="L58" s="121">
        <v>2.5</v>
      </c>
      <c r="M58" s="122">
        <v>38.6</v>
      </c>
      <c r="N58" s="294"/>
      <c r="O58" s="47">
        <f>IF(OR(V57="",V58=""),"",IF(L59&gt;0,IF(M58&gt;0,M58,IF(M57&gt;0,IF(N57=TRUE,ROUND((M57*V58)/V57,0),(M57*V58)/V57),IF(M58&gt;0,IF(N57=TRUE,ROUND(M58,0),M58),IF(M59&gt;0,IF(N57=TRUE,ROUND(O59*V58/V59,0),O59*V58/V59),0)))),IF(M58&gt;0,M58,IF(N57=TRUE,ROUND((M57*V58)/V57,0),(M57*V58)/V57))))</f>
        <v>38.6</v>
      </c>
      <c r="P58" s="48">
        <f t="shared" si="33"/>
        <v>96.5</v>
      </c>
      <c r="Q58" s="277"/>
      <c r="R58" s="286"/>
      <c r="S58" s="286"/>
      <c r="T58" s="286"/>
      <c r="U58" s="288"/>
      <c r="V58" s="49">
        <f>IF(L58="","",IF(L59&gt;0,(SUM(L57:L59)/L58)/(SUM(L57:L59)/L57+SUM(L57:L59)/L58+SUM(L57:L59)/L59),L57/SUM(L57:L58)))</f>
        <v>0.40884369827382361</v>
      </c>
      <c r="W58" s="103">
        <f t="shared" si="35"/>
        <v>0</v>
      </c>
      <c r="X58" s="103">
        <f t="shared" si="35"/>
        <v>0</v>
      </c>
      <c r="Y58" s="104">
        <f t="shared" si="35"/>
        <v>57.9</v>
      </c>
      <c r="Z58" s="103">
        <f t="shared" si="35"/>
        <v>0</v>
      </c>
      <c r="AA58" s="103">
        <f t="shared" si="35"/>
        <v>0</v>
      </c>
      <c r="AB58" s="103">
        <f t="shared" si="35"/>
        <v>0</v>
      </c>
      <c r="AC58" s="103">
        <f t="shared" si="35"/>
        <v>0</v>
      </c>
      <c r="AD58" s="52">
        <f t="shared" si="19"/>
        <v>0</v>
      </c>
      <c r="AE58" s="52">
        <f t="shared" si="20"/>
        <v>0</v>
      </c>
      <c r="AF58" s="52">
        <f t="shared" si="21"/>
        <v>0</v>
      </c>
      <c r="AG58" s="52">
        <f t="shared" si="22"/>
        <v>0</v>
      </c>
      <c r="AH58" s="52">
        <f t="shared" si="23"/>
        <v>1</v>
      </c>
      <c r="AI58" s="52">
        <f t="shared" si="24"/>
        <v>0</v>
      </c>
      <c r="AJ58" s="52">
        <f t="shared" si="25"/>
        <v>0</v>
      </c>
      <c r="AK58" s="52">
        <f t="shared" si="26"/>
        <v>0</v>
      </c>
      <c r="AL58" s="52">
        <f t="shared" si="27"/>
        <v>0</v>
      </c>
      <c r="AM58" s="52">
        <f t="shared" si="28"/>
        <v>0</v>
      </c>
      <c r="AN58" s="52">
        <f t="shared" si="29"/>
        <v>0</v>
      </c>
      <c r="AO58" s="52">
        <f t="shared" si="30"/>
        <v>0</v>
      </c>
      <c r="AP58" s="52">
        <f t="shared" si="31"/>
        <v>0</v>
      </c>
      <c r="AQ58" s="52">
        <f t="shared" si="32"/>
        <v>0</v>
      </c>
      <c r="AR58" s="105" t="str">
        <f>$B57</f>
        <v>26</v>
      </c>
      <c r="AS58" s="311"/>
      <c r="AT58" s="298"/>
      <c r="AU58" s="298"/>
    </row>
    <row r="59" spans="1:47" ht="13.25" customHeight="1" x14ac:dyDescent="0.2">
      <c r="A59" s="309"/>
      <c r="B59" s="283"/>
      <c r="C59" s="304"/>
      <c r="D59" s="54" t="s">
        <v>32</v>
      </c>
      <c r="E59" s="278"/>
      <c r="F59" s="292"/>
      <c r="G59" s="134"/>
      <c r="H59" s="278"/>
      <c r="I59" s="57"/>
      <c r="J59" s="58" t="str">
        <f>IF(I59="","",IF(_xlfn.XLOOKUP(I59,I$3:I58,$AR$3:AR58,0,,-1)=AR59,_xlfn.XLOOKUP(I59,I$3:I58,J$3:J58,1,,-1)+1,1))</f>
        <v/>
      </c>
      <c r="K59" s="59" t="str">
        <f>IF(I59="","",_xlfn.XLOOKUP(I59,I$3:I58,K$3:K58,0,,-1)+IF($D59=" ",1,0))</f>
        <v/>
      </c>
      <c r="L59" s="55"/>
      <c r="M59" s="128"/>
      <c r="N59" s="295"/>
      <c r="O59" s="62" t="str">
        <f>IF(OR(V57="",V58=""),"",IF(L59&gt;0,IF(M59&gt;0,M59,IF(M57&gt;0,IF(N57=TRUE,ROUND((M57*V59)/V57,0),(M57*V59)/V57),IF(M58&gt;0,IF(N57=TRUE,ROUND((M58*V59)/V58,0),(M58*V59)/V58),IF(M59&gt;0,M59,0)))),""))</f>
        <v/>
      </c>
      <c r="P59" s="63" t="str">
        <f t="shared" si="33"/>
        <v/>
      </c>
      <c r="Q59" s="278"/>
      <c r="R59" s="278"/>
      <c r="S59" s="278"/>
      <c r="T59" s="278"/>
      <c r="U59" s="289"/>
      <c r="V59" s="64" t="str">
        <f>IF(L59="","",(SUM(L57:L59)/L59)/(SUM(L57:L59)/L57+SUM(L57:L59)/L58+SUM(L57:L59)/L59))</f>
        <v/>
      </c>
      <c r="W59" s="103">
        <f t="shared" si="35"/>
        <v>0</v>
      </c>
      <c r="X59" s="103">
        <f t="shared" si="35"/>
        <v>0</v>
      </c>
      <c r="Y59" s="103">
        <f t="shared" si="35"/>
        <v>0</v>
      </c>
      <c r="Z59" s="103">
        <f t="shared" si="35"/>
        <v>0</v>
      </c>
      <c r="AA59" s="103">
        <f t="shared" si="35"/>
        <v>0</v>
      </c>
      <c r="AB59" s="103">
        <f t="shared" si="35"/>
        <v>0</v>
      </c>
      <c r="AC59" s="103">
        <f t="shared" si="35"/>
        <v>0</v>
      </c>
      <c r="AD59" s="52">
        <f t="shared" si="19"/>
        <v>0</v>
      </c>
      <c r="AE59" s="52">
        <f t="shared" si="20"/>
        <v>0</v>
      </c>
      <c r="AF59" s="52">
        <f t="shared" si="21"/>
        <v>0</v>
      </c>
      <c r="AG59" s="52">
        <f t="shared" si="22"/>
        <v>0</v>
      </c>
      <c r="AH59" s="52">
        <f t="shared" si="23"/>
        <v>0</v>
      </c>
      <c r="AI59" s="52">
        <f t="shared" si="24"/>
        <v>0</v>
      </c>
      <c r="AJ59" s="52">
        <f t="shared" si="25"/>
        <v>0</v>
      </c>
      <c r="AK59" s="52">
        <f t="shared" si="26"/>
        <v>0</v>
      </c>
      <c r="AL59" s="52">
        <f t="shared" si="27"/>
        <v>0</v>
      </c>
      <c r="AM59" s="52">
        <f t="shared" si="28"/>
        <v>0</v>
      </c>
      <c r="AN59" s="52">
        <f t="shared" si="29"/>
        <v>0</v>
      </c>
      <c r="AO59" s="52">
        <f t="shared" si="30"/>
        <v>0</v>
      </c>
      <c r="AP59" s="52">
        <f t="shared" si="31"/>
        <v>0</v>
      </c>
      <c r="AQ59" s="52">
        <f t="shared" si="32"/>
        <v>0</v>
      </c>
      <c r="AR59" s="105" t="str">
        <f>$B57</f>
        <v>26</v>
      </c>
      <c r="AS59" s="311"/>
      <c r="AT59" s="298"/>
      <c r="AU59" s="298"/>
    </row>
    <row r="60" spans="1:47" ht="13.25" customHeight="1" x14ac:dyDescent="0.2">
      <c r="A60" s="307" t="str">
        <f>IF(OR(D60="W",D61="W",D62="W",D60="1/2W",D61="1/2W",D62="1/2W",D60="1/2L",D61="1/2L",D62="1/2L"),"OK",IF(OR(D60="L",D61="L",D62="L"),"LOSS",IF(OR(D60="X",D61="X",D62="X"),"Anulado"," ")))</f>
        <v>OK</v>
      </c>
      <c r="B60" s="317" t="s">
        <v>90</v>
      </c>
      <c r="C60" s="305" t="str">
        <f>IF(E60=""," ","– "&amp;COUNTIF(B$3:B62,$B60))</f>
        <v>– 1</v>
      </c>
      <c r="D60" s="65" t="s">
        <v>31</v>
      </c>
      <c r="E60" s="279" t="s">
        <v>91</v>
      </c>
      <c r="F60" s="314" t="s">
        <v>92</v>
      </c>
      <c r="G60" s="66" t="s">
        <v>68</v>
      </c>
      <c r="H60" s="313" t="str">
        <f ca="1">IF(E60="","",IF(AND(DAY(E60)&lt;DAY(TODAY()),$A60=" "),"???",IF($A60=" ",IF(AND(DAY(E60)=DAY(TODAY()),HOUR(E60)&lt;=HOUR(NOW())+1),IF(AND(HOUR(E60)+2&lt;=HOUR(NOW()),DAY(E60)&lt;=DAY(TODAY()),MINUTE(E60)&lt;=MINUTE(NOW())),"???",IF(OR(MINUTE(E60)&lt;=MINUTE(NOW()),HOUR(E60)&lt;=HOUR(NOW())),"!!!","")),""),"")))</f>
        <v/>
      </c>
      <c r="I60" s="67" t="s">
        <v>23</v>
      </c>
      <c r="J60" s="68">
        <f>IF(I60="","",IF(_xlfn.XLOOKUP(I60,I$3:I59,$AR$3:AR59,0,,-1)=AR60,_xlfn.XLOOKUP(I60,I$3:I59,J$3:J59,1,,-1)+1,1))</f>
        <v>1</v>
      </c>
      <c r="K60" s="69">
        <f>IF(I60="","",_xlfn.XLOOKUP(I60,I$3:I59,K$3:K59,0,,-1)+IF($D60=" ",1,0))</f>
        <v>0</v>
      </c>
      <c r="L60" s="70">
        <v>2.0299999999999998</v>
      </c>
      <c r="M60" s="71"/>
      <c r="N60" s="293" t="b">
        <v>0</v>
      </c>
      <c r="O60" s="72">
        <f>IF(OR(V60="",V61=""),"",IF(L62&gt;0,IF(M60&gt;0,M60,IF(M61&gt;0,IF(N60=TRUE,ROUND((M61*V60)/V61,0),(M61*V60)/V61),IF(N60=TRUE,ROUND((M62*V60)/V62,0),(M62*V60)/V62))),IF(M60&gt;0,M60,IF(N60=TRUE,ROUND((M61*V60)/V61,0),(M61*V60)/V61))))</f>
        <v>24.478817733990148</v>
      </c>
      <c r="P60" s="73">
        <f t="shared" si="33"/>
        <v>49.691999999999993</v>
      </c>
      <c r="Q60" s="320">
        <f>IF($A60="Anulado",0,IF(OR($A60="LOSS",$A60="OK"),IF(OR($D60="W",$D60="1/2W",$D60="1/2L"),P60-O60,IF($D60="L",-O60,0))+IF(OR($D61="W",$D61="1/2W",$D61="1/2L"),P61-O61,IF($D61="L",-O61,0))+IF(OR($D62="W",$D62="1/2W",$D62="1/2L"),P62-O62,IF($D62="L",-O62,0)),IF(AND(OR($D60="W",$D60="1/2W",$D60="1/2L"),D61="W"),P60+P61-SUM(O60:O62)+_xlfn.XLOOKUP("X",D60:D62,O60:O62,0),IF(AND(D60=TRUE,D62="W"),P60+P62-SUM(O60:O62),IF(AND(D61="W",D62="W"),P61+P62-SUM(O60:O62)+_xlfn.XLOOKUP("X",D60:D62,O60:O62,0),IF(L62&gt;0,IF(OR($D60="W",$D60="1/2W",$D60="1/2L"),P60-SUM(O60:O62)+_xlfn.XLOOKUP("X",D60:D62,O60:O62,0),IF(OR($D60="W",$D60="1/2W",$D60="1/2L"),P61-SUM(O60:O62)+_xlfn.XLOOKUP("X",D60:D62,O60:O62,0),IF(OR($D60="W",$D60="1/2W",$D60="1/2L"),P62-SUM(O60:O62)+_xlfn.XLOOKUP("X",D60:D62,O60:O62,0),SUM(P60:P62)/3-SUM(O60:O62)+_xlfn.XLOOKUP("X",D60:D62,O60:O62,0)))),IF(OR($D60="W",$D60="1/2W",$D60="1/2L"),P60-SUM(O60:O61)+_xlfn.XLOOKUP("X",D60:D62,O60:O62,0),IF(OR($D60="W",$D60="1/2W",$D60="1/2L"),P61-SUM(O60:O61)+_xlfn.XLOOKUP("X",D60:D62,O60:O62,0),SUM(P60:P61)/2-SUM(O60:O61)+_xlfn.XLOOKUP("X",D60:D62,O60:O62,0)))))))))</f>
        <v>0.97318226600984659</v>
      </c>
      <c r="R60" s="319">
        <f>IF(Q60=0,0,Q60/SUM(O60:O62))</f>
        <v>1.9975490196078315E-2</v>
      </c>
      <c r="S60" s="296">
        <f>IF($B60=$B57,IF(OR($A60="LOSS",$A60="OK",$A60="Anulada"),Q60,0)+S57,IF(OR($A60="LOSS",$A60="OK",$A60="Anulada"),Q60,0))</f>
        <v>0.97318226600984659</v>
      </c>
      <c r="T60" s="296">
        <f>IF($B60=$B57,Q60+T57,Q60)</f>
        <v>0.97318226600984659</v>
      </c>
      <c r="U60" s="323">
        <f>IF(T60=0,0,T60/AS60)</f>
        <v>1.9975490196078315E-2</v>
      </c>
      <c r="V60" s="74">
        <f>IF(L60="","",IF(L62&gt;0,(SUM(L60:L62)/L60)/(SUM(L60:L62)/L60+SUM(L60:L62)/L61+SUM(L60:L62)/L62),L61/SUM(L60:L61)))</f>
        <v>0.50245098039215685</v>
      </c>
      <c r="W60" s="77">
        <f t="shared" si="35"/>
        <v>0</v>
      </c>
      <c r="X60" s="77">
        <f t="shared" si="35"/>
        <v>0</v>
      </c>
      <c r="Y60" s="77">
        <f t="shared" si="35"/>
        <v>0</v>
      </c>
      <c r="Z60" s="77">
        <f t="shared" si="35"/>
        <v>0</v>
      </c>
      <c r="AA60" s="77">
        <f t="shared" si="35"/>
        <v>0</v>
      </c>
      <c r="AB60" s="89">
        <f t="shared" si="35"/>
        <v>25.213182266009845</v>
      </c>
      <c r="AC60" s="77">
        <f t="shared" si="35"/>
        <v>0</v>
      </c>
      <c r="AD60" s="77">
        <f t="shared" si="19"/>
        <v>0</v>
      </c>
      <c r="AE60" s="77">
        <f t="shared" si="20"/>
        <v>0</v>
      </c>
      <c r="AF60" s="77">
        <f t="shared" si="21"/>
        <v>0</v>
      </c>
      <c r="AG60" s="77">
        <f t="shared" si="22"/>
        <v>0</v>
      </c>
      <c r="AH60" s="77">
        <f t="shared" si="23"/>
        <v>0</v>
      </c>
      <c r="AI60" s="77">
        <f t="shared" si="24"/>
        <v>0</v>
      </c>
      <c r="AJ60" s="77">
        <f t="shared" si="25"/>
        <v>0</v>
      </c>
      <c r="AK60" s="77">
        <f t="shared" si="26"/>
        <v>0</v>
      </c>
      <c r="AL60" s="77">
        <f t="shared" si="27"/>
        <v>0</v>
      </c>
      <c r="AM60" s="77">
        <f t="shared" si="28"/>
        <v>0</v>
      </c>
      <c r="AN60" s="77">
        <f t="shared" si="29"/>
        <v>1</v>
      </c>
      <c r="AO60" s="77">
        <f t="shared" si="30"/>
        <v>0</v>
      </c>
      <c r="AP60" s="77">
        <f t="shared" si="31"/>
        <v>0</v>
      </c>
      <c r="AQ60" s="77">
        <f t="shared" si="32"/>
        <v>0</v>
      </c>
      <c r="AR60" s="107" t="str">
        <f>$B60</f>
        <v>27</v>
      </c>
      <c r="AS60" s="321">
        <f>IF($B60=$B57,AS57+SUM(O60:O62),SUM(O60:O62))</f>
        <v>48.71881773399015</v>
      </c>
      <c r="AT60" s="296">
        <f>IF($A60=" ",SUM(O60:O62),0)+AT57</f>
        <v>0</v>
      </c>
      <c r="AU60" s="296">
        <f>IF($B60="","",IF($A60="","",Q60+AU57))</f>
        <v>53.090582266009875</v>
      </c>
    </row>
    <row r="61" spans="1:47" ht="13" customHeight="1" x14ac:dyDescent="0.2">
      <c r="A61" s="308"/>
      <c r="B61" s="282"/>
      <c r="C61" s="303"/>
      <c r="D61" s="79" t="s">
        <v>28</v>
      </c>
      <c r="E61" s="277"/>
      <c r="F61" s="291"/>
      <c r="G61" s="80" t="s">
        <v>69</v>
      </c>
      <c r="H61" s="277"/>
      <c r="I61" s="81" t="s">
        <v>20</v>
      </c>
      <c r="J61" s="82">
        <f>IF(I61="","",IF(_xlfn.XLOOKUP(I61,I$3:I60,$AR$3:AR60,0,,-1)=AR61,_xlfn.XLOOKUP(I61,I$3:I60,J$3:J60,1,,-1)+1,1))</f>
        <v>1</v>
      </c>
      <c r="K61" s="83">
        <f>IF(I61="","",_xlfn.XLOOKUP(I61,I$3:I60,K$3:K60,0,,-1)+IF($D61=" ",1,0))</f>
        <v>0</v>
      </c>
      <c r="L61" s="84">
        <v>2.0499999999999998</v>
      </c>
      <c r="M61" s="85">
        <v>24.24</v>
      </c>
      <c r="N61" s="294"/>
      <c r="O61" s="86">
        <f>IF(OR(V60="",V61=""),"",IF(L62&gt;0,IF(M61&gt;0,M61,IF(M60&gt;0,IF(N60=TRUE,ROUND((M60*V61)/V60,0),(M60*V61)/V60),IF(M61&gt;0,IF(N60=TRUE,ROUND(M61,0),M61),IF(M62&gt;0,IF(N60=TRUE,ROUND(O62*V61/V62,0),O62*V61/V62),0)))),IF(M61&gt;0,M61,IF(N60=TRUE,ROUND((M60*V61)/V60,0),(M60*V61)/V60))))</f>
        <v>24.24</v>
      </c>
      <c r="P61" s="87">
        <f t="shared" si="33"/>
        <v>49.691999999999993</v>
      </c>
      <c r="Q61" s="277"/>
      <c r="R61" s="286"/>
      <c r="S61" s="286"/>
      <c r="T61" s="286"/>
      <c r="U61" s="288"/>
      <c r="V61" s="88">
        <f>IF(L61="","",IF(L62&gt;0,(SUM(L60:L62)/L61)/(SUM(L60:L62)/L60+SUM(L60:L62)/L61+SUM(L60:L62)/L62),L60/SUM(L60:L61)))</f>
        <v>0.49754901960784309</v>
      </c>
      <c r="W61" s="77">
        <f t="shared" si="35"/>
        <v>0</v>
      </c>
      <c r="X61" s="77">
        <f t="shared" si="35"/>
        <v>0</v>
      </c>
      <c r="Y61" s="89">
        <f t="shared" si="35"/>
        <v>-24.24</v>
      </c>
      <c r="Z61" s="77">
        <f t="shared" si="35"/>
        <v>0</v>
      </c>
      <c r="AA61" s="77">
        <f t="shared" si="35"/>
        <v>0</v>
      </c>
      <c r="AB61" s="77">
        <f t="shared" si="35"/>
        <v>0</v>
      </c>
      <c r="AC61" s="77">
        <f t="shared" si="35"/>
        <v>0</v>
      </c>
      <c r="AD61" s="77">
        <f t="shared" si="19"/>
        <v>0</v>
      </c>
      <c r="AE61" s="77">
        <f t="shared" si="20"/>
        <v>0</v>
      </c>
      <c r="AF61" s="77">
        <f t="shared" si="21"/>
        <v>0</v>
      </c>
      <c r="AG61" s="77">
        <f t="shared" si="22"/>
        <v>0</v>
      </c>
      <c r="AH61" s="77">
        <f t="shared" si="23"/>
        <v>0</v>
      </c>
      <c r="AI61" s="77">
        <f t="shared" si="24"/>
        <v>1</v>
      </c>
      <c r="AJ61" s="77">
        <f t="shared" si="25"/>
        <v>0</v>
      </c>
      <c r="AK61" s="77">
        <f t="shared" si="26"/>
        <v>0</v>
      </c>
      <c r="AL61" s="77">
        <f t="shared" si="27"/>
        <v>0</v>
      </c>
      <c r="AM61" s="77">
        <f t="shared" si="28"/>
        <v>0</v>
      </c>
      <c r="AN61" s="77">
        <f t="shared" si="29"/>
        <v>0</v>
      </c>
      <c r="AO61" s="77">
        <f t="shared" si="30"/>
        <v>0</v>
      </c>
      <c r="AP61" s="77">
        <f t="shared" si="31"/>
        <v>0</v>
      </c>
      <c r="AQ61" s="77">
        <f t="shared" si="32"/>
        <v>0</v>
      </c>
      <c r="AR61" s="107" t="str">
        <f>$B60</f>
        <v>27</v>
      </c>
      <c r="AS61" s="311"/>
      <c r="AT61" s="298"/>
      <c r="AU61" s="298"/>
    </row>
    <row r="62" spans="1:47" ht="13.25" customHeight="1" x14ac:dyDescent="0.2">
      <c r="A62" s="309"/>
      <c r="B62" s="283"/>
      <c r="C62" s="304"/>
      <c r="D62" s="90" t="s">
        <v>32</v>
      </c>
      <c r="E62" s="278"/>
      <c r="F62" s="292"/>
      <c r="G62" s="109"/>
      <c r="H62" s="278"/>
      <c r="I62" s="110"/>
      <c r="J62" s="111" t="str">
        <f>IF(I62="","",IF(_xlfn.XLOOKUP(I62,I$3:I61,$AR$3:AR61,0,,-1)=AR62,_xlfn.XLOOKUP(I62,I$3:I61,J$3:J61,1,,-1)+1,1))</f>
        <v/>
      </c>
      <c r="K62" s="112" t="str">
        <f>IF(I62="","",_xlfn.XLOOKUP(I62,I$3:I61,K$3:K61,0,,-1)+IF($D62=" ",1,0))</f>
        <v/>
      </c>
      <c r="L62" s="113"/>
      <c r="M62" s="96"/>
      <c r="N62" s="295"/>
      <c r="O62" s="114" t="str">
        <f>IF(OR(V60="",V61=""),"",IF(L62&gt;0,IF(M62&gt;0,M62,IF(M60&gt;0,IF(N60=TRUE,ROUND((M60*V62)/V60,0),(M60*V62)/V60),IF(M61&gt;0,IF(N60=TRUE,ROUND((M61*V62)/V61,0),(M61*V62)/V61),IF(M62&gt;0,M62,0)))),""))</f>
        <v/>
      </c>
      <c r="P62" s="115" t="str">
        <f t="shared" si="33"/>
        <v/>
      </c>
      <c r="Q62" s="278"/>
      <c r="R62" s="278"/>
      <c r="S62" s="278"/>
      <c r="T62" s="278"/>
      <c r="U62" s="289"/>
      <c r="V62" s="116" t="str">
        <f>IF(L62="","",(SUM(L60:L62)/L62)/(SUM(L60:L62)/L60+SUM(L60:L62)/L61+SUM(L60:L62)/L62))</f>
        <v/>
      </c>
      <c r="W62" s="77">
        <f t="shared" si="35"/>
        <v>0</v>
      </c>
      <c r="X62" s="77">
        <f t="shared" si="35"/>
        <v>0</v>
      </c>
      <c r="Y62" s="77">
        <f t="shared" si="35"/>
        <v>0</v>
      </c>
      <c r="Z62" s="77">
        <f t="shared" si="35"/>
        <v>0</v>
      </c>
      <c r="AA62" s="77">
        <f t="shared" si="35"/>
        <v>0</v>
      </c>
      <c r="AB62" s="77">
        <f t="shared" si="35"/>
        <v>0</v>
      </c>
      <c r="AC62" s="77">
        <f t="shared" si="35"/>
        <v>0</v>
      </c>
      <c r="AD62" s="77">
        <f t="shared" si="19"/>
        <v>0</v>
      </c>
      <c r="AE62" s="77">
        <f t="shared" si="20"/>
        <v>0</v>
      </c>
      <c r="AF62" s="77">
        <f t="shared" si="21"/>
        <v>0</v>
      </c>
      <c r="AG62" s="77">
        <f t="shared" si="22"/>
        <v>0</v>
      </c>
      <c r="AH62" s="77">
        <f t="shared" si="23"/>
        <v>0</v>
      </c>
      <c r="AI62" s="77">
        <f t="shared" si="24"/>
        <v>0</v>
      </c>
      <c r="AJ62" s="77">
        <f t="shared" si="25"/>
        <v>0</v>
      </c>
      <c r="AK62" s="77">
        <f t="shared" si="26"/>
        <v>0</v>
      </c>
      <c r="AL62" s="77">
        <f t="shared" si="27"/>
        <v>0</v>
      </c>
      <c r="AM62" s="77">
        <f t="shared" si="28"/>
        <v>0</v>
      </c>
      <c r="AN62" s="77">
        <f t="shared" si="29"/>
        <v>0</v>
      </c>
      <c r="AO62" s="77">
        <f t="shared" si="30"/>
        <v>0</v>
      </c>
      <c r="AP62" s="77">
        <f t="shared" si="31"/>
        <v>0</v>
      </c>
      <c r="AQ62" s="77">
        <f t="shared" si="32"/>
        <v>0</v>
      </c>
      <c r="AR62" s="107" t="str">
        <f>$B60</f>
        <v>27</v>
      </c>
      <c r="AS62" s="311"/>
      <c r="AT62" s="298"/>
      <c r="AU62" s="298"/>
    </row>
    <row r="63" spans="1:47" ht="13.25" customHeight="1" x14ac:dyDescent="0.2">
      <c r="A63" s="312" t="str">
        <f>IF(OR(D63="W",D64="W",D65="W",D63="1/2W",D64="1/2W",D65="1/2W",D63="1/2L",D64="1/2L",D65="1/2L"),"OK",IF(OR(D63="L",D64="L",D65="L"),"LOSS",IF(OR(D63="X",D64="X",D65="X"),"Anulado"," ")))</f>
        <v>OK</v>
      </c>
      <c r="B63" s="316" t="str">
        <f>IF(E63="","",$B60)</f>
        <v>27</v>
      </c>
      <c r="C63" s="302" t="str">
        <f>IF(E63=""," ","– "&amp;COUNTIF(B$3:B65,$B63))</f>
        <v>– 2</v>
      </c>
      <c r="D63" s="25" t="s">
        <v>31</v>
      </c>
      <c r="E63" s="276" t="s">
        <v>86</v>
      </c>
      <c r="F63" s="315" t="s">
        <v>93</v>
      </c>
      <c r="G63" s="117" t="s">
        <v>94</v>
      </c>
      <c r="H63" s="306" t="str">
        <f ca="1">IF(E63="","",IF(AND(DAY(E63)&lt;DAY(TODAY()),$A63=" "),"???",IF($A63=" ",IF(AND(DAY(E63)=DAY(TODAY()),HOUR(E63)&lt;=HOUR(NOW())+1),IF(AND(HOUR(E63)+2&lt;=HOUR(NOW()),DAY(E63)&lt;=DAY(TODAY()),MINUTE(E63)&lt;=MINUTE(NOW())),"???",IF(OR(MINUTE(E63)&lt;=MINUTE(NOW()),HOUR(E63)&lt;=HOUR(NOW())),"!!!","")),""),"")))</f>
        <v/>
      </c>
      <c r="I63" s="27" t="s">
        <v>23</v>
      </c>
      <c r="J63" s="101">
        <f>IF(I63="","",IF(_xlfn.XLOOKUP(I63,I$3:I62,$AR$3:AR62,0,,-1)=AR63,_xlfn.XLOOKUP(I63,I$3:I62,J$3:J62,1,,-1)+1,1))</f>
        <v>2</v>
      </c>
      <c r="K63" s="29">
        <f>IF(I63="","",_xlfn.XLOOKUP(I63,I$3:I62,K$3:K62,0,,-1)+IF($D63=" ",1,0))</f>
        <v>0</v>
      </c>
      <c r="L63" s="118">
        <v>2.0099999999999998</v>
      </c>
      <c r="M63" s="119"/>
      <c r="N63" s="318" t="b">
        <v>0</v>
      </c>
      <c r="O63" s="102">
        <f>IF(OR(V63="",V64=""),"",IF(L65&gt;0,IF(M63&gt;0,M63,IF(M64&gt;0,IF(N63=TRUE,ROUND((M64*V63)/V64,0),(M64*V63)/V64),IF(N63=TRUE,ROUND((M65*V63)/V65,0),(M65*V63)/V65))),IF(M63&gt;0,M63,IF(N63=TRUE,ROUND((M64*V63)/V64,0),(M64*V63)/V64))))</f>
        <v>13.707462686567165</v>
      </c>
      <c r="P63" s="33">
        <f t="shared" si="33"/>
        <v>27.552</v>
      </c>
      <c r="Q63" s="301">
        <f>IF($A63="Anulado",0,IF(OR($A63="LOSS",$A63="OK"),IF(OR($D63="W",$D63="1/2W",$D63="1/2L"),P63-O63,IF($D63="L",-O63,0))+IF(OR($D64="W",$D64="1/2W",$D64="1/2L"),P64-O64,IF($D64="L",-O64,0))+IF(OR($D65="W",$D65="1/2W",$D65="1/2L"),P65-O65,IF($D65="L",-O65,0)),IF(AND(OR($D63="W",$D63="1/2W",$D63="1/2L"),D64="W"),P63+P64-SUM(O63:O65)+_xlfn.XLOOKUP("X",D63:D65,O63:O65,0),IF(AND(D63=TRUE,D65="W"),P63+P65-SUM(O63:O65),IF(AND(D64="W",D65="W"),P64+P65-SUM(O63:O65)+_xlfn.XLOOKUP("X",D63:D65,O63:O65,0),IF(L65&gt;0,IF(OR($D63="W",$D63="1/2W",$D63="1/2L"),P63-SUM(O63:O65)+_xlfn.XLOOKUP("X",D63:D65,O63:O65,0),IF(OR($D63="W",$D63="1/2W",$D63="1/2L"),P64-SUM(O63:O65)+_xlfn.XLOOKUP("X",D63:D65,O63:O65,0),IF(OR($D63="W",$D63="1/2W",$D63="1/2L"),P65-SUM(O63:O65)+_xlfn.XLOOKUP("X",D63:D65,O63:O65,0),SUM(P63:P65)/3-SUM(O63:O65)+_xlfn.XLOOKUP("X",D63:D65,O63:O65,0)))),IF(OR($D63="W",$D63="1/2W",$D63="1/2L"),P63-SUM(O63:O64)+_xlfn.XLOOKUP("X",D63:D65,O63:O65,0),IF(OR($D63="W",$D63="1/2W",$D63="1/2L"),P64-SUM(O63:O64)+_xlfn.XLOOKUP("X",D63:D65,O63:O65,0),SUM(P63:P64)/2-SUM(O63:O64)+_xlfn.XLOOKUP("X",D63:D65,O63:O65,0)))))))))</f>
        <v>0.72453731343283501</v>
      </c>
      <c r="R63" s="300">
        <f>IF(Q63=0,0,Q63/SUM(O63:O65))</f>
        <v>2.7007299270072959E-2</v>
      </c>
      <c r="S63" s="285">
        <f>IF($B63=$B60,IF(OR($A63="LOSS",$A63="OK",$A63="Anulada"),Q63,0)+S60,IF(OR($A63="LOSS",$A63="OK",$A63="Anulada"),Q63,0))</f>
        <v>1.6977195794426816</v>
      </c>
      <c r="T63" s="285">
        <f>IF($B63=$B60,Q63+T60,Q63)</f>
        <v>1.6977195794426816</v>
      </c>
      <c r="U63" s="287">
        <f>IF(T63=0,0,T63/AS63)</f>
        <v>2.2472576677391332E-2</v>
      </c>
      <c r="V63" s="34">
        <f>IF(L63="","",IF(L65&gt;0,(SUM(L63:L65)/L63)/(SUM(L63:L65)/L63+SUM(L63:L65)/L64+SUM(L63:L65)/L65),L64/SUM(L63:L64)))</f>
        <v>0.51094890510948909</v>
      </c>
      <c r="W63" s="103">
        <f t="shared" ref="W63:AC72" si="36">IF($I63=W$2,IF(OR($D63="W",$D63="1/2W",$D63="1/2L"),$P63-$O63,IF($D63="X",0,-$O63)),0)</f>
        <v>0</v>
      </c>
      <c r="X63" s="103">
        <f t="shared" si="36"/>
        <v>0</v>
      </c>
      <c r="Y63" s="103">
        <f t="shared" si="36"/>
        <v>0</v>
      </c>
      <c r="Z63" s="103">
        <f t="shared" si="36"/>
        <v>0</v>
      </c>
      <c r="AA63" s="103">
        <f t="shared" si="36"/>
        <v>0</v>
      </c>
      <c r="AB63" s="104">
        <f t="shared" si="36"/>
        <v>13.844537313432834</v>
      </c>
      <c r="AC63" s="103">
        <f t="shared" si="36"/>
        <v>0</v>
      </c>
      <c r="AD63" s="52">
        <f t="shared" si="19"/>
        <v>0</v>
      </c>
      <c r="AE63" s="52">
        <f t="shared" si="20"/>
        <v>0</v>
      </c>
      <c r="AF63" s="52">
        <f t="shared" si="21"/>
        <v>0</v>
      </c>
      <c r="AG63" s="52">
        <f t="shared" si="22"/>
        <v>0</v>
      </c>
      <c r="AH63" s="52">
        <f t="shared" si="23"/>
        <v>0</v>
      </c>
      <c r="AI63" s="52">
        <f t="shared" si="24"/>
        <v>0</v>
      </c>
      <c r="AJ63" s="52">
        <f t="shared" si="25"/>
        <v>0</v>
      </c>
      <c r="AK63" s="52">
        <f t="shared" si="26"/>
        <v>0</v>
      </c>
      <c r="AL63" s="52">
        <f t="shared" si="27"/>
        <v>0</v>
      </c>
      <c r="AM63" s="52">
        <f t="shared" si="28"/>
        <v>0</v>
      </c>
      <c r="AN63" s="52">
        <f t="shared" si="29"/>
        <v>1</v>
      </c>
      <c r="AO63" s="52">
        <f t="shared" si="30"/>
        <v>0</v>
      </c>
      <c r="AP63" s="52">
        <f t="shared" si="31"/>
        <v>0</v>
      </c>
      <c r="AQ63" s="52">
        <f t="shared" si="32"/>
        <v>0</v>
      </c>
      <c r="AR63" s="105" t="str">
        <f>$B63</f>
        <v>27</v>
      </c>
      <c r="AS63" s="322">
        <f>IF($B63=$B60,AS60+SUM(O63:O65),SUM(O63:O65))</f>
        <v>75.546280420557309</v>
      </c>
      <c r="AT63" s="285">
        <f>IF($A63=" ",SUM(O63:O65),0)+AT60</f>
        <v>0</v>
      </c>
      <c r="AU63" s="285">
        <f>IF($B63="","",IF($A63="","",Q60+AU60))</f>
        <v>54.063764532019718</v>
      </c>
    </row>
    <row r="64" spans="1:47" ht="13" customHeight="1" x14ac:dyDescent="0.2">
      <c r="A64" s="308"/>
      <c r="B64" s="282"/>
      <c r="C64" s="303"/>
      <c r="D64" s="39" t="s">
        <v>28</v>
      </c>
      <c r="E64" s="277"/>
      <c r="F64" s="291"/>
      <c r="G64" s="120" t="s">
        <v>95</v>
      </c>
      <c r="H64" s="277"/>
      <c r="I64" s="42" t="s">
        <v>20</v>
      </c>
      <c r="J64" s="43">
        <f>IF(I64="","",IF(_xlfn.XLOOKUP(I64,I$3:I63,$AR$3:AR63,0,,-1)=AR64,_xlfn.XLOOKUP(I64,I$3:I63,J$3:J63,1,,-1)+1,1))</f>
        <v>2</v>
      </c>
      <c r="K64" s="44">
        <f>IF(I64="","",_xlfn.XLOOKUP(I64,I$3:I63,K$3:K63,0,,-1)+IF($D64=" ",1,0))</f>
        <v>0</v>
      </c>
      <c r="L64" s="121">
        <v>2.1</v>
      </c>
      <c r="M64" s="122">
        <v>13.12</v>
      </c>
      <c r="N64" s="294"/>
      <c r="O64" s="47">
        <f>IF(OR(V63="",V64=""),"",IF(L65&gt;0,IF(M64&gt;0,M64,IF(M63&gt;0,IF(N63=TRUE,ROUND((M63*V64)/V63,0),(M63*V64)/V63),IF(M64&gt;0,IF(N63=TRUE,ROUND(M64,0),M64),IF(M65&gt;0,IF(N63=TRUE,ROUND(O65*V64/V65,0),O65*V64/V65),0)))),IF(M64&gt;0,M64,IF(N63=TRUE,ROUND((M63*V64)/V63,0),(M63*V64)/V63))))</f>
        <v>13.12</v>
      </c>
      <c r="P64" s="48">
        <f t="shared" si="33"/>
        <v>27.552</v>
      </c>
      <c r="Q64" s="277"/>
      <c r="R64" s="286"/>
      <c r="S64" s="286"/>
      <c r="T64" s="286"/>
      <c r="U64" s="288"/>
      <c r="V64" s="49">
        <f>IF(L64="","",IF(L65&gt;0,(SUM(L63:L65)/L64)/(SUM(L63:L65)/L63+SUM(L63:L65)/L64+SUM(L63:L65)/L65),L63/SUM(L63:L64)))</f>
        <v>0.48905109489051096</v>
      </c>
      <c r="W64" s="103">
        <f t="shared" si="36"/>
        <v>0</v>
      </c>
      <c r="X64" s="103">
        <f t="shared" si="36"/>
        <v>0</v>
      </c>
      <c r="Y64" s="104">
        <f t="shared" si="36"/>
        <v>-13.12</v>
      </c>
      <c r="Z64" s="103">
        <f t="shared" si="36"/>
        <v>0</v>
      </c>
      <c r="AA64" s="103">
        <f t="shared" si="36"/>
        <v>0</v>
      </c>
      <c r="AB64" s="103">
        <f t="shared" si="36"/>
        <v>0</v>
      </c>
      <c r="AC64" s="103">
        <f t="shared" si="36"/>
        <v>0</v>
      </c>
      <c r="AD64" s="52">
        <f t="shared" si="19"/>
        <v>0</v>
      </c>
      <c r="AE64" s="52">
        <f t="shared" si="20"/>
        <v>0</v>
      </c>
      <c r="AF64" s="52">
        <f t="shared" si="21"/>
        <v>0</v>
      </c>
      <c r="AG64" s="52">
        <f t="shared" si="22"/>
        <v>0</v>
      </c>
      <c r="AH64" s="52">
        <f t="shared" si="23"/>
        <v>0</v>
      </c>
      <c r="AI64" s="52">
        <f t="shared" si="24"/>
        <v>1</v>
      </c>
      <c r="AJ64" s="52">
        <f t="shared" si="25"/>
        <v>0</v>
      </c>
      <c r="AK64" s="52">
        <f t="shared" si="26"/>
        <v>0</v>
      </c>
      <c r="AL64" s="52">
        <f t="shared" si="27"/>
        <v>0</v>
      </c>
      <c r="AM64" s="52">
        <f t="shared" si="28"/>
        <v>0</v>
      </c>
      <c r="AN64" s="52">
        <f t="shared" si="29"/>
        <v>0</v>
      </c>
      <c r="AO64" s="52">
        <f t="shared" si="30"/>
        <v>0</v>
      </c>
      <c r="AP64" s="52">
        <f t="shared" si="31"/>
        <v>0</v>
      </c>
      <c r="AQ64" s="52">
        <f t="shared" si="32"/>
        <v>0</v>
      </c>
      <c r="AR64" s="105" t="str">
        <f>$B63</f>
        <v>27</v>
      </c>
      <c r="AS64" s="311"/>
      <c r="AT64" s="298"/>
      <c r="AU64" s="298"/>
    </row>
    <row r="65" spans="1:47" ht="13.25" customHeight="1" x14ac:dyDescent="0.2">
      <c r="A65" s="309"/>
      <c r="B65" s="283"/>
      <c r="C65" s="304"/>
      <c r="D65" s="54" t="s">
        <v>32</v>
      </c>
      <c r="E65" s="278"/>
      <c r="F65" s="292"/>
      <c r="G65" s="134"/>
      <c r="H65" s="278"/>
      <c r="I65" s="57"/>
      <c r="J65" s="58" t="str">
        <f>IF(I65="","",IF(_xlfn.XLOOKUP(I65,I$3:I64,$AR$3:AR64,0,,-1)=AR65,_xlfn.XLOOKUP(I65,I$3:I64,J$3:J64,1,,-1)+1,1))</f>
        <v/>
      </c>
      <c r="K65" s="59" t="str">
        <f>IF(I65="","",_xlfn.XLOOKUP(I65,I$3:I64,K$3:K64,0,,-1)+IF($D65=" ",1,0))</f>
        <v/>
      </c>
      <c r="L65" s="55"/>
      <c r="M65" s="128"/>
      <c r="N65" s="295"/>
      <c r="O65" s="62" t="str">
        <f>IF(OR(V63="",V64=""),"",IF(L65&gt;0,IF(M65&gt;0,M65,IF(M63&gt;0,IF(N63=TRUE,ROUND((M63*V65)/V63,0),(M63*V65)/V63),IF(M64&gt;0,IF(N63=TRUE,ROUND((M64*V65)/V64,0),(M64*V65)/V64),IF(M65&gt;0,M65,0)))),""))</f>
        <v/>
      </c>
      <c r="P65" s="63" t="str">
        <f t="shared" si="33"/>
        <v/>
      </c>
      <c r="Q65" s="278"/>
      <c r="R65" s="278"/>
      <c r="S65" s="278"/>
      <c r="T65" s="278"/>
      <c r="U65" s="289"/>
      <c r="V65" s="64" t="str">
        <f>IF(L65="","",(SUM(L63:L65)/L65)/(SUM(L63:L65)/L63+SUM(L63:L65)/L64+SUM(L63:L65)/L65))</f>
        <v/>
      </c>
      <c r="W65" s="103">
        <f t="shared" si="36"/>
        <v>0</v>
      </c>
      <c r="X65" s="103">
        <f t="shared" si="36"/>
        <v>0</v>
      </c>
      <c r="Y65" s="103">
        <f t="shared" si="36"/>
        <v>0</v>
      </c>
      <c r="Z65" s="103">
        <f t="shared" si="36"/>
        <v>0</v>
      </c>
      <c r="AA65" s="103">
        <f t="shared" si="36"/>
        <v>0</v>
      </c>
      <c r="AB65" s="103">
        <f t="shared" si="36"/>
        <v>0</v>
      </c>
      <c r="AC65" s="103">
        <f t="shared" si="36"/>
        <v>0</v>
      </c>
      <c r="AD65" s="52">
        <f t="shared" si="19"/>
        <v>0</v>
      </c>
      <c r="AE65" s="52">
        <f t="shared" si="20"/>
        <v>0</v>
      </c>
      <c r="AF65" s="52">
        <f t="shared" si="21"/>
        <v>0</v>
      </c>
      <c r="AG65" s="52">
        <f t="shared" si="22"/>
        <v>0</v>
      </c>
      <c r="AH65" s="52">
        <f t="shared" si="23"/>
        <v>0</v>
      </c>
      <c r="AI65" s="52">
        <f t="shared" si="24"/>
        <v>0</v>
      </c>
      <c r="AJ65" s="52">
        <f t="shared" si="25"/>
        <v>0</v>
      </c>
      <c r="AK65" s="52">
        <f t="shared" si="26"/>
        <v>0</v>
      </c>
      <c r="AL65" s="52">
        <f t="shared" si="27"/>
        <v>0</v>
      </c>
      <c r="AM65" s="52">
        <f t="shared" si="28"/>
        <v>0</v>
      </c>
      <c r="AN65" s="52">
        <f t="shared" si="29"/>
        <v>0</v>
      </c>
      <c r="AO65" s="52">
        <f t="shared" si="30"/>
        <v>0</v>
      </c>
      <c r="AP65" s="52">
        <f t="shared" si="31"/>
        <v>0</v>
      </c>
      <c r="AQ65" s="52">
        <f t="shared" si="32"/>
        <v>0</v>
      </c>
      <c r="AR65" s="105" t="str">
        <f>$B63</f>
        <v>27</v>
      </c>
      <c r="AS65" s="311"/>
      <c r="AT65" s="298"/>
      <c r="AU65" s="298"/>
    </row>
    <row r="66" spans="1:47" ht="13.25" customHeight="1" x14ac:dyDescent="0.2">
      <c r="A66" s="307" t="str">
        <f>IF(OR(D66="W",D67="W",D68="W",D66="1/2W",D67="1/2W",D68="1/2W",D66="1/2L",D67="1/2L",D68="1/2L"),"OK",IF(OR(D66="L",D67="L",D68="L"),"LOSS",IF(OR(D66="X",D67="X",D68="X"),"Anulado"," ")))</f>
        <v>OK</v>
      </c>
      <c r="B66" s="317" t="str">
        <f>IF(E66="","",$B63)</f>
        <v>27</v>
      </c>
      <c r="C66" s="305" t="str">
        <f>IF(E66=""," ","– "&amp;COUNTIF(B$3:B68,$B66))</f>
        <v>– 3</v>
      </c>
      <c r="D66" s="65" t="s">
        <v>28</v>
      </c>
      <c r="E66" s="279" t="s">
        <v>96</v>
      </c>
      <c r="F66" s="314" t="s">
        <v>97</v>
      </c>
      <c r="G66" s="66" t="s">
        <v>98</v>
      </c>
      <c r="H66" s="313" t="str">
        <f ca="1">IF(E66="","",IF(AND(DAY(E66)&lt;DAY(TODAY()),$A66=" "),"???",IF($A66=" ",IF(AND(DAY(E66)=DAY(TODAY()),HOUR(E66)&lt;=HOUR(NOW())+1),IF(AND(HOUR(E66)+2&lt;=HOUR(NOW()),DAY(E66)&lt;=DAY(TODAY()),MINUTE(E66)&lt;=MINUTE(NOW())),"???",IF(OR(MINUTE(E66)&lt;=MINUTE(NOW()),HOUR(E66)&lt;=HOUR(NOW())),"!!!","")),""),"")))</f>
        <v/>
      </c>
      <c r="I66" s="67" t="s">
        <v>23</v>
      </c>
      <c r="J66" s="68">
        <f>IF(I66="","",IF(_xlfn.XLOOKUP(I66,I$3:I65,$AR$3:AR65,0,,-1)=AR66,_xlfn.XLOOKUP(I66,I$3:I65,J$3:J65,1,,-1)+1,1))</f>
        <v>3</v>
      </c>
      <c r="K66" s="69">
        <f>IF(I66="","",_xlfn.XLOOKUP(I66,I$3:I65,K$3:K65,0,,-1)+IF($D66=" ",1,0))</f>
        <v>0</v>
      </c>
      <c r="L66" s="70">
        <v>1.3620000000000001</v>
      </c>
      <c r="M66" s="71">
        <v>9.83</v>
      </c>
      <c r="N66" s="293" t="b">
        <v>0</v>
      </c>
      <c r="O66" s="72">
        <f>IF(OR(V66="",V67=""),"",IF(L68&gt;0,IF(M66&gt;0,M66,IF(M67&gt;0,IF(N66=TRUE,ROUND((M67*V66)/V67,0),(M67*V66)/V67),IF(N66=TRUE,ROUND((M68*V66)/V68,0),(M68*V66)/V68))),IF(M66&gt;0,M66,IF(N66=TRUE,ROUND((M67*V66)/V67,0),(M67*V66)/V67))))</f>
        <v>9.83</v>
      </c>
      <c r="P66" s="73">
        <f t="shared" si="33"/>
        <v>13.38846</v>
      </c>
      <c r="Q66" s="320">
        <f>IF($A66="Anulado",0,IF(OR($A66="LOSS",$A66="OK"),IF(OR($D66="W",$D66="1/2W",$D66="1/2L"),P66-O66,IF($D66="L",-O66,0))+IF(OR($D67="W",$D67="1/2W",$D67="1/2L"),P67-O67,IF($D67="L",-O67,0))+IF(OR($D68="W",$D68="1/2W",$D68="1/2L"),P68-O68,IF($D68="L",-O68,0)),IF(AND(OR($D66="W",$D66="1/2W",$D66="1/2L"),D67="W"),P66+P67-SUM(O66:O68)+_xlfn.XLOOKUP("X",D66:D68,O66:O68,0),IF(AND(D66=TRUE,D68="W"),P66+P68-SUM(O66:O68),IF(AND(D67="W",D68="W"),P67+P68-SUM(O66:O68)+_xlfn.XLOOKUP("X",D66:D68,O66:O68,0),IF(L68&gt;0,IF(OR($D66="W",$D66="1/2W",$D66="1/2L"),P66-SUM(O66:O68)+_xlfn.XLOOKUP("X",D66:D68,O66:O68,0),IF(OR($D66="W",$D66="1/2W",$D66="1/2L"),P67-SUM(O66:O68)+_xlfn.XLOOKUP("X",D66:D68,O66:O68,0),IF(OR($D66="W",$D66="1/2W",$D66="1/2L"),P68-SUM(O66:O68)+_xlfn.XLOOKUP("X",D66:D68,O66:O68,0),SUM(P66:P68)/3-SUM(O66:O68)+_xlfn.XLOOKUP("X",D66:D68,O66:O68,0)))),IF(OR($D66="W",$D66="1/2W",$D66="1/2L"),P66-SUM(O66:O67)+_xlfn.XLOOKUP("X",D66:D68,O66:O68,0),IF(OR($D66="W",$D66="1/2W",$D66="1/2L"),P67-SUM(O66:O67)+_xlfn.XLOOKUP("X",D66:D68,O66:O68,0),SUM(P66:P67)/2-SUM(O66:O67)+_xlfn.XLOOKUP("X",D66:D68,O66:O68,0)))))))))</f>
        <v>0.5832466666666658</v>
      </c>
      <c r="R66" s="319">
        <f>IF(Q66=0,0,Q66/SUM(O66:O68))</f>
        <v>4.5547594677584367E-2</v>
      </c>
      <c r="S66" s="296">
        <f>IF($B66=$B63,IF(OR($A66="LOSS",$A66="OK",$A66="Anulada"),Q66,0)+S63,IF(OR($A66="LOSS",$A66="OK",$A66="Anulada"),Q66,0))</f>
        <v>2.2809662461093474</v>
      </c>
      <c r="T66" s="296">
        <f>IF($B66=$B63,Q66+T63,Q66)</f>
        <v>2.2809662461093474</v>
      </c>
      <c r="U66" s="323">
        <f>IF(T66=0,0,T66/AS66)</f>
        <v>2.5816951691424037E-2</v>
      </c>
      <c r="V66" s="74">
        <f>IF(L66="","",IF(L68&gt;0,(SUM(L66:L68)/L66)/(SUM(L66:L68)/L66+SUM(L66:L68)/L67+SUM(L66:L68)/L68),L67/SUM(L66:L67)))</f>
        <v>0.76765609007164792</v>
      </c>
      <c r="W66" s="77">
        <f t="shared" si="36"/>
        <v>0</v>
      </c>
      <c r="X66" s="77">
        <f t="shared" si="36"/>
        <v>0</v>
      </c>
      <c r="Y66" s="77">
        <f t="shared" si="36"/>
        <v>0</v>
      </c>
      <c r="Z66" s="77">
        <f t="shared" si="36"/>
        <v>0</v>
      </c>
      <c r="AA66" s="77">
        <f t="shared" si="36"/>
        <v>0</v>
      </c>
      <c r="AB66" s="89">
        <f t="shared" si="36"/>
        <v>-9.83</v>
      </c>
      <c r="AC66" s="77">
        <f t="shared" si="36"/>
        <v>0</v>
      </c>
      <c r="AD66" s="77">
        <f t="shared" si="19"/>
        <v>0</v>
      </c>
      <c r="AE66" s="77">
        <f t="shared" si="20"/>
        <v>0</v>
      </c>
      <c r="AF66" s="77">
        <f t="shared" si="21"/>
        <v>0</v>
      </c>
      <c r="AG66" s="77">
        <f t="shared" si="22"/>
        <v>0</v>
      </c>
      <c r="AH66" s="77">
        <f t="shared" si="23"/>
        <v>0</v>
      </c>
      <c r="AI66" s="77">
        <f t="shared" si="24"/>
        <v>0</v>
      </c>
      <c r="AJ66" s="77">
        <f t="shared" si="25"/>
        <v>0</v>
      </c>
      <c r="AK66" s="77">
        <f t="shared" si="26"/>
        <v>0</v>
      </c>
      <c r="AL66" s="77">
        <f t="shared" si="27"/>
        <v>0</v>
      </c>
      <c r="AM66" s="77">
        <f t="shared" si="28"/>
        <v>0</v>
      </c>
      <c r="AN66" s="77">
        <f t="shared" si="29"/>
        <v>0</v>
      </c>
      <c r="AO66" s="77">
        <f t="shared" si="30"/>
        <v>1</v>
      </c>
      <c r="AP66" s="77">
        <f t="shared" si="31"/>
        <v>0</v>
      </c>
      <c r="AQ66" s="77">
        <f t="shared" si="32"/>
        <v>0</v>
      </c>
      <c r="AR66" s="107" t="str">
        <f>$B66</f>
        <v>27</v>
      </c>
      <c r="AS66" s="321">
        <f>IF($B66=$B63,AS63+SUM(O66:O68),SUM(O66:O68))</f>
        <v>88.351493753890651</v>
      </c>
      <c r="AT66" s="296">
        <f>IF($A66=" ",SUM(O66:O68),0)+AT63</f>
        <v>0</v>
      </c>
      <c r="AU66" s="296">
        <f>IF($B66="","",IF($A66="","",Q66+AU63))</f>
        <v>54.647011198686386</v>
      </c>
    </row>
    <row r="67" spans="1:47" ht="13" customHeight="1" x14ac:dyDescent="0.2">
      <c r="A67" s="308"/>
      <c r="B67" s="282"/>
      <c r="C67" s="303"/>
      <c r="D67" s="79" t="s">
        <v>31</v>
      </c>
      <c r="E67" s="277"/>
      <c r="F67" s="291"/>
      <c r="G67" s="80" t="s">
        <v>61</v>
      </c>
      <c r="H67" s="277"/>
      <c r="I67" s="81" t="s">
        <v>20</v>
      </c>
      <c r="J67" s="82">
        <f>IF(I67="","",IF(_xlfn.XLOOKUP(I67,I$3:I66,$AR$3:AR66,0,,-1)=AR67,_xlfn.XLOOKUP(I67,I$3:I66,J$3:J66,1,,-1)+1,1))</f>
        <v>3</v>
      </c>
      <c r="K67" s="83">
        <f>IF(I67="","",_xlfn.XLOOKUP(I67,I$3:I66,K$3:K66,0,,-1)+IF($D67=" ",1,0))</f>
        <v>0</v>
      </c>
      <c r="L67" s="84">
        <v>4.5</v>
      </c>
      <c r="M67" s="85"/>
      <c r="N67" s="294"/>
      <c r="O67" s="86">
        <f>IF(OR(V66="",V67=""),"",IF(L68&gt;0,IF(M67&gt;0,M67,IF(M66&gt;0,IF(N66=TRUE,ROUND((M66*V67)/V66,0),(M66*V67)/V66),IF(M67&gt;0,IF(N66=TRUE,ROUND(M67,0),M67),IF(M68&gt;0,IF(N66=TRUE,ROUND(O68*V67/V68,0),O68*V67/V68),0)))),IF(M67&gt;0,M67,IF(N66=TRUE,ROUND((M66*V67)/V66,0),(M66*V67)/V66))))</f>
        <v>2.9752133333333335</v>
      </c>
      <c r="P67" s="87">
        <f t="shared" si="33"/>
        <v>13.38846</v>
      </c>
      <c r="Q67" s="277"/>
      <c r="R67" s="286"/>
      <c r="S67" s="286"/>
      <c r="T67" s="286"/>
      <c r="U67" s="288"/>
      <c r="V67" s="88">
        <f>IF(L67="","",IF(L68&gt;0,(SUM(L66:L68)/L67)/(SUM(L66:L68)/L66+SUM(L66:L68)/L67+SUM(L66:L68)/L68),L66/SUM(L66:L67)))</f>
        <v>0.2323439099283521</v>
      </c>
      <c r="W67" s="77">
        <f t="shared" si="36"/>
        <v>0</v>
      </c>
      <c r="X67" s="77">
        <f t="shared" si="36"/>
        <v>0</v>
      </c>
      <c r="Y67" s="89">
        <f t="shared" si="36"/>
        <v>10.413246666666666</v>
      </c>
      <c r="Z67" s="77">
        <f t="shared" si="36"/>
        <v>0</v>
      </c>
      <c r="AA67" s="77">
        <f t="shared" si="36"/>
        <v>0</v>
      </c>
      <c r="AB67" s="77">
        <f t="shared" si="36"/>
        <v>0</v>
      </c>
      <c r="AC67" s="77">
        <f t="shared" si="36"/>
        <v>0</v>
      </c>
      <c r="AD67" s="77">
        <f t="shared" ref="AD67:AD98" si="37">IF(AD$2=$I67,IF($D67="W",1,IF($D67="1/2W",0.5,0)),0)</f>
        <v>0</v>
      </c>
      <c r="AE67" s="77">
        <f t="shared" ref="AE67:AE98" si="38">IF(AD$2=$I67,IF($D67="L",1,IF($D67="1/2L",0.5,0)),0)</f>
        <v>0</v>
      </c>
      <c r="AF67" s="77">
        <f t="shared" ref="AF67:AF98" si="39">IF(AF$2=$I67,IF($D67="W",1,IF($D67="1/2W",0.5,0)),0)</f>
        <v>0</v>
      </c>
      <c r="AG67" s="77">
        <f t="shared" ref="AG67:AG98" si="40">IF(AF$2=$I67,IF($D67="L",1,IF($D67="1/2L",0.5,0)),0)</f>
        <v>0</v>
      </c>
      <c r="AH67" s="77">
        <f t="shared" ref="AH67:AH98" si="41">IF(AH$2=$I67,IF($D67="W",1,IF($D67="1/2W",0.5,0)),0)</f>
        <v>1</v>
      </c>
      <c r="AI67" s="77">
        <f t="shared" ref="AI67:AI98" si="42">IF(AH$2=$I67,IF($D67="L",1,IF($D67="1/2L",0.5,0)),0)</f>
        <v>0</v>
      </c>
      <c r="AJ67" s="77">
        <f t="shared" ref="AJ67:AJ98" si="43">IF(AJ$2=$I67,IF($D67="W",1,IF($D67="1/2W",0.5,0)),0)</f>
        <v>0</v>
      </c>
      <c r="AK67" s="77">
        <f t="shared" ref="AK67:AK98" si="44">IF(AJ$2=$I67,IF($D67="L",1,IF($D67="1/2L",0.5,0)),0)</f>
        <v>0</v>
      </c>
      <c r="AL67" s="77">
        <f t="shared" ref="AL67:AL98" si="45">IF(AL$2=$I67,IF($D67="W",1,IF($D67="1/2W",0.5,0)),0)</f>
        <v>0</v>
      </c>
      <c r="AM67" s="77">
        <f t="shared" ref="AM67:AM98" si="46">IF(AL$2=$I67,IF($D67="L",1,IF($D67="1/2L",0.5,0)),0)</f>
        <v>0</v>
      </c>
      <c r="AN67" s="77">
        <f t="shared" ref="AN67:AN98" si="47">IF(AN$2=$I67,IF($D67="W",1,IF($D67="1/2W",0.5,0)),0)</f>
        <v>0</v>
      </c>
      <c r="AO67" s="77">
        <f t="shared" ref="AO67:AO98" si="48">IF(AN$2=$I67,IF($D67="L",1,IF($D67="1/2L",0.5,0)),0)</f>
        <v>0</v>
      </c>
      <c r="AP67" s="77">
        <f t="shared" ref="AP67:AP98" si="49">IF(AP$2=$I67,IF($D67="W",1,IF($D67="1/2W",0.5,0)),0)</f>
        <v>0</v>
      </c>
      <c r="AQ67" s="77">
        <f t="shared" ref="AQ67:AQ98" si="50">IF(AP$2=$I67,IF($D67="L",1,IF($D67="1/2L",0.5,0)),0)</f>
        <v>0</v>
      </c>
      <c r="AR67" s="107" t="str">
        <f>$B66</f>
        <v>27</v>
      </c>
      <c r="AS67" s="311"/>
      <c r="AT67" s="298"/>
      <c r="AU67" s="298"/>
    </row>
    <row r="68" spans="1:47" ht="39.25" customHeight="1" x14ac:dyDescent="0.2">
      <c r="A68" s="309"/>
      <c r="B68" s="283"/>
      <c r="C68" s="304"/>
      <c r="D68" s="90" t="s">
        <v>32</v>
      </c>
      <c r="E68" s="278"/>
      <c r="F68" s="292"/>
      <c r="G68" s="109"/>
      <c r="H68" s="278"/>
      <c r="I68" s="110"/>
      <c r="J68" s="111" t="str">
        <f>IF(I68="","",IF(_xlfn.XLOOKUP(I68,I$3:I67,$AR$3:AR67,0,,-1)=AR68,_xlfn.XLOOKUP(I68,I$3:I67,J$3:J67,1,,-1)+1,1))</f>
        <v/>
      </c>
      <c r="K68" s="112" t="str">
        <f>IF(I68="","",_xlfn.XLOOKUP(I68,I$3:I67,K$3:K67,0,,-1)+IF($D68=" ",1,0))</f>
        <v/>
      </c>
      <c r="L68" s="113"/>
      <c r="M68" s="96"/>
      <c r="N68" s="295"/>
      <c r="O68" s="114" t="str">
        <f>IF(OR(V66="",V67=""),"",IF(L68&gt;0,IF(M68&gt;0,M68,IF(M66&gt;0,IF(N66=TRUE,ROUND((M66*V68)/V66,0),(M66*V68)/V66),IF(M67&gt;0,IF(N66=TRUE,ROUND((M67*V68)/V67,0),(M67*V68)/V67),IF(M68&gt;0,M68,0)))),""))</f>
        <v/>
      </c>
      <c r="P68" s="115" t="str">
        <f t="shared" si="33"/>
        <v/>
      </c>
      <c r="Q68" s="278"/>
      <c r="R68" s="278"/>
      <c r="S68" s="278"/>
      <c r="T68" s="278"/>
      <c r="U68" s="289"/>
      <c r="V68" s="116" t="str">
        <f>IF(L68="","",(SUM(L66:L68)/L68)/(SUM(L66:L68)/L66+SUM(L66:L68)/L67+SUM(L66:L68)/L68))</f>
        <v/>
      </c>
      <c r="W68" s="77">
        <f t="shared" si="36"/>
        <v>0</v>
      </c>
      <c r="X68" s="77">
        <f t="shared" si="36"/>
        <v>0</v>
      </c>
      <c r="Y68" s="77">
        <f t="shared" si="36"/>
        <v>0</v>
      </c>
      <c r="Z68" s="77">
        <f t="shared" si="36"/>
        <v>0</v>
      </c>
      <c r="AA68" s="77">
        <f t="shared" si="36"/>
        <v>0</v>
      </c>
      <c r="AB68" s="77">
        <f t="shared" si="36"/>
        <v>0</v>
      </c>
      <c r="AC68" s="77">
        <f t="shared" si="36"/>
        <v>0</v>
      </c>
      <c r="AD68" s="77">
        <f t="shared" si="37"/>
        <v>0</v>
      </c>
      <c r="AE68" s="77">
        <f t="shared" si="38"/>
        <v>0</v>
      </c>
      <c r="AF68" s="77">
        <f t="shared" si="39"/>
        <v>0</v>
      </c>
      <c r="AG68" s="77">
        <f t="shared" si="40"/>
        <v>0</v>
      </c>
      <c r="AH68" s="77">
        <f t="shared" si="41"/>
        <v>0</v>
      </c>
      <c r="AI68" s="77">
        <f t="shared" si="42"/>
        <v>0</v>
      </c>
      <c r="AJ68" s="77">
        <f t="shared" si="43"/>
        <v>0</v>
      </c>
      <c r="AK68" s="77">
        <f t="shared" si="44"/>
        <v>0</v>
      </c>
      <c r="AL68" s="77">
        <f t="shared" si="45"/>
        <v>0</v>
      </c>
      <c r="AM68" s="77">
        <f t="shared" si="46"/>
        <v>0</v>
      </c>
      <c r="AN68" s="77">
        <f t="shared" si="47"/>
        <v>0</v>
      </c>
      <c r="AO68" s="77">
        <f t="shared" si="48"/>
        <v>0</v>
      </c>
      <c r="AP68" s="77">
        <f t="shared" si="49"/>
        <v>0</v>
      </c>
      <c r="AQ68" s="77">
        <f t="shared" si="50"/>
        <v>0</v>
      </c>
      <c r="AR68" s="107" t="str">
        <f>$B66</f>
        <v>27</v>
      </c>
      <c r="AS68" s="311"/>
      <c r="AT68" s="298"/>
      <c r="AU68" s="298"/>
    </row>
    <row r="69" spans="1:47" ht="13.25" customHeight="1" x14ac:dyDescent="0.2">
      <c r="A69" s="312" t="str">
        <f>IF(OR(D69="W",D70="W",D71="W",D69="1/2W",D70="1/2W",D71="1/2W",D69="1/2L",D70="1/2L",D71="1/2L"),"OK",IF(OR(D69="L",D70="L",D71="L"),"LOSS",IF(OR(D69="X",D70="X",D71="X"),"Anulado"," ")))</f>
        <v>OK</v>
      </c>
      <c r="B69" s="316" t="str">
        <f>IF(E69="","",$B66)</f>
        <v>27</v>
      </c>
      <c r="C69" s="302" t="str">
        <f>IF(E69=""," ","– "&amp;COUNTIF(B$3:B71,$B69))</f>
        <v>– 4</v>
      </c>
      <c r="D69" s="25" t="s">
        <v>31</v>
      </c>
      <c r="E69" s="276" t="s">
        <v>99</v>
      </c>
      <c r="F69" s="315" t="s">
        <v>100</v>
      </c>
      <c r="G69" s="117" t="s">
        <v>68</v>
      </c>
      <c r="H69" s="306" t="str">
        <f ca="1">IF(E69="","",IF(AND(DAY(E69)&lt;DAY(TODAY()),$A69=" "),"???",IF($A69=" ",IF(AND(DAY(E69)=DAY(TODAY()),HOUR(E69)&lt;=HOUR(NOW())+1),IF(AND(HOUR(E69)+2&lt;=HOUR(NOW()),DAY(E69)&lt;=DAY(TODAY()),MINUTE(E69)&lt;=MINUTE(NOW())),"???",IF(OR(MINUTE(E69)&lt;=MINUTE(NOW()),HOUR(E69)&lt;=HOUR(NOW())),"!!!","")),""),"")))</f>
        <v/>
      </c>
      <c r="I69" s="27" t="s">
        <v>20</v>
      </c>
      <c r="J69" s="101">
        <f>IF(I69="","",IF(_xlfn.XLOOKUP(I69,I$3:I68,$AR$3:AR68,0,,-1)=AR69,_xlfn.XLOOKUP(I69,I$3:I68,J$3:J68,1,,-1)+1,1))</f>
        <v>4</v>
      </c>
      <c r="K69" s="29">
        <f>IF(I69="","",_xlfn.XLOOKUP(I69,I$3:I68,K$3:K68,0,,-1)+IF($D69=" ",1,0))</f>
        <v>0</v>
      </c>
      <c r="L69" s="118">
        <v>2.7</v>
      </c>
      <c r="M69" s="138">
        <v>11.27</v>
      </c>
      <c r="N69" s="318" t="b">
        <v>0</v>
      </c>
      <c r="O69" s="102">
        <f>IF(OR(V69="",V70=""),"",IF(L71&gt;0,IF(M69&gt;0,M69,IF(M70&gt;0,IF(N69=TRUE,ROUND((M70*V69)/V70,0),(M70*V69)/V70),IF(N69=TRUE,ROUND((M71*V69)/V71,0),(M71*V69)/V71))),IF(M69&gt;0,M69,IF(N69=TRUE,ROUND((M70*V69)/V70,0),(M70*V69)/V70))))</f>
        <v>11.27</v>
      </c>
      <c r="P69" s="33">
        <f t="shared" si="33"/>
        <v>30.429000000000002</v>
      </c>
      <c r="Q69" s="301">
        <f>IF($A69="Anulado",0,IF(OR($A69="LOSS",$A69="OK"),IF(OR($D69="W",$D69="1/2W",$D69="1/2L"),P69-O69,IF($D69="L",-O69,0))+IF(OR($D70="W",$D70="1/2W",$D70="1/2L"),P70-O70,IF($D70="L",-O70,0))+IF(OR($D71="W",$D71="1/2W",$D71="1/2L"),P71-O71,IF($D71="L",-O71,0)),IF(AND(OR($D69="W",$D69="1/2W",$D69="1/2L"),D70="W"),P69+P70-SUM(O69:O71)+_xlfn.XLOOKUP("X",D69:D71,O69:O71,0),IF(AND(D69=TRUE,D71="W"),P69+P71-SUM(O69:O71),IF(AND(D70="W",D71="W"),P70+P71-SUM(O69:O71)+_xlfn.XLOOKUP("X",D69:D71,O69:O71,0),IF(L71&gt;0,IF(OR($D69="W",$D69="1/2W",$D69="1/2L"),P69-SUM(O69:O71)+_xlfn.XLOOKUP("X",D69:D71,O69:O71,0),IF(OR($D69="W",$D69="1/2W",$D69="1/2L"),P70-SUM(O69:O71)+_xlfn.XLOOKUP("X",D69:D71,O69:O71,0),IF(OR($D69="W",$D69="1/2W",$D69="1/2L"),P71-SUM(O69:O71)+_xlfn.XLOOKUP("X",D69:D71,O69:O71,0),SUM(P69:P71)/3-SUM(O69:O71)+_xlfn.XLOOKUP("X",D69:D71,O69:O71,0)))),IF(OR($D69="W",$D69="1/2W",$D69="1/2L"),P69-SUM(O69:O70)+_xlfn.XLOOKUP("X",D69:D71,O69:O71,0),IF(OR($D69="W",$D69="1/2W",$D69="1/2L"),P70-SUM(O69:O70)+_xlfn.XLOOKUP("X",D69:D71,O69:O71,0),SUM(P69:P70)/2-SUM(O69:O70)+_xlfn.XLOOKUP("X",D69:D71,O69:O71,0)))))))))</f>
        <v>0.70599818071558573</v>
      </c>
      <c r="R69" s="300">
        <f>IF(Q69=0,0,Q69/SUM(O69:O71))</f>
        <v>2.3752586801563596E-2</v>
      </c>
      <c r="S69" s="285">
        <f>IF($B69=$B66,IF(OR($A69="LOSS",$A69="OK",$A69="Anulada"),Q69,0)+S66,IF(OR($A69="LOSS",$A69="OK",$A69="Anulada"),Q69,0))</f>
        <v>2.9869644268249331</v>
      </c>
      <c r="T69" s="285">
        <f>IF($B69=$B66,Q69+T66,Q69)</f>
        <v>2.9869644268249331</v>
      </c>
      <c r="U69" s="287">
        <f>IF(T69=0,0,T69/AS69)</f>
        <v>2.5297287211138685E-2</v>
      </c>
      <c r="V69" s="34">
        <f>IF(L69="","",IF(L71&gt;0,(SUM(L69:L71)/L69)/(SUM(L69:L71)/L69+SUM(L69:L71)/L70+SUM(L69:L71)/L71),L70/SUM(L69:L70)))</f>
        <v>0.37916762474131982</v>
      </c>
      <c r="W69" s="103">
        <f t="shared" si="36"/>
        <v>0</v>
      </c>
      <c r="X69" s="103">
        <f t="shared" si="36"/>
        <v>0</v>
      </c>
      <c r="Y69" s="104">
        <f t="shared" si="36"/>
        <v>19.159000000000002</v>
      </c>
      <c r="Z69" s="103">
        <f t="shared" si="36"/>
        <v>0</v>
      </c>
      <c r="AA69" s="103">
        <f t="shared" si="36"/>
        <v>0</v>
      </c>
      <c r="AB69" s="103">
        <f t="shared" si="36"/>
        <v>0</v>
      </c>
      <c r="AC69" s="103">
        <f t="shared" si="36"/>
        <v>0</v>
      </c>
      <c r="AD69" s="52">
        <f t="shared" si="37"/>
        <v>0</v>
      </c>
      <c r="AE69" s="52">
        <f t="shared" si="38"/>
        <v>0</v>
      </c>
      <c r="AF69" s="52">
        <f t="shared" si="39"/>
        <v>0</v>
      </c>
      <c r="AG69" s="52">
        <f t="shared" si="40"/>
        <v>0</v>
      </c>
      <c r="AH69" s="52">
        <f t="shared" si="41"/>
        <v>1</v>
      </c>
      <c r="AI69" s="52">
        <f t="shared" si="42"/>
        <v>0</v>
      </c>
      <c r="AJ69" s="52">
        <f t="shared" si="43"/>
        <v>0</v>
      </c>
      <c r="AK69" s="52">
        <f t="shared" si="44"/>
        <v>0</v>
      </c>
      <c r="AL69" s="52">
        <f t="shared" si="45"/>
        <v>0</v>
      </c>
      <c r="AM69" s="52">
        <f t="shared" si="46"/>
        <v>0</v>
      </c>
      <c r="AN69" s="52">
        <f t="shared" si="47"/>
        <v>0</v>
      </c>
      <c r="AO69" s="52">
        <f t="shared" si="48"/>
        <v>0</v>
      </c>
      <c r="AP69" s="52">
        <f t="shared" si="49"/>
        <v>0</v>
      </c>
      <c r="AQ69" s="52">
        <f t="shared" si="50"/>
        <v>0</v>
      </c>
      <c r="AR69" s="105" t="str">
        <f>$B69</f>
        <v>27</v>
      </c>
      <c r="AS69" s="322">
        <f>IF($B69=$B66,AS66+SUM(O69:O71),SUM(O69:O71))</f>
        <v>118.07449557317507</v>
      </c>
      <c r="AT69" s="285">
        <f>IF($A69=" ",SUM(O69:O71),0)+AT66</f>
        <v>0</v>
      </c>
      <c r="AU69" s="285">
        <f>IF($B69="","",IF($A69="","",Q66+AU66))</f>
        <v>55.230257865353053</v>
      </c>
    </row>
    <row r="70" spans="1:47" ht="13" customHeight="1" x14ac:dyDescent="0.2">
      <c r="A70" s="308"/>
      <c r="B70" s="282"/>
      <c r="C70" s="303"/>
      <c r="D70" s="39" t="s">
        <v>28</v>
      </c>
      <c r="E70" s="277"/>
      <c r="F70" s="291"/>
      <c r="G70" s="120" t="s">
        <v>69</v>
      </c>
      <c r="H70" s="277"/>
      <c r="I70" s="42" t="s">
        <v>23</v>
      </c>
      <c r="J70" s="43">
        <f>IF(I70="","",IF(_xlfn.XLOOKUP(I70,I$3:I69,$AR$3:AR69,0,,-1)=AR70,_xlfn.XLOOKUP(I70,I$3:I69,J$3:J69,1,,-1)+1,1))</f>
        <v>4</v>
      </c>
      <c r="K70" s="44">
        <f>IF(I70="","",_xlfn.XLOOKUP(I70,I$3:I69,K$3:K69,0,,-1)+IF($D70=" ",1,0))</f>
        <v>0</v>
      </c>
      <c r="L70" s="121">
        <v>1.649</v>
      </c>
      <c r="M70" s="139"/>
      <c r="N70" s="294"/>
      <c r="O70" s="47">
        <f>IF(OR(V69="",V70=""),"",IF(L71&gt;0,IF(M70&gt;0,M70,IF(M69&gt;0,IF(N69=TRUE,ROUND((M69*V70)/V69,0),(M69*V70)/V69),IF(M70&gt;0,IF(N69=TRUE,ROUND(M70,0),M70),IF(M71&gt;0,IF(N69=TRUE,ROUND(O71*V70/V71,0),O71*V70/V71),0)))),IF(M70&gt;0,M70,IF(N69=TRUE,ROUND((M69*V70)/V69,0),(M69*V70)/V69))))</f>
        <v>18.453001819284417</v>
      </c>
      <c r="P70" s="48">
        <f t="shared" ref="P70:P101" si="51">IF(OR(L70="",O70=""),"",IF($D70="1/2W",O70/2+O70/2*L70,IF($D70="1/2L",O70/2,O70*L70)))</f>
        <v>30.429000000000002</v>
      </c>
      <c r="Q70" s="277"/>
      <c r="R70" s="286"/>
      <c r="S70" s="286"/>
      <c r="T70" s="286"/>
      <c r="U70" s="288"/>
      <c r="V70" s="49">
        <f>IF(L70="","",IF(L71&gt;0,(SUM(L69:L71)/L70)/(SUM(L69:L71)/L69+SUM(L69:L71)/L70+SUM(L69:L71)/L71),L69/SUM(L69:L70)))</f>
        <v>0.62083237525868018</v>
      </c>
      <c r="W70" s="103">
        <f t="shared" si="36"/>
        <v>0</v>
      </c>
      <c r="X70" s="103">
        <f t="shared" si="36"/>
        <v>0</v>
      </c>
      <c r="Y70" s="103">
        <f t="shared" si="36"/>
        <v>0</v>
      </c>
      <c r="Z70" s="103">
        <f t="shared" si="36"/>
        <v>0</v>
      </c>
      <c r="AA70" s="103">
        <f t="shared" si="36"/>
        <v>0</v>
      </c>
      <c r="AB70" s="104">
        <f t="shared" si="36"/>
        <v>-18.453001819284417</v>
      </c>
      <c r="AC70" s="103">
        <f t="shared" si="36"/>
        <v>0</v>
      </c>
      <c r="AD70" s="52">
        <f t="shared" si="37"/>
        <v>0</v>
      </c>
      <c r="AE70" s="52">
        <f t="shared" si="38"/>
        <v>0</v>
      </c>
      <c r="AF70" s="52">
        <f t="shared" si="39"/>
        <v>0</v>
      </c>
      <c r="AG70" s="52">
        <f t="shared" si="40"/>
        <v>0</v>
      </c>
      <c r="AH70" s="52">
        <f t="shared" si="41"/>
        <v>0</v>
      </c>
      <c r="AI70" s="52">
        <f t="shared" si="42"/>
        <v>0</v>
      </c>
      <c r="AJ70" s="52">
        <f t="shared" si="43"/>
        <v>0</v>
      </c>
      <c r="AK70" s="52">
        <f t="shared" si="44"/>
        <v>0</v>
      </c>
      <c r="AL70" s="52">
        <f t="shared" si="45"/>
        <v>0</v>
      </c>
      <c r="AM70" s="52">
        <f t="shared" si="46"/>
        <v>0</v>
      </c>
      <c r="AN70" s="52">
        <f t="shared" si="47"/>
        <v>0</v>
      </c>
      <c r="AO70" s="52">
        <f t="shared" si="48"/>
        <v>1</v>
      </c>
      <c r="AP70" s="52">
        <f t="shared" si="49"/>
        <v>0</v>
      </c>
      <c r="AQ70" s="52">
        <f t="shared" si="50"/>
        <v>0</v>
      </c>
      <c r="AR70" s="105" t="str">
        <f>$B69</f>
        <v>27</v>
      </c>
      <c r="AS70" s="311"/>
      <c r="AT70" s="298"/>
      <c r="AU70" s="298"/>
    </row>
    <row r="71" spans="1:47" ht="13.25" customHeight="1" x14ac:dyDescent="0.2">
      <c r="A71" s="309"/>
      <c r="B71" s="283"/>
      <c r="C71" s="304"/>
      <c r="D71" s="54" t="s">
        <v>32</v>
      </c>
      <c r="E71" s="278"/>
      <c r="F71" s="292"/>
      <c r="G71" s="134"/>
      <c r="H71" s="278"/>
      <c r="I71" s="57"/>
      <c r="J71" s="58" t="str">
        <f>IF(I71="","",IF(_xlfn.XLOOKUP(I71,I$3:I70,$AR$3:AR70,0,,-1)=AR71,_xlfn.XLOOKUP(I71,I$3:I70,J$3:J70,1,,-1)+1,1))</f>
        <v/>
      </c>
      <c r="K71" s="59" t="str">
        <f>IF(I71="","",_xlfn.XLOOKUP(I71,I$3:I70,K$3:K70,0,,-1)+IF($D71=" ",1,0))</f>
        <v/>
      </c>
      <c r="L71" s="55"/>
      <c r="M71" s="128"/>
      <c r="N71" s="295"/>
      <c r="O71" s="62" t="str">
        <f>IF(OR(V69="",V70=""),"",IF(L71&gt;0,IF(M71&gt;0,M71,IF(M69&gt;0,IF(N69=TRUE,ROUND((M69*V71)/V69,0),(M69*V71)/V69),IF(M70&gt;0,IF(N69=TRUE,ROUND((M70*V71)/V70,0),(M70*V71)/V70),IF(M71&gt;0,M71,0)))),""))</f>
        <v/>
      </c>
      <c r="P71" s="63" t="str">
        <f t="shared" si="51"/>
        <v/>
      </c>
      <c r="Q71" s="278"/>
      <c r="R71" s="278"/>
      <c r="S71" s="278"/>
      <c r="T71" s="278"/>
      <c r="U71" s="289"/>
      <c r="V71" s="64" t="str">
        <f>IF(L71="","",(SUM(L69:L71)/L71)/(SUM(L69:L71)/L69+SUM(L69:L71)/L70+SUM(L69:L71)/L71))</f>
        <v/>
      </c>
      <c r="W71" s="103">
        <f t="shared" si="36"/>
        <v>0</v>
      </c>
      <c r="X71" s="103">
        <f t="shared" si="36"/>
        <v>0</v>
      </c>
      <c r="Y71" s="103">
        <f t="shared" si="36"/>
        <v>0</v>
      </c>
      <c r="Z71" s="103">
        <f t="shared" si="36"/>
        <v>0</v>
      </c>
      <c r="AA71" s="103">
        <f t="shared" si="36"/>
        <v>0</v>
      </c>
      <c r="AB71" s="103">
        <f t="shared" si="36"/>
        <v>0</v>
      </c>
      <c r="AC71" s="103">
        <f t="shared" si="36"/>
        <v>0</v>
      </c>
      <c r="AD71" s="52">
        <f t="shared" si="37"/>
        <v>0</v>
      </c>
      <c r="AE71" s="52">
        <f t="shared" si="38"/>
        <v>0</v>
      </c>
      <c r="AF71" s="52">
        <f t="shared" si="39"/>
        <v>0</v>
      </c>
      <c r="AG71" s="52">
        <f t="shared" si="40"/>
        <v>0</v>
      </c>
      <c r="AH71" s="52">
        <f t="shared" si="41"/>
        <v>0</v>
      </c>
      <c r="AI71" s="52">
        <f t="shared" si="42"/>
        <v>0</v>
      </c>
      <c r="AJ71" s="52">
        <f t="shared" si="43"/>
        <v>0</v>
      </c>
      <c r="AK71" s="52">
        <f t="shared" si="44"/>
        <v>0</v>
      </c>
      <c r="AL71" s="52">
        <f t="shared" si="45"/>
        <v>0</v>
      </c>
      <c r="AM71" s="52">
        <f t="shared" si="46"/>
        <v>0</v>
      </c>
      <c r="AN71" s="52">
        <f t="shared" si="47"/>
        <v>0</v>
      </c>
      <c r="AO71" s="52">
        <f t="shared" si="48"/>
        <v>0</v>
      </c>
      <c r="AP71" s="52">
        <f t="shared" si="49"/>
        <v>0</v>
      </c>
      <c r="AQ71" s="52">
        <f t="shared" si="50"/>
        <v>0</v>
      </c>
      <c r="AR71" s="105" t="str">
        <f>$B69</f>
        <v>27</v>
      </c>
      <c r="AS71" s="311"/>
      <c r="AT71" s="298"/>
      <c r="AU71" s="298"/>
    </row>
    <row r="72" spans="1:47" ht="13.25" customHeight="1" x14ac:dyDescent="0.2">
      <c r="A72" s="307" t="str">
        <f>IF(OR(D72="W",D73="W",D74="W",D72="1/2W",D73="1/2W",D74="1/2W",D72="1/2L",D73="1/2L",D74="1/2L"),"OK",IF(OR(D72="L",D73="L",D74="L"),"LOSS",IF(OR(D72="X",D73="X",D74="X"),"Anulado"," ")))</f>
        <v>OK</v>
      </c>
      <c r="B72" s="317" t="str">
        <f>IF(E72="","",$B69)</f>
        <v>27</v>
      </c>
      <c r="C72" s="305" t="str">
        <f>IF(E72=""," ","– "&amp;COUNTIF(B$3:B74,$B72))</f>
        <v>– 5</v>
      </c>
      <c r="D72" s="65" t="s">
        <v>31</v>
      </c>
      <c r="E72" s="279" t="s">
        <v>99</v>
      </c>
      <c r="F72" s="314" t="s">
        <v>100</v>
      </c>
      <c r="G72" s="136">
        <v>2</v>
      </c>
      <c r="H72" s="313" t="str">
        <f ca="1">IF(E72="","",IF(AND(DAY(E72)&lt;DAY(TODAY()),$A72=" "),"???",IF($A72=" ",IF(AND(DAY(E72)=DAY(TODAY()),HOUR(E72)&lt;=HOUR(NOW())+1),IF(AND(HOUR(E72)+2&lt;=HOUR(NOW()),DAY(E72)&lt;=DAY(TODAY()),MINUTE(E72)&lt;=MINUTE(NOW())),"???",IF(OR(MINUTE(E72)&lt;=MINUTE(NOW()),HOUR(E72)&lt;=HOUR(NOW())),"!!!","")),""),"")))</f>
        <v/>
      </c>
      <c r="I72" s="67" t="s">
        <v>23</v>
      </c>
      <c r="J72" s="68">
        <f>IF(I72="","",IF(_xlfn.XLOOKUP(I72,I$3:I71,$AR$3:AR71,0,,-1)=AR72,_xlfn.XLOOKUP(I72,I$3:I71,J$3:J71,1,,-1)+1,1))</f>
        <v>5</v>
      </c>
      <c r="K72" s="69">
        <f>IF(I72="","",_xlfn.XLOOKUP(I72,I$3:I71,K$3:K71,0,,-1)+IF($D72=" ",1,0))</f>
        <v>0</v>
      </c>
      <c r="L72" s="70">
        <v>1.5880000000000001</v>
      </c>
      <c r="M72" s="71"/>
      <c r="N72" s="293" t="b">
        <v>0</v>
      </c>
      <c r="O72" s="72">
        <f>IF(OR(V72="",V73=""),"",IF(L74&gt;0,IF(M72&gt;0,M72,IF(M73&gt;0,IF(N72=TRUE,ROUND((M73*V72)/V73,0),(M73*V72)/V73),IF(N72=TRUE,ROUND((M74*V72)/V74,0),(M74*V72)/V74))),IF(M72&gt;0,M72,IF(N72=TRUE,ROUND((M73*V72)/V73,0),(M73*V72)/V73))))</f>
        <v>29.641057934508812</v>
      </c>
      <c r="P72" s="73">
        <f t="shared" si="51"/>
        <v>47.069999999999993</v>
      </c>
      <c r="Q72" s="320">
        <f>IF($A72="Anulado",0,IF(OR($A72="LOSS",$A72="OK"),IF(OR($D72="W",$D72="1/2W",$D72="1/2L"),P72-O72,IF($D72="L",-O72,0))+IF(OR($D73="W",$D73="1/2W",$D73="1/2L"),P73-O73,IF($D73="L",-O73,0))+IF(OR($D74="W",$D74="1/2W",$D74="1/2L"),P74-O74,IF($D74="L",-O74,0)),IF(AND(OR($D72="W",$D72="1/2W",$D72="1/2L"),D73="W"),P72+P73-SUM(O72:O74)+_xlfn.XLOOKUP("X",D72:D74,O72:O74,0),IF(AND(D72=TRUE,D74="W"),P72+P74-SUM(O72:O74),IF(AND(D73="W",D74="W"),P73+P74-SUM(O72:O74)+_xlfn.XLOOKUP("X",D72:D74,O72:O74,0),IF(L74&gt;0,IF(OR($D72="W",$D72="1/2W",$D72="1/2L"),P72-SUM(O72:O74)+_xlfn.XLOOKUP("X",D72:D74,O72:O74,0),IF(OR($D72="W",$D72="1/2W",$D72="1/2L"),P73-SUM(O72:O74)+_xlfn.XLOOKUP("X",D72:D74,O72:O74,0),IF(OR($D72="W",$D72="1/2W",$D72="1/2L"),P74-SUM(O72:O74)+_xlfn.XLOOKUP("X",D72:D74,O72:O74,0),SUM(P72:P74)/3-SUM(O72:O74)+_xlfn.XLOOKUP("X",D72:D74,O72:O74,0)))),IF(OR($D72="W",$D72="1/2W",$D72="1/2L"),P72-SUM(O72:O73)+_xlfn.XLOOKUP("X",D72:D74,O72:O74,0),IF(OR($D72="W",$D72="1/2W",$D72="1/2L"),P73-SUM(O72:O73)+_xlfn.XLOOKUP("X",D72:D74,O72:O74,0),SUM(P72:P73)/2-SUM(O72:O73)+_xlfn.XLOOKUP("X",D72:D74,O72:O74,0)))))))))</f>
        <v>1.738942065491182</v>
      </c>
      <c r="R72" s="319">
        <f>IF(Q72=0,0,Q72/SUM(O72:O74))</f>
        <v>3.8360941586748E-2</v>
      </c>
      <c r="S72" s="296">
        <f>IF($B72=$B69,IF(OR($A72="LOSS",$A72="OK",$A72="Anulada"),Q72,0)+S69,IF(OR($A72="LOSS",$A72="OK",$A72="Anulada"),Q72,0))</f>
        <v>4.7259064923161151</v>
      </c>
      <c r="T72" s="296">
        <f>IF($B72=$B69,Q72+T69,Q72)</f>
        <v>4.7259064923161151</v>
      </c>
      <c r="U72" s="323">
        <f>IF(T72=0,0,T72/AS72)</f>
        <v>2.8921333399442185E-2</v>
      </c>
      <c r="V72" s="74">
        <f>IF(L72="","",IF(L74&gt;0,(SUM(L72:L74)/L72)/(SUM(L72:L74)/L72+SUM(L72:L74)/L73+SUM(L72:L74)/L74),L73/SUM(L72:L73)))</f>
        <v>0.6538796861377506</v>
      </c>
      <c r="W72" s="77">
        <f t="shared" si="36"/>
        <v>0</v>
      </c>
      <c r="X72" s="77">
        <f t="shared" si="36"/>
        <v>0</v>
      </c>
      <c r="Y72" s="77">
        <f t="shared" si="36"/>
        <v>0</v>
      </c>
      <c r="Z72" s="77">
        <f t="shared" si="36"/>
        <v>0</v>
      </c>
      <c r="AA72" s="77">
        <f t="shared" si="36"/>
        <v>0</v>
      </c>
      <c r="AB72" s="89">
        <f t="shared" si="36"/>
        <v>17.428942065491182</v>
      </c>
      <c r="AC72" s="77">
        <f t="shared" si="36"/>
        <v>0</v>
      </c>
      <c r="AD72" s="77">
        <f t="shared" si="37"/>
        <v>0</v>
      </c>
      <c r="AE72" s="77">
        <f t="shared" si="38"/>
        <v>0</v>
      </c>
      <c r="AF72" s="77">
        <f t="shared" si="39"/>
        <v>0</v>
      </c>
      <c r="AG72" s="77">
        <f t="shared" si="40"/>
        <v>0</v>
      </c>
      <c r="AH72" s="77">
        <f t="shared" si="41"/>
        <v>0</v>
      </c>
      <c r="AI72" s="77">
        <f t="shared" si="42"/>
        <v>0</v>
      </c>
      <c r="AJ72" s="77">
        <f t="shared" si="43"/>
        <v>0</v>
      </c>
      <c r="AK72" s="77">
        <f t="shared" si="44"/>
        <v>0</v>
      </c>
      <c r="AL72" s="77">
        <f t="shared" si="45"/>
        <v>0</v>
      </c>
      <c r="AM72" s="77">
        <f t="shared" si="46"/>
        <v>0</v>
      </c>
      <c r="AN72" s="77">
        <f t="shared" si="47"/>
        <v>1</v>
      </c>
      <c r="AO72" s="77">
        <f t="shared" si="48"/>
        <v>0</v>
      </c>
      <c r="AP72" s="77">
        <f t="shared" si="49"/>
        <v>0</v>
      </c>
      <c r="AQ72" s="77">
        <f t="shared" si="50"/>
        <v>0</v>
      </c>
      <c r="AR72" s="107" t="str">
        <f>$B72</f>
        <v>27</v>
      </c>
      <c r="AS72" s="321">
        <f>IF($B72=$B69,AS69+SUM(O72:O74),SUM(O72:O74))</f>
        <v>163.40555350768389</v>
      </c>
      <c r="AT72" s="296">
        <f>IF($A72=" ",SUM(O72:O74),0)+AT69</f>
        <v>0</v>
      </c>
      <c r="AU72" s="296">
        <f>IF($B72="","",IF($A72="","",Q72+AU69))</f>
        <v>56.969199930844233</v>
      </c>
    </row>
    <row r="73" spans="1:47" ht="13" customHeight="1" x14ac:dyDescent="0.2">
      <c r="A73" s="308"/>
      <c r="B73" s="282"/>
      <c r="C73" s="303"/>
      <c r="D73" s="79" t="s">
        <v>28</v>
      </c>
      <c r="E73" s="277"/>
      <c r="F73" s="291"/>
      <c r="G73" s="80" t="s">
        <v>101</v>
      </c>
      <c r="H73" s="277"/>
      <c r="I73" s="81" t="s">
        <v>20</v>
      </c>
      <c r="J73" s="82">
        <f>IF(I73="","",IF(_xlfn.XLOOKUP(I73,I$3:I72,$AR$3:AR72,0,,-1)=AR73,_xlfn.XLOOKUP(I73,I$3:I72,J$3:J72,1,,-1)+1,1))</f>
        <v>5</v>
      </c>
      <c r="K73" s="83">
        <f>IF(I73="","",_xlfn.XLOOKUP(I73,I$3:I72,K$3:K72,0,,-1)+IF($D73=" ",1,0))</f>
        <v>0</v>
      </c>
      <c r="L73" s="84">
        <v>3</v>
      </c>
      <c r="M73" s="85">
        <v>15.69</v>
      </c>
      <c r="N73" s="294"/>
      <c r="O73" s="86">
        <f>IF(OR(V72="",V73=""),"",IF(L74&gt;0,IF(M73&gt;0,M73,IF(M72&gt;0,IF(N72=TRUE,ROUND((M72*V73)/V72,0),(M72*V73)/V72),IF(M73&gt;0,IF(N72=TRUE,ROUND(M73,0),M73),IF(M74&gt;0,IF(N72=TRUE,ROUND(O74*V73/V74,0),O74*V73/V74),0)))),IF(M73&gt;0,M73,IF(N72=TRUE,ROUND((M72*V73)/V72,0),(M72*V73)/V72))))</f>
        <v>15.69</v>
      </c>
      <c r="P73" s="87">
        <f t="shared" si="51"/>
        <v>47.07</v>
      </c>
      <c r="Q73" s="277"/>
      <c r="R73" s="286"/>
      <c r="S73" s="286"/>
      <c r="T73" s="286"/>
      <c r="U73" s="288"/>
      <c r="V73" s="88">
        <f>IF(L73="","",IF(L74&gt;0,(SUM(L72:L74)/L73)/(SUM(L72:L74)/L72+SUM(L72:L74)/L73+SUM(L72:L74)/L74),L72/SUM(L72:L73)))</f>
        <v>0.34612031386224934</v>
      </c>
      <c r="W73" s="77">
        <f t="shared" ref="W73:AC82" si="52">IF($I73=W$2,IF(OR($D73="W",$D73="1/2W",$D73="1/2L"),$P73-$O73,IF($D73="X",0,-$O73)),0)</f>
        <v>0</v>
      </c>
      <c r="X73" s="77">
        <f t="shared" si="52"/>
        <v>0</v>
      </c>
      <c r="Y73" s="89">
        <f t="shared" si="52"/>
        <v>-15.69</v>
      </c>
      <c r="Z73" s="77">
        <f t="shared" si="52"/>
        <v>0</v>
      </c>
      <c r="AA73" s="77">
        <f t="shared" si="52"/>
        <v>0</v>
      </c>
      <c r="AB73" s="77">
        <f t="shared" si="52"/>
        <v>0</v>
      </c>
      <c r="AC73" s="77">
        <f t="shared" si="52"/>
        <v>0</v>
      </c>
      <c r="AD73" s="77">
        <f t="shared" si="37"/>
        <v>0</v>
      </c>
      <c r="AE73" s="77">
        <f t="shared" si="38"/>
        <v>0</v>
      </c>
      <c r="AF73" s="77">
        <f t="shared" si="39"/>
        <v>0</v>
      </c>
      <c r="AG73" s="77">
        <f t="shared" si="40"/>
        <v>0</v>
      </c>
      <c r="AH73" s="77">
        <f t="shared" si="41"/>
        <v>0</v>
      </c>
      <c r="AI73" s="77">
        <f t="shared" si="42"/>
        <v>1</v>
      </c>
      <c r="AJ73" s="77">
        <f t="shared" si="43"/>
        <v>0</v>
      </c>
      <c r="AK73" s="77">
        <f t="shared" si="44"/>
        <v>0</v>
      </c>
      <c r="AL73" s="77">
        <f t="shared" si="45"/>
        <v>0</v>
      </c>
      <c r="AM73" s="77">
        <f t="shared" si="46"/>
        <v>0</v>
      </c>
      <c r="AN73" s="77">
        <f t="shared" si="47"/>
        <v>0</v>
      </c>
      <c r="AO73" s="77">
        <f t="shared" si="48"/>
        <v>0</v>
      </c>
      <c r="AP73" s="77">
        <f t="shared" si="49"/>
        <v>0</v>
      </c>
      <c r="AQ73" s="77">
        <f t="shared" si="50"/>
        <v>0</v>
      </c>
      <c r="AR73" s="107" t="str">
        <f>$B72</f>
        <v>27</v>
      </c>
      <c r="AS73" s="311"/>
      <c r="AT73" s="298"/>
      <c r="AU73" s="298"/>
    </row>
    <row r="74" spans="1:47" ht="13.25" customHeight="1" x14ac:dyDescent="0.2">
      <c r="A74" s="309"/>
      <c r="B74" s="283"/>
      <c r="C74" s="304"/>
      <c r="D74" s="90" t="s">
        <v>32</v>
      </c>
      <c r="E74" s="278"/>
      <c r="F74" s="292"/>
      <c r="G74" s="109"/>
      <c r="H74" s="278"/>
      <c r="I74" s="110"/>
      <c r="J74" s="111" t="str">
        <f>IF(I74="","",IF(_xlfn.XLOOKUP(I74,I$3:I73,$AR$3:AR73,0,,-1)=AR74,_xlfn.XLOOKUP(I74,I$3:I73,J$3:J73,1,,-1)+1,1))</f>
        <v/>
      </c>
      <c r="K74" s="112" t="str">
        <f>IF(I74="","",_xlfn.XLOOKUP(I74,I$3:I73,K$3:K73,0,,-1)+IF($D74=" ",1,0))</f>
        <v/>
      </c>
      <c r="L74" s="113"/>
      <c r="M74" s="96"/>
      <c r="N74" s="295"/>
      <c r="O74" s="114" t="str">
        <f>IF(OR(V72="",V73=""),"",IF(L74&gt;0,IF(M74&gt;0,M74,IF(M72&gt;0,IF(N72=TRUE,ROUND((M72*V74)/V72,0),(M72*V74)/V72),IF(M73&gt;0,IF(N72=TRUE,ROUND((M73*V74)/V73,0),(M73*V74)/V73),IF(M74&gt;0,M74,0)))),""))</f>
        <v/>
      </c>
      <c r="P74" s="115" t="str">
        <f t="shared" si="51"/>
        <v/>
      </c>
      <c r="Q74" s="278"/>
      <c r="R74" s="278"/>
      <c r="S74" s="278"/>
      <c r="T74" s="278"/>
      <c r="U74" s="289"/>
      <c r="V74" s="116" t="str">
        <f>IF(L74="","",(SUM(L72:L74)/L74)/(SUM(L72:L74)/L72+SUM(L72:L74)/L73+SUM(L72:L74)/L74))</f>
        <v/>
      </c>
      <c r="W74" s="77">
        <f t="shared" si="52"/>
        <v>0</v>
      </c>
      <c r="X74" s="77">
        <f t="shared" si="52"/>
        <v>0</v>
      </c>
      <c r="Y74" s="77">
        <f t="shared" si="52"/>
        <v>0</v>
      </c>
      <c r="Z74" s="77">
        <f t="shared" si="52"/>
        <v>0</v>
      </c>
      <c r="AA74" s="77">
        <f t="shared" si="52"/>
        <v>0</v>
      </c>
      <c r="AB74" s="77">
        <f t="shared" si="52"/>
        <v>0</v>
      </c>
      <c r="AC74" s="77">
        <f t="shared" si="52"/>
        <v>0</v>
      </c>
      <c r="AD74" s="77">
        <f t="shared" si="37"/>
        <v>0</v>
      </c>
      <c r="AE74" s="77">
        <f t="shared" si="38"/>
        <v>0</v>
      </c>
      <c r="AF74" s="77">
        <f t="shared" si="39"/>
        <v>0</v>
      </c>
      <c r="AG74" s="77">
        <f t="shared" si="40"/>
        <v>0</v>
      </c>
      <c r="AH74" s="77">
        <f t="shared" si="41"/>
        <v>0</v>
      </c>
      <c r="AI74" s="77">
        <f t="shared" si="42"/>
        <v>0</v>
      </c>
      <c r="AJ74" s="77">
        <f t="shared" si="43"/>
        <v>0</v>
      </c>
      <c r="AK74" s="77">
        <f t="shared" si="44"/>
        <v>0</v>
      </c>
      <c r="AL74" s="77">
        <f t="shared" si="45"/>
        <v>0</v>
      </c>
      <c r="AM74" s="77">
        <f t="shared" si="46"/>
        <v>0</v>
      </c>
      <c r="AN74" s="77">
        <f t="shared" si="47"/>
        <v>0</v>
      </c>
      <c r="AO74" s="77">
        <f t="shared" si="48"/>
        <v>0</v>
      </c>
      <c r="AP74" s="77">
        <f t="shared" si="49"/>
        <v>0</v>
      </c>
      <c r="AQ74" s="77">
        <f t="shared" si="50"/>
        <v>0</v>
      </c>
      <c r="AR74" s="107" t="str">
        <f>$B72</f>
        <v>27</v>
      </c>
      <c r="AS74" s="311"/>
      <c r="AT74" s="298"/>
      <c r="AU74" s="298"/>
    </row>
    <row r="75" spans="1:47" ht="13.25" customHeight="1" x14ac:dyDescent="0.2">
      <c r="A75" s="312" t="str">
        <f>IF(OR(D75="W",D76="W",D77="W",D75="1/2W",D76="1/2W",D77="1/2W",D75="1/2L",D76="1/2L",D77="1/2L"),"OK",IF(OR(D75="L",D76="L",D77="L"),"LOSS",IF(OR(D75="X",D76="X",D77="X"),"Anulado"," ")))</f>
        <v>OK</v>
      </c>
      <c r="B75" s="316" t="s">
        <v>102</v>
      </c>
      <c r="C75" s="302" t="str">
        <f>IF(E75=""," ","– "&amp;COUNTIF(B$3:B77,$B75))</f>
        <v>– 1</v>
      </c>
      <c r="D75" s="25" t="s">
        <v>28</v>
      </c>
      <c r="E75" s="276" t="s">
        <v>103</v>
      </c>
      <c r="F75" s="315" t="s">
        <v>104</v>
      </c>
      <c r="G75" s="117" t="s">
        <v>105</v>
      </c>
      <c r="H75" s="306" t="str">
        <f ca="1">IF(E75="","",IF(AND(DAY(E75)&lt;DAY(TODAY()),$A75=" "),"???",IF($A75=" ",IF(AND(DAY(E75)=DAY(TODAY()),HOUR(E75)&lt;=HOUR(NOW())+1),IF(AND(HOUR(E75)+2&lt;=HOUR(NOW()),DAY(E75)&lt;=DAY(TODAY()),MINUTE(E75)&lt;=MINUTE(NOW())),"???",IF(OR(MINUTE(E75)&lt;=MINUTE(NOW()),HOUR(E75)&lt;=HOUR(NOW())),"!!!","")),""),"")))</f>
        <v/>
      </c>
      <c r="I75" s="27" t="s">
        <v>23</v>
      </c>
      <c r="J75" s="101">
        <f>IF(I75="","",IF(_xlfn.XLOOKUP(I75,I$3:I74,$AR$3:AR74,0,,-1)=AR75,_xlfn.XLOOKUP(I75,I$3:I74,J$3:J74,1,,-1)+1,1))</f>
        <v>1</v>
      </c>
      <c r="K75" s="29">
        <f>IF(I75="","",_xlfn.XLOOKUP(I75,I$3:I74,K$3:K74,0,,-1)+IF($D75=" ",1,0))</f>
        <v>0</v>
      </c>
      <c r="L75" s="118">
        <v>2.33</v>
      </c>
      <c r="M75" s="119">
        <v>1.5</v>
      </c>
      <c r="N75" s="318" t="b">
        <v>0</v>
      </c>
      <c r="O75" s="102">
        <f>IF(OR(V75="",V76=""),"",IF(L77&gt;0,IF(M75&gt;0,M75,IF(M76&gt;0,IF(N75=TRUE,ROUND((M76*V75)/V76,0),(M76*V75)/V76),IF(N75=TRUE,ROUND((M77*V75)/V77,0),(M77*V75)/V77))),IF(M75&gt;0,M75,IF(N75=TRUE,ROUND((M76*V75)/V76,0),(M76*V75)/V76))))</f>
        <v>1.5</v>
      </c>
      <c r="P75" s="33">
        <f t="shared" si="51"/>
        <v>3.4950000000000001</v>
      </c>
      <c r="Q75" s="301">
        <f>IF($A75="Anulado",0,IF(OR($A75="LOSS",$A75="OK"),IF(OR($D75="W",$D75="1/2W",$D75="1/2L"),P75-O75,IF($D75="L",-O75,0))+IF(OR($D76="W",$D76="1/2W",$D76="1/2L"),P76-O76,IF($D76="L",-O76,0))+IF(OR($D77="W",$D77="1/2W",$D77="1/2L"),P77-O77,IF($D77="L",-O77,0)),IF(AND(OR($D75="W",$D75="1/2W",$D75="1/2L"),D76="W"),P75+P76-SUM(O75:O77)+_xlfn.XLOOKUP("X",D75:D77,O75:O77,0),IF(AND(D75=TRUE,D77="W"),P75+P77-SUM(O75:O77),IF(AND(D76="W",D77="W"),P76+P77-SUM(O75:O77)+_xlfn.XLOOKUP("X",D75:D77,O75:O77,0),IF(L77&gt;0,IF(OR($D75="W",$D75="1/2W",$D75="1/2L"),P75-SUM(O75:O77)+_xlfn.XLOOKUP("X",D75:D77,O75:O77,0),IF(OR($D75="W",$D75="1/2W",$D75="1/2L"),P76-SUM(O75:O77)+_xlfn.XLOOKUP("X",D75:D77,O75:O77,0),IF(OR($D75="W",$D75="1/2W",$D75="1/2L"),P77-SUM(O75:O77)+_xlfn.XLOOKUP("X",D75:D77,O75:O77,0),SUM(P75:P77)/3-SUM(O75:O77)+_xlfn.XLOOKUP("X",D75:D77,O75:O77,0)))),IF(OR($D75="W",$D75="1/2W",$D75="1/2L"),P75-SUM(O75:O76)+_xlfn.XLOOKUP("X",D75:D77,O75:O77,0),IF(OR($D75="W",$D75="1/2W",$D75="1/2L"),P76-SUM(O75:O76)+_xlfn.XLOOKUP("X",D75:D77,O75:O77,0),SUM(P75:P76)/2-SUM(O75:O76)+_xlfn.XLOOKUP("X",D75:D77,O75:O77,0)))))))))</f>
        <v>0.15552631578947351</v>
      </c>
      <c r="R75" s="300">
        <f>IF(Q75=0,0,Q75/SUM(O75:O77))</f>
        <v>4.6572104018912479E-2</v>
      </c>
      <c r="S75" s="285">
        <f>IF($B75=$B72,IF(OR($A75="LOSS",$A75="OK",$A75="Anulada"),Q75,0)+S72,IF(OR($A75="LOSS",$A75="OK",$A75="Anulada"),Q75,0))</f>
        <v>0.15552631578947351</v>
      </c>
      <c r="T75" s="285">
        <f>IF($B75=$B72,Q75+T72,Q75)</f>
        <v>0.15552631578947351</v>
      </c>
      <c r="U75" s="287">
        <f>IF(T75=0,0,T75/AS75)</f>
        <v>4.6572104018912479E-2</v>
      </c>
      <c r="V75" s="34">
        <f>IF(L75="","",IF(L77&gt;0,(SUM(L75:L77)/L75)/(SUM(L75:L77)/L75+SUM(L75:L77)/L76+SUM(L75:L77)/L77),L76/SUM(L75:L76)))</f>
        <v>0.44917257683215123</v>
      </c>
      <c r="W75" s="103">
        <f t="shared" si="52"/>
        <v>0</v>
      </c>
      <c r="X75" s="103">
        <f t="shared" si="52"/>
        <v>0</v>
      </c>
      <c r="Y75" s="103">
        <f t="shared" si="52"/>
        <v>0</v>
      </c>
      <c r="Z75" s="103">
        <f t="shared" si="52"/>
        <v>0</v>
      </c>
      <c r="AA75" s="103">
        <f t="shared" si="52"/>
        <v>0</v>
      </c>
      <c r="AB75" s="104">
        <f t="shared" si="52"/>
        <v>-1.5</v>
      </c>
      <c r="AC75" s="103">
        <f t="shared" si="52"/>
        <v>0</v>
      </c>
      <c r="AD75" s="52">
        <f t="shared" si="37"/>
        <v>0</v>
      </c>
      <c r="AE75" s="52">
        <f t="shared" si="38"/>
        <v>0</v>
      </c>
      <c r="AF75" s="52">
        <f t="shared" si="39"/>
        <v>0</v>
      </c>
      <c r="AG75" s="52">
        <f t="shared" si="40"/>
        <v>0</v>
      </c>
      <c r="AH75" s="52">
        <f t="shared" si="41"/>
        <v>0</v>
      </c>
      <c r="AI75" s="52">
        <f t="shared" si="42"/>
        <v>0</v>
      </c>
      <c r="AJ75" s="52">
        <f t="shared" si="43"/>
        <v>0</v>
      </c>
      <c r="AK75" s="52">
        <f t="shared" si="44"/>
        <v>0</v>
      </c>
      <c r="AL75" s="52">
        <f t="shared" si="45"/>
        <v>0</v>
      </c>
      <c r="AM75" s="52">
        <f t="shared" si="46"/>
        <v>0</v>
      </c>
      <c r="AN75" s="52">
        <f t="shared" si="47"/>
        <v>0</v>
      </c>
      <c r="AO75" s="52">
        <f t="shared" si="48"/>
        <v>1</v>
      </c>
      <c r="AP75" s="52">
        <f t="shared" si="49"/>
        <v>0</v>
      </c>
      <c r="AQ75" s="52">
        <f t="shared" si="50"/>
        <v>0</v>
      </c>
      <c r="AR75" s="105" t="str">
        <f>$B75</f>
        <v>28</v>
      </c>
      <c r="AS75" s="322">
        <f>IF($B75=$B72,AS72+SUM(O75:O77),SUM(O75:O77))</f>
        <v>3.3394736842105264</v>
      </c>
      <c r="AT75" s="285">
        <f>IF($A75=" ",SUM(O75:O77),0)+AT72</f>
        <v>0</v>
      </c>
      <c r="AU75" s="285">
        <f>IF($B75="","",IF($A75="","",Q72+AU72))</f>
        <v>58.708141996335414</v>
      </c>
    </row>
    <row r="76" spans="1:47" ht="13" customHeight="1" x14ac:dyDescent="0.2">
      <c r="A76" s="308"/>
      <c r="B76" s="282"/>
      <c r="C76" s="303"/>
      <c r="D76" s="39" t="s">
        <v>31</v>
      </c>
      <c r="E76" s="277"/>
      <c r="F76" s="291"/>
      <c r="G76" s="120" t="s">
        <v>106</v>
      </c>
      <c r="H76" s="277"/>
      <c r="I76" s="42" t="s">
        <v>20</v>
      </c>
      <c r="J76" s="43">
        <f>IF(I76="","",IF(_xlfn.XLOOKUP(I76,I$3:I75,$AR$3:AR75,0,,-1)=AR76,_xlfn.XLOOKUP(I76,I$3:I75,J$3:J75,1,,-1)+1,1))</f>
        <v>1</v>
      </c>
      <c r="K76" s="44">
        <f>IF(I76="","",_xlfn.XLOOKUP(I76,I$3:I75,K$3:K75,0,,-1)+IF($D76=" ",1,0))</f>
        <v>0</v>
      </c>
      <c r="L76" s="121">
        <v>1.9</v>
      </c>
      <c r="M76" s="122"/>
      <c r="N76" s="294"/>
      <c r="O76" s="47">
        <f>IF(OR(V75="",V76=""),"",IF(L77&gt;0,IF(M76&gt;0,M76,IF(M75&gt;0,IF(N75=TRUE,ROUND((M75*V76)/V75,0),(M75*V76)/V75),IF(M76&gt;0,IF(N75=TRUE,ROUND(M76,0),M76),IF(M77&gt;0,IF(N75=TRUE,ROUND(O77*V76/V77,0),O77*V76/V77),0)))),IF(M76&gt;0,M76,IF(N75=TRUE,ROUND((M75*V76)/V75,0),(M75*V76)/V75))))</f>
        <v>1.8394736842105261</v>
      </c>
      <c r="P76" s="48">
        <f t="shared" si="51"/>
        <v>3.4949999999999997</v>
      </c>
      <c r="Q76" s="277"/>
      <c r="R76" s="286"/>
      <c r="S76" s="286"/>
      <c r="T76" s="286"/>
      <c r="U76" s="288"/>
      <c r="V76" s="49">
        <f>IF(L76="","",IF(L77&gt;0,(SUM(L75:L77)/L76)/(SUM(L75:L77)/L75+SUM(L75:L77)/L76+SUM(L75:L77)/L77),L75/SUM(L75:L76)))</f>
        <v>0.55082742316784861</v>
      </c>
      <c r="W76" s="103">
        <f t="shared" si="52"/>
        <v>0</v>
      </c>
      <c r="X76" s="103">
        <f t="shared" si="52"/>
        <v>0</v>
      </c>
      <c r="Y76" s="104">
        <f t="shared" si="52"/>
        <v>1.6555263157894735</v>
      </c>
      <c r="Z76" s="103">
        <f t="shared" si="52"/>
        <v>0</v>
      </c>
      <c r="AA76" s="103">
        <f t="shared" si="52"/>
        <v>0</v>
      </c>
      <c r="AB76" s="103">
        <f t="shared" si="52"/>
        <v>0</v>
      </c>
      <c r="AC76" s="103">
        <f t="shared" si="52"/>
        <v>0</v>
      </c>
      <c r="AD76" s="52">
        <f t="shared" si="37"/>
        <v>0</v>
      </c>
      <c r="AE76" s="52">
        <f t="shared" si="38"/>
        <v>0</v>
      </c>
      <c r="AF76" s="52">
        <f t="shared" si="39"/>
        <v>0</v>
      </c>
      <c r="AG76" s="52">
        <f t="shared" si="40"/>
        <v>0</v>
      </c>
      <c r="AH76" s="52">
        <f t="shared" si="41"/>
        <v>1</v>
      </c>
      <c r="AI76" s="52">
        <f t="shared" si="42"/>
        <v>0</v>
      </c>
      <c r="AJ76" s="52">
        <f t="shared" si="43"/>
        <v>0</v>
      </c>
      <c r="AK76" s="52">
        <f t="shared" si="44"/>
        <v>0</v>
      </c>
      <c r="AL76" s="52">
        <f t="shared" si="45"/>
        <v>0</v>
      </c>
      <c r="AM76" s="52">
        <f t="shared" si="46"/>
        <v>0</v>
      </c>
      <c r="AN76" s="52">
        <f t="shared" si="47"/>
        <v>0</v>
      </c>
      <c r="AO76" s="52">
        <f t="shared" si="48"/>
        <v>0</v>
      </c>
      <c r="AP76" s="52">
        <f t="shared" si="49"/>
        <v>0</v>
      </c>
      <c r="AQ76" s="52">
        <f t="shared" si="50"/>
        <v>0</v>
      </c>
      <c r="AR76" s="105" t="str">
        <f>$B75</f>
        <v>28</v>
      </c>
      <c r="AS76" s="311"/>
      <c r="AT76" s="298"/>
      <c r="AU76" s="298"/>
    </row>
    <row r="77" spans="1:47" ht="13.25" customHeight="1" x14ac:dyDescent="0.2">
      <c r="A77" s="309"/>
      <c r="B77" s="283"/>
      <c r="C77" s="304"/>
      <c r="D77" s="54" t="s">
        <v>32</v>
      </c>
      <c r="E77" s="278"/>
      <c r="F77" s="292"/>
      <c r="G77" s="134"/>
      <c r="H77" s="278"/>
      <c r="I77" s="57"/>
      <c r="J77" s="58" t="str">
        <f>IF(I77="","",IF(_xlfn.XLOOKUP(I77,I$3:I76,$AR$3:AR76,0,,-1)=AR77,_xlfn.XLOOKUP(I77,I$3:I76,J$3:J76,1,,-1)+1,1))</f>
        <v/>
      </c>
      <c r="K77" s="59" t="str">
        <f>IF(I77="","",_xlfn.XLOOKUP(I77,I$3:I76,K$3:K76,0,,-1)+IF($D77=" ",1,0))</f>
        <v/>
      </c>
      <c r="L77" s="55"/>
      <c r="M77" s="128"/>
      <c r="N77" s="295"/>
      <c r="O77" s="62" t="str">
        <f>IF(OR(V75="",V76=""),"",IF(L77&gt;0,IF(M77&gt;0,M77,IF(M75&gt;0,IF(N75=TRUE,ROUND((M75*V77)/V75,0),(M75*V77)/V75),IF(M76&gt;0,IF(N75=TRUE,ROUND((M76*V77)/V76,0),(M76*V77)/V76),IF(M77&gt;0,M77,0)))),""))</f>
        <v/>
      </c>
      <c r="P77" s="63" t="str">
        <f t="shared" si="51"/>
        <v/>
      </c>
      <c r="Q77" s="278"/>
      <c r="R77" s="278"/>
      <c r="S77" s="278"/>
      <c r="T77" s="278"/>
      <c r="U77" s="289"/>
      <c r="V77" s="64" t="str">
        <f>IF(L77="","",(SUM(L75:L77)/L77)/(SUM(L75:L77)/L75+SUM(L75:L77)/L76+SUM(L75:L77)/L77))</f>
        <v/>
      </c>
      <c r="W77" s="103">
        <f t="shared" si="52"/>
        <v>0</v>
      </c>
      <c r="X77" s="103">
        <f t="shared" si="52"/>
        <v>0</v>
      </c>
      <c r="Y77" s="103">
        <f t="shared" si="52"/>
        <v>0</v>
      </c>
      <c r="Z77" s="103">
        <f t="shared" si="52"/>
        <v>0</v>
      </c>
      <c r="AA77" s="103">
        <f t="shared" si="52"/>
        <v>0</v>
      </c>
      <c r="AB77" s="103">
        <f t="shared" si="52"/>
        <v>0</v>
      </c>
      <c r="AC77" s="103">
        <f t="shared" si="52"/>
        <v>0</v>
      </c>
      <c r="AD77" s="52">
        <f t="shared" si="37"/>
        <v>0</v>
      </c>
      <c r="AE77" s="52">
        <f t="shared" si="38"/>
        <v>0</v>
      </c>
      <c r="AF77" s="52">
        <f t="shared" si="39"/>
        <v>0</v>
      </c>
      <c r="AG77" s="52">
        <f t="shared" si="40"/>
        <v>0</v>
      </c>
      <c r="AH77" s="52">
        <f t="shared" si="41"/>
        <v>0</v>
      </c>
      <c r="AI77" s="52">
        <f t="shared" si="42"/>
        <v>0</v>
      </c>
      <c r="AJ77" s="52">
        <f t="shared" si="43"/>
        <v>0</v>
      </c>
      <c r="AK77" s="52">
        <f t="shared" si="44"/>
        <v>0</v>
      </c>
      <c r="AL77" s="52">
        <f t="shared" si="45"/>
        <v>0</v>
      </c>
      <c r="AM77" s="52">
        <f t="shared" si="46"/>
        <v>0</v>
      </c>
      <c r="AN77" s="52">
        <f t="shared" si="47"/>
        <v>0</v>
      </c>
      <c r="AO77" s="52">
        <f t="shared" si="48"/>
        <v>0</v>
      </c>
      <c r="AP77" s="52">
        <f t="shared" si="49"/>
        <v>0</v>
      </c>
      <c r="AQ77" s="52">
        <f t="shared" si="50"/>
        <v>0</v>
      </c>
      <c r="AR77" s="105" t="str">
        <f>$B75</f>
        <v>28</v>
      </c>
      <c r="AS77" s="311"/>
      <c r="AT77" s="298"/>
      <c r="AU77" s="298"/>
    </row>
    <row r="78" spans="1:47" ht="13.25" customHeight="1" x14ac:dyDescent="0.2">
      <c r="A78" s="307" t="str">
        <f>IF(OR(D78="W",D79="W",D80="W",D78="1/2W",D79="1/2W",D80="1/2W",D78="1/2L",D79="1/2L",D80="1/2L"),"OK",IF(OR(D78="L",D79="L",D80="L"),"LOSS",IF(OR(D78="X",D79="X",D80="X"),"Anulado"," ")))</f>
        <v>OK</v>
      </c>
      <c r="B78" s="317" t="str">
        <f>IF(E78="","",$B75)</f>
        <v>28</v>
      </c>
      <c r="C78" s="305" t="str">
        <f>IF(E78=""," ","– "&amp;COUNTIF(B$3:B80,$B78))</f>
        <v>– 2</v>
      </c>
      <c r="D78" s="65" t="s">
        <v>31</v>
      </c>
      <c r="E78" s="279" t="s">
        <v>107</v>
      </c>
      <c r="F78" s="314" t="s">
        <v>108</v>
      </c>
      <c r="G78" s="66" t="s">
        <v>105</v>
      </c>
      <c r="H78" s="313" t="str">
        <f ca="1">IF(E78="","",IF(AND(DAY(E78)&lt;DAY(TODAY()),$A78=" "),"???",IF($A78=" ",IF(AND(DAY(E78)=DAY(TODAY()),HOUR(E78)&lt;=HOUR(NOW())+1),IF(AND(HOUR(E78)+2&lt;=HOUR(NOW()),DAY(E78)&lt;=DAY(TODAY()),MINUTE(E78)&lt;=MINUTE(NOW())),"???",IF(OR(MINUTE(E78)&lt;=MINUTE(NOW()),HOUR(E78)&lt;=HOUR(NOW())),"!!!","")),""),"")))</f>
        <v/>
      </c>
      <c r="I78" s="67" t="s">
        <v>23</v>
      </c>
      <c r="J78" s="68">
        <f>IF(I78="","",IF(_xlfn.XLOOKUP(I78,I$3:I77,$AR$3:AR77,0,,-1)=AR78,_xlfn.XLOOKUP(I78,I$3:I77,J$3:J77,1,,-1)+1,1))</f>
        <v>2</v>
      </c>
      <c r="K78" s="69">
        <f>IF(I78="","",_xlfn.XLOOKUP(I78,I$3:I77,K$3:K77,0,,-1)+IF($D78=" ",1,0))</f>
        <v>0</v>
      </c>
      <c r="L78" s="70">
        <v>2.2000000000000002</v>
      </c>
      <c r="M78" s="71">
        <v>1.5</v>
      </c>
      <c r="N78" s="293" t="b">
        <v>0</v>
      </c>
      <c r="O78" s="72">
        <f>IF(OR(V78="",V79=""),"",IF(L80&gt;0,IF(M78&gt;0,M78,IF(M79&gt;0,IF(N78=TRUE,ROUND((M79*V78)/V79,0),(M79*V78)/V79),IF(N78=TRUE,ROUND((M80*V78)/V80,0),(M80*V78)/V80))),IF(M78&gt;0,M78,IF(N78=TRUE,ROUND((M79*V78)/V79,0),(M79*V78)/V79))))</f>
        <v>1.5</v>
      </c>
      <c r="P78" s="73">
        <f t="shared" si="51"/>
        <v>3.3000000000000003</v>
      </c>
      <c r="Q78" s="320">
        <f>IF($A78="Anulado",0,IF(OR($A78="LOSS",$A78="OK"),IF(OR($D78="W",$D78="1/2W",$D78="1/2L"),P78-O78,IF($D78="L",-O78,0))+IF(OR($D79="W",$D79="1/2W",$D79="1/2L"),P79-O79,IF($D79="L",-O79,0))+IF(OR($D80="W",$D80="1/2W",$D80="1/2L"),P80-O80,IF($D80="L",-O80,0)),IF(AND(OR($D78="W",$D78="1/2W",$D78="1/2L"),D79="W"),P78+P79-SUM(O78:O80)+_xlfn.XLOOKUP("X",D78:D80,O78:O80,0),IF(AND(D78=TRUE,D80="W"),P78+P80-SUM(O78:O80),IF(AND(D79="W",D80="W"),P79+P80-SUM(O78:O80)+_xlfn.XLOOKUP("X",D78:D80,O78:O80,0),IF(L80&gt;0,IF(OR($D78="W",$D78="1/2W",$D78="1/2L"),P78-SUM(O78:O80)+_xlfn.XLOOKUP("X",D78:D80,O78:O80,0),IF(OR($D78="W",$D78="1/2W",$D78="1/2L"),P79-SUM(O78:O80)+_xlfn.XLOOKUP("X",D78:D80,O78:O80,0),IF(OR($D78="W",$D78="1/2W",$D78="1/2L"),P80-SUM(O78:O80)+_xlfn.XLOOKUP("X",D78:D80,O78:O80,0),SUM(P78:P80)/3-SUM(O78:O80)+_xlfn.XLOOKUP("X",D78:D80,O78:O80,0)))),IF(OR($D78="W",$D78="1/2W",$D78="1/2L"),P78-SUM(O78:O79)+_xlfn.XLOOKUP("X",D78:D80,O78:O80,0),IF(OR($D78="W",$D78="1/2W",$D78="1/2L"),P79-SUM(O78:O79)+_xlfn.XLOOKUP("X",D78:D80,O78:O80,0),SUM(P78:P79)/2-SUM(O78:O79)+_xlfn.XLOOKUP("X",D78:D80,O78:O80,0)))))))))</f>
        <v>0.10769230769230753</v>
      </c>
      <c r="R78" s="319">
        <f>IF(Q78=0,0,Q78/SUM(O78:O80))</f>
        <v>3.3734939759036089E-2</v>
      </c>
      <c r="S78" s="296">
        <f>IF($B78=$B75,IF(OR($A78="LOSS",$A78="OK",$A78="Anulada"),Q78,0)+S75,IF(OR($A78="LOSS",$A78="OK",$A78="Anulada"),Q78,0))</f>
        <v>0.26321862348178104</v>
      </c>
      <c r="T78" s="296">
        <f>IF($B78=$B75,Q78+T75,Q78)</f>
        <v>0.26321862348178104</v>
      </c>
      <c r="U78" s="323">
        <f>IF(T78=0,0,T78/AS78)</f>
        <v>4.0298137415935735E-2</v>
      </c>
      <c r="V78" s="74">
        <f>IF(L78="","",IF(L80&gt;0,(SUM(L78:L80)/L78)/(SUM(L78:L80)/L78+SUM(L78:L80)/L79+SUM(L78:L80)/L80),L79/SUM(L78:L79)))</f>
        <v>0.46987951807228912</v>
      </c>
      <c r="W78" s="77">
        <f t="shared" si="52"/>
        <v>0</v>
      </c>
      <c r="X78" s="77">
        <f t="shared" si="52"/>
        <v>0</v>
      </c>
      <c r="Y78" s="77">
        <f t="shared" si="52"/>
        <v>0</v>
      </c>
      <c r="Z78" s="77">
        <f t="shared" si="52"/>
        <v>0</v>
      </c>
      <c r="AA78" s="77">
        <f t="shared" si="52"/>
        <v>0</v>
      </c>
      <c r="AB78" s="89">
        <f t="shared" si="52"/>
        <v>1.8000000000000003</v>
      </c>
      <c r="AC78" s="77">
        <f t="shared" si="52"/>
        <v>0</v>
      </c>
      <c r="AD78" s="77">
        <f t="shared" si="37"/>
        <v>0</v>
      </c>
      <c r="AE78" s="77">
        <f t="shared" si="38"/>
        <v>0</v>
      </c>
      <c r="AF78" s="77">
        <f t="shared" si="39"/>
        <v>0</v>
      </c>
      <c r="AG78" s="77">
        <f t="shared" si="40"/>
        <v>0</v>
      </c>
      <c r="AH78" s="77">
        <f t="shared" si="41"/>
        <v>0</v>
      </c>
      <c r="AI78" s="77">
        <f t="shared" si="42"/>
        <v>0</v>
      </c>
      <c r="AJ78" s="77">
        <f t="shared" si="43"/>
        <v>0</v>
      </c>
      <c r="AK78" s="77">
        <f t="shared" si="44"/>
        <v>0</v>
      </c>
      <c r="AL78" s="77">
        <f t="shared" si="45"/>
        <v>0</v>
      </c>
      <c r="AM78" s="77">
        <f t="shared" si="46"/>
        <v>0</v>
      </c>
      <c r="AN78" s="77">
        <f t="shared" si="47"/>
        <v>1</v>
      </c>
      <c r="AO78" s="77">
        <f t="shared" si="48"/>
        <v>0</v>
      </c>
      <c r="AP78" s="77">
        <f t="shared" si="49"/>
        <v>0</v>
      </c>
      <c r="AQ78" s="77">
        <f t="shared" si="50"/>
        <v>0</v>
      </c>
      <c r="AR78" s="107" t="str">
        <f>$B78</f>
        <v>28</v>
      </c>
      <c r="AS78" s="321">
        <f>IF($B78=$B75,AS75+SUM(O78:O80),SUM(O78:O80))</f>
        <v>6.5317813765182189</v>
      </c>
      <c r="AT78" s="296">
        <f>IF($A78=" ",SUM(O78:O80),0)+AT75</f>
        <v>0</v>
      </c>
      <c r="AU78" s="296">
        <f>IF($B78="","",IF($A78="","",Q78+AU75))</f>
        <v>58.815834304027724</v>
      </c>
    </row>
    <row r="79" spans="1:47" ht="13" customHeight="1" x14ac:dyDescent="0.2">
      <c r="A79" s="308"/>
      <c r="B79" s="282"/>
      <c r="C79" s="303"/>
      <c r="D79" s="79" t="s">
        <v>28</v>
      </c>
      <c r="E79" s="277"/>
      <c r="F79" s="291"/>
      <c r="G79" s="80" t="s">
        <v>106</v>
      </c>
      <c r="H79" s="277"/>
      <c r="I79" s="81" t="s">
        <v>20</v>
      </c>
      <c r="J79" s="82">
        <f>IF(I79="","",IF(_xlfn.XLOOKUP(I79,I$3:I78,$AR$3:AR78,0,,-1)=AR79,_xlfn.XLOOKUP(I79,I$3:I78,J$3:J78,1,,-1)+1,1))</f>
        <v>2</v>
      </c>
      <c r="K79" s="83">
        <f>IF(I79="","",_xlfn.XLOOKUP(I79,I$3:I78,K$3:K78,0,,-1)+IF($D79=" ",1,0))</f>
        <v>0</v>
      </c>
      <c r="L79" s="84">
        <v>1.95</v>
      </c>
      <c r="M79" s="85"/>
      <c r="N79" s="294"/>
      <c r="O79" s="86">
        <f>IF(OR(V78="",V79=""),"",IF(L80&gt;0,IF(M79&gt;0,M79,IF(M78&gt;0,IF(N78=TRUE,ROUND((M78*V79)/V78,0),(M78*V79)/V78),IF(M79&gt;0,IF(N78=TRUE,ROUND(M79,0),M79),IF(M80&gt;0,IF(N78=TRUE,ROUND(O80*V79/V80,0),O80*V79/V80),0)))),IF(M79&gt;0,M79,IF(N78=TRUE,ROUND((M78*V79)/V78,0),(M78*V79)/V78))))</f>
        <v>1.6923076923076927</v>
      </c>
      <c r="P79" s="87">
        <f t="shared" si="51"/>
        <v>3.3000000000000007</v>
      </c>
      <c r="Q79" s="277"/>
      <c r="R79" s="286"/>
      <c r="S79" s="286"/>
      <c r="T79" s="286"/>
      <c r="U79" s="288"/>
      <c r="V79" s="88">
        <f>IF(L79="","",IF(L80&gt;0,(SUM(L78:L80)/L79)/(SUM(L78:L80)/L78+SUM(L78:L80)/L79+SUM(L78:L80)/L80),L78/SUM(L78:L79)))</f>
        <v>0.53012048192771088</v>
      </c>
      <c r="W79" s="77">
        <f t="shared" si="52"/>
        <v>0</v>
      </c>
      <c r="X79" s="77">
        <f t="shared" si="52"/>
        <v>0</v>
      </c>
      <c r="Y79" s="89">
        <f t="shared" si="52"/>
        <v>-1.6923076923076927</v>
      </c>
      <c r="Z79" s="77">
        <f t="shared" si="52"/>
        <v>0</v>
      </c>
      <c r="AA79" s="77">
        <f t="shared" si="52"/>
        <v>0</v>
      </c>
      <c r="AB79" s="77">
        <f t="shared" si="52"/>
        <v>0</v>
      </c>
      <c r="AC79" s="77">
        <f t="shared" si="52"/>
        <v>0</v>
      </c>
      <c r="AD79" s="77">
        <f t="shared" si="37"/>
        <v>0</v>
      </c>
      <c r="AE79" s="77">
        <f t="shared" si="38"/>
        <v>0</v>
      </c>
      <c r="AF79" s="77">
        <f t="shared" si="39"/>
        <v>0</v>
      </c>
      <c r="AG79" s="77">
        <f t="shared" si="40"/>
        <v>0</v>
      </c>
      <c r="AH79" s="77">
        <f t="shared" si="41"/>
        <v>0</v>
      </c>
      <c r="AI79" s="77">
        <f t="shared" si="42"/>
        <v>1</v>
      </c>
      <c r="AJ79" s="77">
        <f t="shared" si="43"/>
        <v>0</v>
      </c>
      <c r="AK79" s="77">
        <f t="shared" si="44"/>
        <v>0</v>
      </c>
      <c r="AL79" s="77">
        <f t="shared" si="45"/>
        <v>0</v>
      </c>
      <c r="AM79" s="77">
        <f t="shared" si="46"/>
        <v>0</v>
      </c>
      <c r="AN79" s="77">
        <f t="shared" si="47"/>
        <v>0</v>
      </c>
      <c r="AO79" s="77">
        <f t="shared" si="48"/>
        <v>0</v>
      </c>
      <c r="AP79" s="77">
        <f t="shared" si="49"/>
        <v>0</v>
      </c>
      <c r="AQ79" s="77">
        <f t="shared" si="50"/>
        <v>0</v>
      </c>
      <c r="AR79" s="107" t="str">
        <f>$B78</f>
        <v>28</v>
      </c>
      <c r="AS79" s="311"/>
      <c r="AT79" s="298"/>
      <c r="AU79" s="298"/>
    </row>
    <row r="80" spans="1:47" ht="13.25" customHeight="1" x14ac:dyDescent="0.2">
      <c r="A80" s="309"/>
      <c r="B80" s="283"/>
      <c r="C80" s="304"/>
      <c r="D80" s="90" t="s">
        <v>32</v>
      </c>
      <c r="E80" s="278"/>
      <c r="F80" s="292"/>
      <c r="G80" s="109"/>
      <c r="H80" s="278"/>
      <c r="I80" s="110"/>
      <c r="J80" s="111" t="str">
        <f>IF(I80="","",IF(_xlfn.XLOOKUP(I80,I$3:I79,$AR$3:AR79,0,,-1)=AR80,_xlfn.XLOOKUP(I80,I$3:I79,J$3:J79,1,,-1)+1,1))</f>
        <v/>
      </c>
      <c r="K80" s="112" t="str">
        <f>IF(I80="","",_xlfn.XLOOKUP(I80,I$3:I79,K$3:K79,0,,-1)+IF($D80=" ",1,0))</f>
        <v/>
      </c>
      <c r="L80" s="113"/>
      <c r="M80" s="96"/>
      <c r="N80" s="295"/>
      <c r="O80" s="114" t="str">
        <f>IF(OR(V78="",V79=""),"",IF(L80&gt;0,IF(M80&gt;0,M80,IF(M78&gt;0,IF(N78=TRUE,ROUND((M78*V80)/V78,0),(M78*V80)/V78),IF(M79&gt;0,IF(N78=TRUE,ROUND((M79*V80)/V79,0),(M79*V80)/V79),IF(M80&gt;0,M80,0)))),""))</f>
        <v/>
      </c>
      <c r="P80" s="115" t="str">
        <f t="shared" si="51"/>
        <v/>
      </c>
      <c r="Q80" s="278"/>
      <c r="R80" s="278"/>
      <c r="S80" s="278"/>
      <c r="T80" s="278"/>
      <c r="U80" s="289"/>
      <c r="V80" s="116" t="str">
        <f>IF(L80="","",(SUM(L78:L80)/L80)/(SUM(L78:L80)/L78+SUM(L78:L80)/L79+SUM(L78:L80)/L80))</f>
        <v/>
      </c>
      <c r="W80" s="77">
        <f t="shared" si="52"/>
        <v>0</v>
      </c>
      <c r="X80" s="77">
        <f t="shared" si="52"/>
        <v>0</v>
      </c>
      <c r="Y80" s="77">
        <f t="shared" si="52"/>
        <v>0</v>
      </c>
      <c r="Z80" s="77">
        <f t="shared" si="52"/>
        <v>0</v>
      </c>
      <c r="AA80" s="77">
        <f t="shared" si="52"/>
        <v>0</v>
      </c>
      <c r="AB80" s="77">
        <f t="shared" si="52"/>
        <v>0</v>
      </c>
      <c r="AC80" s="77">
        <f t="shared" si="52"/>
        <v>0</v>
      </c>
      <c r="AD80" s="77">
        <f t="shared" si="37"/>
        <v>0</v>
      </c>
      <c r="AE80" s="77">
        <f t="shared" si="38"/>
        <v>0</v>
      </c>
      <c r="AF80" s="77">
        <f t="shared" si="39"/>
        <v>0</v>
      </c>
      <c r="AG80" s="77">
        <f t="shared" si="40"/>
        <v>0</v>
      </c>
      <c r="AH80" s="77">
        <f t="shared" si="41"/>
        <v>0</v>
      </c>
      <c r="AI80" s="77">
        <f t="shared" si="42"/>
        <v>0</v>
      </c>
      <c r="AJ80" s="77">
        <f t="shared" si="43"/>
        <v>0</v>
      </c>
      <c r="AK80" s="77">
        <f t="shared" si="44"/>
        <v>0</v>
      </c>
      <c r="AL80" s="77">
        <f t="shared" si="45"/>
        <v>0</v>
      </c>
      <c r="AM80" s="77">
        <f t="shared" si="46"/>
        <v>0</v>
      </c>
      <c r="AN80" s="77">
        <f t="shared" si="47"/>
        <v>0</v>
      </c>
      <c r="AO80" s="77">
        <f t="shared" si="48"/>
        <v>0</v>
      </c>
      <c r="AP80" s="77">
        <f t="shared" si="49"/>
        <v>0</v>
      </c>
      <c r="AQ80" s="77">
        <f t="shared" si="50"/>
        <v>0</v>
      </c>
      <c r="AR80" s="107" t="str">
        <f>$B78</f>
        <v>28</v>
      </c>
      <c r="AS80" s="311"/>
      <c r="AT80" s="298"/>
      <c r="AU80" s="298"/>
    </row>
    <row r="81" spans="1:47" ht="13.25" customHeight="1" x14ac:dyDescent="0.2">
      <c r="A81" s="312" t="str">
        <f>IF(OR(D81="W",D82="W",D83="W",D81="1/2W",D82="1/2W",D83="1/2W",D81="1/2L",D82="1/2L",D83="1/2L"),"OK",IF(OR(D81="L",D82="L",D83="L"),"LOSS",IF(OR(D81="X",D82="X",D83="X"),"Anulado"," ")))</f>
        <v>OK</v>
      </c>
      <c r="B81" s="316" t="str">
        <f>IF(E81="","",$B78)</f>
        <v>28</v>
      </c>
      <c r="C81" s="302" t="str">
        <f>IF(E81=""," ","– "&amp;COUNTIF(B$3:B83,$B81))</f>
        <v>– 3</v>
      </c>
      <c r="D81" s="25" t="s">
        <v>28</v>
      </c>
      <c r="E81" s="276" t="s">
        <v>109</v>
      </c>
      <c r="F81" s="315" t="s">
        <v>110</v>
      </c>
      <c r="G81" s="132">
        <v>1</v>
      </c>
      <c r="H81" s="306" t="str">
        <f ca="1">IF(E81="","",IF(AND(DAY(E81)&lt;DAY(TODAY()),$A81=" "),"???",IF($A81=" ",IF(AND(DAY(E81)=DAY(TODAY()),HOUR(E81)&lt;=HOUR(NOW())+1),IF(AND(HOUR(E81)+2&lt;=HOUR(NOW()),DAY(E81)&lt;=DAY(TODAY()),MINUTE(E81)&lt;=MINUTE(NOW())),"???",IF(OR(MINUTE(E81)&lt;=MINUTE(NOW()),HOUR(E81)&lt;=HOUR(NOW())),"!!!","")),""),"")))</f>
        <v/>
      </c>
      <c r="I81" s="27" t="s">
        <v>20</v>
      </c>
      <c r="J81" s="101">
        <f>IF(I81="","",IF(_xlfn.XLOOKUP(I81,I$3:I80,$AR$3:AR80,0,,-1)=AR81,_xlfn.XLOOKUP(I81,I$3:I80,J$3:J80,1,,-1)+1,1))</f>
        <v>3</v>
      </c>
      <c r="K81" s="29">
        <f>IF(I81="","",_xlfn.XLOOKUP(I81,I$3:I80,K$3:K80,0,,-1)+IF($D81=" ",1,0))</f>
        <v>0</v>
      </c>
      <c r="L81" s="118">
        <v>2.25</v>
      </c>
      <c r="M81" s="119">
        <v>24.7</v>
      </c>
      <c r="N81" s="318" t="b">
        <v>0</v>
      </c>
      <c r="O81" s="102">
        <f>IF(OR(V81="",V82=""),"",IF(L83&gt;0,IF(M81&gt;0,M81,IF(M82&gt;0,IF(N81=TRUE,ROUND((M82*V81)/V82,0),(M82*V81)/V82),IF(N81=TRUE,ROUND((M83*V81)/V83,0),(M83*V81)/V83))),IF(M81&gt;0,M81,IF(N81=TRUE,ROUND((M82*V81)/V82,0),(M82*V81)/V82))))</f>
        <v>24.7</v>
      </c>
      <c r="P81" s="33">
        <f t="shared" si="51"/>
        <v>55.574999999999996</v>
      </c>
      <c r="Q81" s="301">
        <f>IF($A81="Anulado",0,IF(OR($A81="LOSS",$A81="OK"),IF(OR($D81="W",$D81="1/2W",$D81="1/2L"),P81-O81,IF($D81="L",-O81,0))+IF(OR($D82="W",$D82="1/2W",$D82="1/2L"),P82-O82,IF($D82="L",-O82,0))+IF(OR($D83="W",$D83="1/2W",$D83="1/2L"),P83-O83,IF($D83="L",-O83,0)),IF(AND(OR($D81="W",$D81="1/2W",$D81="1/2L"),D82="W"),P81+P82-SUM(O81:O83)+_xlfn.XLOOKUP("X",D81:D83,O81:O83,0),IF(AND(D81=TRUE,D83="W"),P81+P83-SUM(O81:O83),IF(AND(D82="W",D83="W"),P82+P83-SUM(O81:O83)+_xlfn.XLOOKUP("X",D81:D83,O81:O83,0),IF(L83&gt;0,IF(OR($D81="W",$D81="1/2W",$D81="1/2L"),P81-SUM(O81:O83)+_xlfn.XLOOKUP("X",D81:D83,O81:O83,0),IF(OR($D81="W",$D81="1/2W",$D81="1/2L"),P82-SUM(O81:O83)+_xlfn.XLOOKUP("X",D81:D83,O81:O83,0),IF(OR($D81="W",$D81="1/2W",$D81="1/2L"),P83-SUM(O81:O83)+_xlfn.XLOOKUP("X",D81:D83,O81:O83,0),SUM(P81:P83)/3-SUM(O81:O83)+_xlfn.XLOOKUP("X",D81:D83,O81:O83,0)))),IF(OR($D81="W",$D81="1/2W",$D81="1/2L"),P81-SUM(O81:O82)+_xlfn.XLOOKUP("X",D81:D83,O81:O83,0),IF(OR($D81="W",$D81="1/2W",$D81="1/2L"),P82-SUM(O81:O82)+_xlfn.XLOOKUP("X",D81:D83,O81:O83,0),SUM(P81:P82)/2-SUM(O81:O82)+_xlfn.XLOOKUP("X",D81:D83,O81:O83,0)))))))))</f>
        <v>1.8930000000000042</v>
      </c>
      <c r="R81" s="300">
        <f>IF(Q81=0,0,Q81/SUM(O81:O83))</f>
        <v>3.5251396648044768E-2</v>
      </c>
      <c r="S81" s="285">
        <f>IF($B81=$B78,IF(OR($A81="LOSS",$A81="OK",$A81="Anulada"),Q81,0)+S78,IF(OR($A81="LOSS",$A81="OK",$A81="Anulada"),Q81,0))</f>
        <v>2.1562186234817853</v>
      </c>
      <c r="T81" s="285">
        <f>IF($B81=$B78,Q81+T78,Q81)</f>
        <v>2.1562186234817853</v>
      </c>
      <c r="U81" s="287">
        <f>IF(T81=0,0,T81/AS81)</f>
        <v>3.5798685913055232E-2</v>
      </c>
      <c r="V81" s="34">
        <f>IF(L81="","",IF(L83&gt;0,(SUM(L81:L83)/L81)/(SUM(L81:L83)/L81+SUM(L81:L83)/L82+SUM(L81:L83)/L83),L82/SUM(L81:L82)))</f>
        <v>0.4600431965442765</v>
      </c>
      <c r="W81" s="103">
        <f t="shared" si="52"/>
        <v>0</v>
      </c>
      <c r="X81" s="103">
        <f t="shared" si="52"/>
        <v>0</v>
      </c>
      <c r="Y81" s="104">
        <f t="shared" si="52"/>
        <v>-24.7</v>
      </c>
      <c r="Z81" s="103">
        <f t="shared" si="52"/>
        <v>0</v>
      </c>
      <c r="AA81" s="103">
        <f t="shared" si="52"/>
        <v>0</v>
      </c>
      <c r="AB81" s="103">
        <f t="shared" si="52"/>
        <v>0</v>
      </c>
      <c r="AC81" s="103">
        <f t="shared" si="52"/>
        <v>0</v>
      </c>
      <c r="AD81" s="52">
        <f t="shared" si="37"/>
        <v>0</v>
      </c>
      <c r="AE81" s="52">
        <f t="shared" si="38"/>
        <v>0</v>
      </c>
      <c r="AF81" s="52">
        <f t="shared" si="39"/>
        <v>0</v>
      </c>
      <c r="AG81" s="52">
        <f t="shared" si="40"/>
        <v>0</v>
      </c>
      <c r="AH81" s="52">
        <f t="shared" si="41"/>
        <v>0</v>
      </c>
      <c r="AI81" s="52">
        <f t="shared" si="42"/>
        <v>1</v>
      </c>
      <c r="AJ81" s="52">
        <f t="shared" si="43"/>
        <v>0</v>
      </c>
      <c r="AK81" s="52">
        <f t="shared" si="44"/>
        <v>0</v>
      </c>
      <c r="AL81" s="52">
        <f t="shared" si="45"/>
        <v>0</v>
      </c>
      <c r="AM81" s="52">
        <f t="shared" si="46"/>
        <v>0</v>
      </c>
      <c r="AN81" s="52">
        <f t="shared" si="47"/>
        <v>0</v>
      </c>
      <c r="AO81" s="52">
        <f t="shared" si="48"/>
        <v>0</v>
      </c>
      <c r="AP81" s="52">
        <f t="shared" si="49"/>
        <v>0</v>
      </c>
      <c r="AQ81" s="52">
        <f t="shared" si="50"/>
        <v>0</v>
      </c>
      <c r="AR81" s="105" t="str">
        <f>$B81</f>
        <v>28</v>
      </c>
      <c r="AS81" s="322">
        <f>IF($B81=$B78,AS78+SUM(O81:O83),SUM(O81:O83))</f>
        <v>60.231781376518221</v>
      </c>
      <c r="AT81" s="285">
        <f>IF($A81=" ",SUM(O81:O83),0)+AT78</f>
        <v>0</v>
      </c>
      <c r="AU81" s="285">
        <f>IF($B81="","",IF($A81="","",Q78+AU78))</f>
        <v>58.923526611720035</v>
      </c>
    </row>
    <row r="82" spans="1:47" ht="13" customHeight="1" x14ac:dyDescent="0.2">
      <c r="A82" s="308"/>
      <c r="B82" s="282"/>
      <c r="C82" s="303"/>
      <c r="D82" s="39" t="s">
        <v>31</v>
      </c>
      <c r="E82" s="277"/>
      <c r="F82" s="291"/>
      <c r="G82" s="120" t="s">
        <v>44</v>
      </c>
      <c r="H82" s="277"/>
      <c r="I82" s="42" t="s">
        <v>23</v>
      </c>
      <c r="J82" s="43">
        <f>IF(I82="","",IF(_xlfn.XLOOKUP(I82,I$3:I81,$AR$3:AR81,0,,-1)=AR82,_xlfn.XLOOKUP(I82,I$3:I81,J$3:J81,1,,-1)+1,1))</f>
        <v>3</v>
      </c>
      <c r="K82" s="44">
        <f>IF(I82="","",_xlfn.XLOOKUP(I82,I$3:I81,K$3:K81,0,,-1)+IF($D82=" ",1,0))</f>
        <v>0</v>
      </c>
      <c r="L82" s="121">
        <v>1.917</v>
      </c>
      <c r="M82" s="122">
        <v>29</v>
      </c>
      <c r="N82" s="294"/>
      <c r="O82" s="47">
        <f>IF(OR(V81="",V82=""),"",IF(L83&gt;0,IF(M82&gt;0,M82,IF(M81&gt;0,IF(N81=TRUE,ROUND((M81*V82)/V81,0),(M81*V82)/V81),IF(M82&gt;0,IF(N81=TRUE,ROUND(M82,0),M82),IF(M83&gt;0,IF(N81=TRUE,ROUND(O83*V82/V83,0),O83*V82/V83),0)))),IF(M82&gt;0,M82,IF(N81=TRUE,ROUND((M81*V82)/V81,0),(M81*V82)/V81))))</f>
        <v>29</v>
      </c>
      <c r="P82" s="48">
        <f t="shared" si="51"/>
        <v>55.593000000000004</v>
      </c>
      <c r="Q82" s="277"/>
      <c r="R82" s="286"/>
      <c r="S82" s="286"/>
      <c r="T82" s="286"/>
      <c r="U82" s="288"/>
      <c r="V82" s="49">
        <f>IF(L82="","",IF(L83&gt;0,(SUM(L81:L83)/L82)/(SUM(L81:L83)/L81+SUM(L81:L83)/L82+SUM(L81:L83)/L83),L81/SUM(L81:L82)))</f>
        <v>0.53995680345572361</v>
      </c>
      <c r="W82" s="103">
        <f t="shared" si="52"/>
        <v>0</v>
      </c>
      <c r="X82" s="103">
        <f t="shared" si="52"/>
        <v>0</v>
      </c>
      <c r="Y82" s="103">
        <f t="shared" si="52"/>
        <v>0</v>
      </c>
      <c r="Z82" s="103">
        <f t="shared" si="52"/>
        <v>0</v>
      </c>
      <c r="AA82" s="103">
        <f t="shared" si="52"/>
        <v>0</v>
      </c>
      <c r="AB82" s="104">
        <f t="shared" si="52"/>
        <v>26.593000000000004</v>
      </c>
      <c r="AC82" s="103">
        <f t="shared" si="52"/>
        <v>0</v>
      </c>
      <c r="AD82" s="52">
        <f t="shared" si="37"/>
        <v>0</v>
      </c>
      <c r="AE82" s="52">
        <f t="shared" si="38"/>
        <v>0</v>
      </c>
      <c r="AF82" s="52">
        <f t="shared" si="39"/>
        <v>0</v>
      </c>
      <c r="AG82" s="52">
        <f t="shared" si="40"/>
        <v>0</v>
      </c>
      <c r="AH82" s="52">
        <f t="shared" si="41"/>
        <v>0</v>
      </c>
      <c r="AI82" s="52">
        <f t="shared" si="42"/>
        <v>0</v>
      </c>
      <c r="AJ82" s="52">
        <f t="shared" si="43"/>
        <v>0</v>
      </c>
      <c r="AK82" s="52">
        <f t="shared" si="44"/>
        <v>0</v>
      </c>
      <c r="AL82" s="52">
        <f t="shared" si="45"/>
        <v>0</v>
      </c>
      <c r="AM82" s="52">
        <f t="shared" si="46"/>
        <v>0</v>
      </c>
      <c r="AN82" s="52">
        <f t="shared" si="47"/>
        <v>1</v>
      </c>
      <c r="AO82" s="52">
        <f t="shared" si="48"/>
        <v>0</v>
      </c>
      <c r="AP82" s="52">
        <f t="shared" si="49"/>
        <v>0</v>
      </c>
      <c r="AQ82" s="52">
        <f t="shared" si="50"/>
        <v>0</v>
      </c>
      <c r="AR82" s="105" t="str">
        <f>$B81</f>
        <v>28</v>
      </c>
      <c r="AS82" s="311"/>
      <c r="AT82" s="298"/>
      <c r="AU82" s="298"/>
    </row>
    <row r="83" spans="1:47" ht="13.25" customHeight="1" x14ac:dyDescent="0.2">
      <c r="A83" s="309"/>
      <c r="B83" s="283"/>
      <c r="C83" s="304"/>
      <c r="D83" s="54" t="s">
        <v>32</v>
      </c>
      <c r="E83" s="278"/>
      <c r="F83" s="292"/>
      <c r="G83" s="134"/>
      <c r="H83" s="278"/>
      <c r="I83" s="57"/>
      <c r="J83" s="58" t="str">
        <f>IF(I83="","",IF(_xlfn.XLOOKUP(I83,I$3:I82,$AR$3:AR82,0,,-1)=AR83,_xlfn.XLOOKUP(I83,I$3:I82,J$3:J82,1,,-1)+1,1))</f>
        <v/>
      </c>
      <c r="K83" s="59" t="str">
        <f>IF(I83="","",_xlfn.XLOOKUP(I83,I$3:I82,K$3:K82,0,,-1)+IF($D83=" ",1,0))</f>
        <v/>
      </c>
      <c r="L83" s="55"/>
      <c r="M83" s="128"/>
      <c r="N83" s="295"/>
      <c r="O83" s="62" t="str">
        <f>IF(OR(V81="",V82=""),"",IF(L83&gt;0,IF(M83&gt;0,M83,IF(M81&gt;0,IF(N81=TRUE,ROUND((M81*V83)/V81,0),(M81*V83)/V81),IF(M82&gt;0,IF(N81=TRUE,ROUND((M82*V83)/V82,0),(M82*V83)/V82),IF(M83&gt;0,M83,0)))),""))</f>
        <v/>
      </c>
      <c r="P83" s="63" t="str">
        <f t="shared" si="51"/>
        <v/>
      </c>
      <c r="Q83" s="278"/>
      <c r="R83" s="278"/>
      <c r="S83" s="278"/>
      <c r="T83" s="278"/>
      <c r="U83" s="289"/>
      <c r="V83" s="64" t="str">
        <f>IF(L83="","",(SUM(L81:L83)/L83)/(SUM(L81:L83)/L81+SUM(L81:L83)/L82+SUM(L81:L83)/L83))</f>
        <v/>
      </c>
      <c r="W83" s="103">
        <f t="shared" ref="W83:AC92" si="53">IF($I83=W$2,IF(OR($D83="W",$D83="1/2W",$D83="1/2L"),$P83-$O83,IF($D83="X",0,-$O83)),0)</f>
        <v>0</v>
      </c>
      <c r="X83" s="103">
        <f t="shared" si="53"/>
        <v>0</v>
      </c>
      <c r="Y83" s="103">
        <f t="shared" si="53"/>
        <v>0</v>
      </c>
      <c r="Z83" s="103">
        <f t="shared" si="53"/>
        <v>0</v>
      </c>
      <c r="AA83" s="103">
        <f t="shared" si="53"/>
        <v>0</v>
      </c>
      <c r="AB83" s="103">
        <f t="shared" si="53"/>
        <v>0</v>
      </c>
      <c r="AC83" s="103">
        <f t="shared" si="53"/>
        <v>0</v>
      </c>
      <c r="AD83" s="52">
        <f t="shared" si="37"/>
        <v>0</v>
      </c>
      <c r="AE83" s="52">
        <f t="shared" si="38"/>
        <v>0</v>
      </c>
      <c r="AF83" s="52">
        <f t="shared" si="39"/>
        <v>0</v>
      </c>
      <c r="AG83" s="52">
        <f t="shared" si="40"/>
        <v>0</v>
      </c>
      <c r="AH83" s="52">
        <f t="shared" si="41"/>
        <v>0</v>
      </c>
      <c r="AI83" s="52">
        <f t="shared" si="42"/>
        <v>0</v>
      </c>
      <c r="AJ83" s="52">
        <f t="shared" si="43"/>
        <v>0</v>
      </c>
      <c r="AK83" s="52">
        <f t="shared" si="44"/>
        <v>0</v>
      </c>
      <c r="AL83" s="52">
        <f t="shared" si="45"/>
        <v>0</v>
      </c>
      <c r="AM83" s="52">
        <f t="shared" si="46"/>
        <v>0</v>
      </c>
      <c r="AN83" s="52">
        <f t="shared" si="47"/>
        <v>0</v>
      </c>
      <c r="AO83" s="52">
        <f t="shared" si="48"/>
        <v>0</v>
      </c>
      <c r="AP83" s="52">
        <f t="shared" si="49"/>
        <v>0</v>
      </c>
      <c r="AQ83" s="52">
        <f t="shared" si="50"/>
        <v>0</v>
      </c>
      <c r="AR83" s="105" t="str">
        <f>$B81</f>
        <v>28</v>
      </c>
      <c r="AS83" s="311"/>
      <c r="AT83" s="298"/>
      <c r="AU83" s="298"/>
    </row>
    <row r="84" spans="1:47" ht="13.25" customHeight="1" x14ac:dyDescent="0.2">
      <c r="A84" s="307" t="str">
        <f>IF(OR(D84="W",D85="W",D86="W",D84="1/2W",D85="1/2W",D86="1/2W",D84="1/2L",D85="1/2L",D86="1/2L"),"OK",IF(OR(D84="L",D85="L",D86="L"),"LOSS",IF(OR(D84="X",D85="X",D86="X"),"Anulado"," ")))</f>
        <v>OK</v>
      </c>
      <c r="B84" s="317" t="str">
        <f>IF(E84="","",$B81)</f>
        <v>28</v>
      </c>
      <c r="C84" s="305" t="str">
        <f>IF(E84=""," ","– "&amp;COUNTIF(B$3:B86,$B84))</f>
        <v>– 4</v>
      </c>
      <c r="D84" s="65" t="s">
        <v>28</v>
      </c>
      <c r="E84" s="279" t="s">
        <v>111</v>
      </c>
      <c r="F84" s="314" t="s">
        <v>112</v>
      </c>
      <c r="G84" s="66" t="s">
        <v>113</v>
      </c>
      <c r="H84" s="313" t="str">
        <f ca="1">IF(E84="","",IF(AND(DAY(E84)&lt;DAY(TODAY()),$A84=" "),"???",IF($A84=" ",IF(AND(DAY(E84)=DAY(TODAY()),HOUR(E84)&lt;=HOUR(NOW())+1),IF(AND(HOUR(E84)+2&lt;=HOUR(NOW()),DAY(E84)&lt;=DAY(TODAY()),MINUTE(E84)&lt;=MINUTE(NOW())),"???",IF(OR(MINUTE(E84)&lt;=MINUTE(NOW()),HOUR(E84)&lt;=HOUR(NOW())),"!!!","")),""),"")))</f>
        <v/>
      </c>
      <c r="I84" s="67" t="s">
        <v>20</v>
      </c>
      <c r="J84" s="68">
        <f>IF(I84="","",IF(_xlfn.XLOOKUP(I84,I$3:I83,$AR$3:AR83,0,,-1)=AR84,_xlfn.XLOOKUP(I84,I$3:I83,J$3:J83,1,,-1)+1,1))</f>
        <v>4</v>
      </c>
      <c r="K84" s="69">
        <f>IF(I84="","",_xlfn.XLOOKUP(I84,I$3:I83,K$3:K83,0,,-1)+IF($D84=" ",1,0))</f>
        <v>0</v>
      </c>
      <c r="L84" s="70">
        <v>2.38</v>
      </c>
      <c r="M84" s="71">
        <v>4.25</v>
      </c>
      <c r="N84" s="293" t="b">
        <v>0</v>
      </c>
      <c r="O84" s="72">
        <f>IF(OR(V84="",V85=""),"",IF(L86&gt;0,IF(M84&gt;0,M84,IF(M85&gt;0,IF(N84=TRUE,ROUND((M85*V84)/V85,0),(M85*V84)/V85),IF(N84=TRUE,ROUND((M86*V84)/V86,0),(M86*V84)/V86))),IF(M84&gt;0,M84,IF(N84=TRUE,ROUND((M85*V84)/V85,0),(M85*V84)/V85))))</f>
        <v>4.25</v>
      </c>
      <c r="P84" s="73">
        <f t="shared" si="51"/>
        <v>10.115</v>
      </c>
      <c r="Q84" s="320">
        <f>IF($A84="Anulado",0,IF(OR($A84="LOSS",$A84="OK"),IF(OR($D84="W",$D84="1/2W",$D84="1/2L"),P84-O84,IF($D84="L",-O84,0))+IF(OR($D85="W",$D85="1/2W",$D85="1/2L"),P85-O85,IF($D85="L",-O85,0))+IF(OR($D86="W",$D86="1/2W",$D86="1/2L"),P86-O86,IF($D86="L",-O86,0)),IF(AND(OR($D84="W",$D84="1/2W",$D84="1/2L"),D85="W"),P84+P85-SUM(O84:O86)+_xlfn.XLOOKUP("X",D84:D86,O84:O86,0),IF(AND(D84=TRUE,D86="W"),P84+P86-SUM(O84:O86),IF(AND(D85="W",D86="W"),P85+P86-SUM(O84:O86)+_xlfn.XLOOKUP("X",D84:D86,O84:O86,0),IF(L86&gt;0,IF(OR($D84="W",$D84="1/2W",$D84="1/2L"),P84-SUM(O84:O86)+_xlfn.XLOOKUP("X",D84:D86,O84:O86,0),IF(OR($D84="W",$D84="1/2W",$D84="1/2L"),P85-SUM(O84:O86)+_xlfn.XLOOKUP("X",D84:D86,O84:O86,0),IF(OR($D84="W",$D84="1/2W",$D84="1/2L"),P86-SUM(O84:O86)+_xlfn.XLOOKUP("X",D84:D86,O84:O86,0),SUM(P84:P86)/3-SUM(O84:O86)+_xlfn.XLOOKUP("X",D84:D86,O84:O86,0)))),IF(OR($D84="W",$D84="1/2W",$D84="1/2L"),P84-SUM(O84:O85)+_xlfn.XLOOKUP("X",D84:D86,O84:O86,0),IF(OR($D84="W",$D84="1/2W",$D84="1/2L"),P85-SUM(O84:O85)+_xlfn.XLOOKUP("X",D84:D86,O84:O86,0),SUM(P84:P85)/2-SUM(O84:O85)+_xlfn.XLOOKUP("X",D84:D86,O84:O86,0)))))))))</f>
        <v>0.367717391304347</v>
      </c>
      <c r="R84" s="319">
        <f>IF(Q84=0,0,Q84/SUM(O84:O86))</f>
        <v>3.7725118483412236E-2</v>
      </c>
      <c r="S84" s="296">
        <f>IF($B84=$B81,IF(OR($A84="LOSS",$A84="OK",$A84="Anulada"),Q84,0)+S81,IF(OR($A84="LOSS",$A84="OK",$A84="Anulada"),Q84,0))</f>
        <v>2.5239360147861323</v>
      </c>
      <c r="T84" s="296">
        <f>IF($B84=$B81,Q84+T81,Q84)</f>
        <v>2.5239360147861323</v>
      </c>
      <c r="U84" s="323">
        <f>IF(T84=0,0,T84/AS84)</f>
        <v>3.6067015919495918E-2</v>
      </c>
      <c r="V84" s="74">
        <f>IF(L84="","",IF(L86&gt;0,(SUM(L84:L86)/L84)/(SUM(L84:L86)/L84+SUM(L84:L86)/L85+SUM(L84:L86)/L86),L85/SUM(L84:L85)))</f>
        <v>0.43601895734597163</v>
      </c>
      <c r="W84" s="77">
        <f t="shared" si="53"/>
        <v>0</v>
      </c>
      <c r="X84" s="77">
        <f t="shared" si="53"/>
        <v>0</v>
      </c>
      <c r="Y84" s="89">
        <f t="shared" si="53"/>
        <v>-4.25</v>
      </c>
      <c r="Z84" s="77">
        <f t="shared" si="53"/>
        <v>0</v>
      </c>
      <c r="AA84" s="77">
        <f t="shared" si="53"/>
        <v>0</v>
      </c>
      <c r="AB84" s="77">
        <f t="shared" si="53"/>
        <v>0</v>
      </c>
      <c r="AC84" s="77">
        <f t="shared" si="53"/>
        <v>0</v>
      </c>
      <c r="AD84" s="77">
        <f t="shared" si="37"/>
        <v>0</v>
      </c>
      <c r="AE84" s="77">
        <f t="shared" si="38"/>
        <v>0</v>
      </c>
      <c r="AF84" s="77">
        <f t="shared" si="39"/>
        <v>0</v>
      </c>
      <c r="AG84" s="77">
        <f t="shared" si="40"/>
        <v>0</v>
      </c>
      <c r="AH84" s="77">
        <f t="shared" si="41"/>
        <v>0</v>
      </c>
      <c r="AI84" s="77">
        <f t="shared" si="42"/>
        <v>1</v>
      </c>
      <c r="AJ84" s="77">
        <f t="shared" si="43"/>
        <v>0</v>
      </c>
      <c r="AK84" s="77">
        <f t="shared" si="44"/>
        <v>0</v>
      </c>
      <c r="AL84" s="77">
        <f t="shared" si="45"/>
        <v>0</v>
      </c>
      <c r="AM84" s="77">
        <f t="shared" si="46"/>
        <v>0</v>
      </c>
      <c r="AN84" s="77">
        <f t="shared" si="47"/>
        <v>0</v>
      </c>
      <c r="AO84" s="77">
        <f t="shared" si="48"/>
        <v>0</v>
      </c>
      <c r="AP84" s="77">
        <f t="shared" si="49"/>
        <v>0</v>
      </c>
      <c r="AQ84" s="77">
        <f t="shared" si="50"/>
        <v>0</v>
      </c>
      <c r="AR84" s="107" t="str">
        <f>$B84</f>
        <v>28</v>
      </c>
      <c r="AS84" s="321">
        <f>IF($B84=$B81,AS81+SUM(O84:O86),SUM(O84:O86))</f>
        <v>69.97906398521387</v>
      </c>
      <c r="AT84" s="296">
        <f>IF($A84=" ",SUM(O84:O86),0)+AT81</f>
        <v>0</v>
      </c>
      <c r="AU84" s="296">
        <f>IF($B84="","",IF($A84="","",Q84+AU81))</f>
        <v>59.291244003024381</v>
      </c>
    </row>
    <row r="85" spans="1:47" ht="13" customHeight="1" x14ac:dyDescent="0.2">
      <c r="A85" s="308"/>
      <c r="B85" s="282"/>
      <c r="C85" s="303"/>
      <c r="D85" s="79" t="s">
        <v>31</v>
      </c>
      <c r="E85" s="277"/>
      <c r="F85" s="291"/>
      <c r="G85" s="80" t="s">
        <v>114</v>
      </c>
      <c r="H85" s="277"/>
      <c r="I85" s="81" t="s">
        <v>23</v>
      </c>
      <c r="J85" s="82">
        <f>IF(I85="","",IF(_xlfn.XLOOKUP(I85,I$3:I84,$AR$3:AR84,0,,-1)=AR85,_xlfn.XLOOKUP(I85,I$3:I84,J$3:J84,1,,-1)+1,1))</f>
        <v>4</v>
      </c>
      <c r="K85" s="83">
        <f>IF(I85="","",_xlfn.XLOOKUP(I85,I$3:I84,K$3:K84,0,,-1)+IF($D85=" ",1,0))</f>
        <v>0</v>
      </c>
      <c r="L85" s="84">
        <v>1.84</v>
      </c>
      <c r="M85" s="85"/>
      <c r="N85" s="294"/>
      <c r="O85" s="86">
        <f>IF(OR(V84="",V85=""),"",IF(L86&gt;0,IF(M85&gt;0,M85,IF(M84&gt;0,IF(N84=TRUE,ROUND((M84*V85)/V84,0),(M84*V85)/V84),IF(M85&gt;0,IF(N84=TRUE,ROUND(M85,0),M85),IF(M86&gt;0,IF(N84=TRUE,ROUND(O86*V85/V86,0),O86*V85/V86),0)))),IF(M85&gt;0,M85,IF(N84=TRUE,ROUND((M84*V85)/V84,0),(M84*V85)/V84))))</f>
        <v>5.4972826086956514</v>
      </c>
      <c r="P85" s="87">
        <f t="shared" si="51"/>
        <v>10.114999999999998</v>
      </c>
      <c r="Q85" s="277"/>
      <c r="R85" s="286"/>
      <c r="S85" s="286"/>
      <c r="T85" s="286"/>
      <c r="U85" s="288"/>
      <c r="V85" s="88">
        <f>IF(L85="","",IF(L86&gt;0,(SUM(L84:L86)/L85)/(SUM(L84:L86)/L84+SUM(L84:L86)/L85+SUM(L84:L86)/L86),L84/SUM(L84:L85)))</f>
        <v>0.56398104265402849</v>
      </c>
      <c r="W85" s="77">
        <f t="shared" si="53"/>
        <v>0</v>
      </c>
      <c r="X85" s="77">
        <f t="shared" si="53"/>
        <v>0</v>
      </c>
      <c r="Y85" s="77">
        <f t="shared" si="53"/>
        <v>0</v>
      </c>
      <c r="Z85" s="77">
        <f t="shared" si="53"/>
        <v>0</v>
      </c>
      <c r="AA85" s="77">
        <f t="shared" si="53"/>
        <v>0</v>
      </c>
      <c r="AB85" s="89">
        <f t="shared" si="53"/>
        <v>4.617717391304347</v>
      </c>
      <c r="AC85" s="77">
        <f t="shared" si="53"/>
        <v>0</v>
      </c>
      <c r="AD85" s="77">
        <f t="shared" si="37"/>
        <v>0</v>
      </c>
      <c r="AE85" s="77">
        <f t="shared" si="38"/>
        <v>0</v>
      </c>
      <c r="AF85" s="77">
        <f t="shared" si="39"/>
        <v>0</v>
      </c>
      <c r="AG85" s="77">
        <f t="shared" si="40"/>
        <v>0</v>
      </c>
      <c r="AH85" s="77">
        <f t="shared" si="41"/>
        <v>0</v>
      </c>
      <c r="AI85" s="77">
        <f t="shared" si="42"/>
        <v>0</v>
      </c>
      <c r="AJ85" s="77">
        <f t="shared" si="43"/>
        <v>0</v>
      </c>
      <c r="AK85" s="77">
        <f t="shared" si="44"/>
        <v>0</v>
      </c>
      <c r="AL85" s="77">
        <f t="shared" si="45"/>
        <v>0</v>
      </c>
      <c r="AM85" s="77">
        <f t="shared" si="46"/>
        <v>0</v>
      </c>
      <c r="AN85" s="77">
        <f t="shared" si="47"/>
        <v>1</v>
      </c>
      <c r="AO85" s="77">
        <f t="shared" si="48"/>
        <v>0</v>
      </c>
      <c r="AP85" s="77">
        <f t="shared" si="49"/>
        <v>0</v>
      </c>
      <c r="AQ85" s="77">
        <f t="shared" si="50"/>
        <v>0</v>
      </c>
      <c r="AR85" s="107" t="str">
        <f>$B84</f>
        <v>28</v>
      </c>
      <c r="AS85" s="311"/>
      <c r="AT85" s="298"/>
      <c r="AU85" s="298"/>
    </row>
    <row r="86" spans="1:47" ht="13.25" customHeight="1" x14ac:dyDescent="0.2">
      <c r="A86" s="309"/>
      <c r="B86" s="283"/>
      <c r="C86" s="304"/>
      <c r="D86" s="90" t="s">
        <v>32</v>
      </c>
      <c r="E86" s="278"/>
      <c r="F86" s="292"/>
      <c r="G86" s="109"/>
      <c r="H86" s="278"/>
      <c r="I86" s="110"/>
      <c r="J86" s="111" t="str">
        <f>IF(I86="","",IF(_xlfn.XLOOKUP(I86,I$3:I85,$AR$3:AR85,0,,-1)=AR86,_xlfn.XLOOKUP(I86,I$3:I85,J$3:J85,1,,-1)+1,1))</f>
        <v/>
      </c>
      <c r="K86" s="112" t="str">
        <f>IF(I86="","",_xlfn.XLOOKUP(I86,I$3:I85,K$3:K85,0,,-1)+IF($D86=" ",1,0))</f>
        <v/>
      </c>
      <c r="L86" s="113"/>
      <c r="M86" s="96"/>
      <c r="N86" s="295"/>
      <c r="O86" s="114" t="str">
        <f>IF(OR(V84="",V85=""),"",IF(L86&gt;0,IF(M86&gt;0,M86,IF(M84&gt;0,IF(N84=TRUE,ROUND((M84*V86)/V84,0),(M84*V86)/V84),IF(M85&gt;0,IF(N84=TRUE,ROUND((M85*V86)/V85,0),(M85*V86)/V85),IF(M86&gt;0,M86,0)))),""))</f>
        <v/>
      </c>
      <c r="P86" s="115" t="str">
        <f t="shared" si="51"/>
        <v/>
      </c>
      <c r="Q86" s="278"/>
      <c r="R86" s="278"/>
      <c r="S86" s="278"/>
      <c r="T86" s="278"/>
      <c r="U86" s="289"/>
      <c r="V86" s="116" t="str">
        <f>IF(L86="","",(SUM(L84:L86)/L86)/(SUM(L84:L86)/L84+SUM(L84:L86)/L85+SUM(L84:L86)/L86))</f>
        <v/>
      </c>
      <c r="W86" s="77">
        <f t="shared" si="53"/>
        <v>0</v>
      </c>
      <c r="X86" s="77">
        <f t="shared" si="53"/>
        <v>0</v>
      </c>
      <c r="Y86" s="77">
        <f t="shared" si="53"/>
        <v>0</v>
      </c>
      <c r="Z86" s="77">
        <f t="shared" si="53"/>
        <v>0</v>
      </c>
      <c r="AA86" s="77">
        <f t="shared" si="53"/>
        <v>0</v>
      </c>
      <c r="AB86" s="77">
        <f t="shared" si="53"/>
        <v>0</v>
      </c>
      <c r="AC86" s="77">
        <f t="shared" si="53"/>
        <v>0</v>
      </c>
      <c r="AD86" s="77">
        <f t="shared" si="37"/>
        <v>0</v>
      </c>
      <c r="AE86" s="77">
        <f t="shared" si="38"/>
        <v>0</v>
      </c>
      <c r="AF86" s="77">
        <f t="shared" si="39"/>
        <v>0</v>
      </c>
      <c r="AG86" s="77">
        <f t="shared" si="40"/>
        <v>0</v>
      </c>
      <c r="AH86" s="77">
        <f t="shared" si="41"/>
        <v>0</v>
      </c>
      <c r="AI86" s="77">
        <f t="shared" si="42"/>
        <v>0</v>
      </c>
      <c r="AJ86" s="77">
        <f t="shared" si="43"/>
        <v>0</v>
      </c>
      <c r="AK86" s="77">
        <f t="shared" si="44"/>
        <v>0</v>
      </c>
      <c r="AL86" s="77">
        <f t="shared" si="45"/>
        <v>0</v>
      </c>
      <c r="AM86" s="77">
        <f t="shared" si="46"/>
        <v>0</v>
      </c>
      <c r="AN86" s="77">
        <f t="shared" si="47"/>
        <v>0</v>
      </c>
      <c r="AO86" s="77">
        <f t="shared" si="48"/>
        <v>0</v>
      </c>
      <c r="AP86" s="77">
        <f t="shared" si="49"/>
        <v>0</v>
      </c>
      <c r="AQ86" s="77">
        <f t="shared" si="50"/>
        <v>0</v>
      </c>
      <c r="AR86" s="107" t="str">
        <f>$B84</f>
        <v>28</v>
      </c>
      <c r="AS86" s="311"/>
      <c r="AT86" s="298"/>
      <c r="AU86" s="298"/>
    </row>
    <row r="87" spans="1:47" ht="13.25" customHeight="1" x14ac:dyDescent="0.2">
      <c r="A87" s="312" t="str">
        <f>IF(OR(D87="W",D88="W",D89="W",D87="1/2W",D88="1/2W",D89="1/2W",D87="1/2L",D88="1/2L",D89="1/2L"),"OK",IF(OR(D87="L",D88="L",D89="L"),"LOSS",IF(OR(D87="X",D88="X",D89="X"),"Anulado"," ")))</f>
        <v>OK</v>
      </c>
      <c r="B87" s="316" t="str">
        <f>IF(E87="","",$B84)</f>
        <v>28</v>
      </c>
      <c r="C87" s="302" t="str">
        <f>IF(E87=""," ","– "&amp;COUNTIF(B$3:B89,$B87))</f>
        <v>– 5</v>
      </c>
      <c r="D87" s="25" t="s">
        <v>31</v>
      </c>
      <c r="E87" s="276" t="s">
        <v>115</v>
      </c>
      <c r="F87" s="315" t="s">
        <v>116</v>
      </c>
      <c r="G87" s="117" t="s">
        <v>101</v>
      </c>
      <c r="H87" s="306" t="str">
        <f ca="1">IF(E87="","",IF(AND(DAY(E87)&lt;DAY(TODAY()),$A87=" "),"???",IF($A87=" ",IF(AND(DAY(E87)=DAY(TODAY()),HOUR(E87)&lt;=HOUR(NOW())+1),IF(AND(HOUR(E87)+2&lt;=HOUR(NOW()),DAY(E87)&lt;=DAY(TODAY()),MINUTE(E87)&lt;=MINUTE(NOW())),"???",IF(OR(MINUTE(E87)&lt;=MINUTE(NOW()),HOUR(E87)&lt;=HOUR(NOW())),"!!!","")),""),"")))</f>
        <v/>
      </c>
      <c r="I87" s="27" t="s">
        <v>20</v>
      </c>
      <c r="J87" s="101">
        <f>IF(I87="","",IF(_xlfn.XLOOKUP(I87,I$3:I86,$AR$3:AR86,0,,-1)=AR87,_xlfn.XLOOKUP(I87,I$3:I86,J$3:J86,1,,-1)+1,1))</f>
        <v>5</v>
      </c>
      <c r="K87" s="29">
        <f>IF(I87="","",_xlfn.XLOOKUP(I87,I$3:I86,K$3:K86,0,,-1)+IF($D87=" ",1,0))</f>
        <v>0</v>
      </c>
      <c r="L87" s="118">
        <v>2.5</v>
      </c>
      <c r="M87" s="119">
        <v>28.95</v>
      </c>
      <c r="N87" s="318" t="b">
        <v>0</v>
      </c>
      <c r="O87" s="102">
        <f>IF(OR(V87="",V88=""),"",IF(L89&gt;0,IF(M87&gt;0,M87,IF(M88&gt;0,IF(N87=TRUE,ROUND((M88*V87)/V88,0),(M88*V87)/V88),IF(N87=TRUE,ROUND((M89*V87)/V89,0),(M89*V87)/V89))),IF(M87&gt;0,M87,IF(N87=TRUE,ROUND((M88*V87)/V88,0),(M88*V87)/V88))))</f>
        <v>28.95</v>
      </c>
      <c r="P87" s="33">
        <f t="shared" si="51"/>
        <v>72.375</v>
      </c>
      <c r="Q87" s="301">
        <f>IF($A87="Anulado",0,IF(OR($A87="LOSS",$A87="OK"),IF(OR($D87="W",$D87="1/2W",$D87="1/2L"),P87-O87,IF($D87="L",-O87,0))+IF(OR($D88="W",$D88="1/2W",$D88="1/2L"),P88-O88,IF($D88="L",-O88,0))+IF(OR($D89="W",$D89="1/2W",$D89="1/2L"),P89-O89,IF($D89="L",-O89,0)),IF(AND(OR($D87="W",$D87="1/2W",$D87="1/2L"),D88="W"),P87+P88-SUM(O87:O89)+_xlfn.XLOOKUP("X",D87:D89,O87:O89,0),IF(AND(D87=TRUE,D89="W"),P87+P89-SUM(O87:O89),IF(AND(D88="W",D89="W"),P88+P89-SUM(O87:O89)+_xlfn.XLOOKUP("X",D87:D89,O87:O89,0),IF(L89&gt;0,IF(OR($D87="W",$D87="1/2W",$D87="1/2L"),P87-SUM(O87:O89)+_xlfn.XLOOKUP("X",D87:D89,O87:O89,0),IF(OR($D87="W",$D87="1/2W",$D87="1/2L"),P88-SUM(O87:O89)+_xlfn.XLOOKUP("X",D87:D89,O87:O89,0),IF(OR($D87="W",$D87="1/2W",$D87="1/2L"),P89-SUM(O87:O89)+_xlfn.XLOOKUP("X",D87:D89,O87:O89,0),SUM(P87:P89)/3-SUM(O87:O89)+_xlfn.XLOOKUP("X",D87:D89,O87:O89,0)))),IF(OR($D87="W",$D87="1/2W",$D87="1/2L"),P87-SUM(O87:O88)+_xlfn.XLOOKUP("X",D87:D89,O87:O89,0),IF(OR($D87="W",$D87="1/2W",$D87="1/2L"),P88-SUM(O87:O88)+_xlfn.XLOOKUP("X",D87:D89,O87:O89,0),SUM(P87:P88)/2-SUM(O87:O88)+_xlfn.XLOOKUP("X",D87:D89,O87:O89,0)))))))))</f>
        <v>2.514999999999997</v>
      </c>
      <c r="R87" s="300">
        <f>IF(Q87=0,0,Q87/SUM(O87:O89))</f>
        <v>3.6000572573718824E-2</v>
      </c>
      <c r="S87" s="285">
        <f>IF($B87=$B84,IF(OR($A87="LOSS",$A87="OK",$A87="Anulada"),Q87,0)+S84,IF(OR($A87="LOSS",$A87="OK",$A87="Anulada"),Q87,0))</f>
        <v>5.0389360147861293</v>
      </c>
      <c r="T87" s="285">
        <f>IF($B87=$B84,Q87+T84,Q87)</f>
        <v>5.0389360147861293</v>
      </c>
      <c r="U87" s="287">
        <f>IF(T87=0,0,T87/AS87)</f>
        <v>3.6033822532728979E-2</v>
      </c>
      <c r="V87" s="34">
        <f>IF(L87="","",IF(L89&gt;0,(SUM(L87:L89)/L87)/(SUM(L87:L89)/L87+SUM(L87:L89)/L88+SUM(L87:L89)/L89),L88/SUM(L87:L88)))</f>
        <v>0.26079763160398789</v>
      </c>
      <c r="W87" s="103">
        <f t="shared" si="53"/>
        <v>0</v>
      </c>
      <c r="X87" s="103">
        <f t="shared" si="53"/>
        <v>0</v>
      </c>
      <c r="Y87" s="104">
        <f t="shared" si="53"/>
        <v>43.424999999999997</v>
      </c>
      <c r="Z87" s="103">
        <f t="shared" si="53"/>
        <v>0</v>
      </c>
      <c r="AA87" s="103">
        <f t="shared" si="53"/>
        <v>0</v>
      </c>
      <c r="AB87" s="103">
        <f t="shared" si="53"/>
        <v>0</v>
      </c>
      <c r="AC87" s="103">
        <f t="shared" si="53"/>
        <v>0</v>
      </c>
      <c r="AD87" s="52">
        <f t="shared" si="37"/>
        <v>0</v>
      </c>
      <c r="AE87" s="52">
        <f t="shared" si="38"/>
        <v>0</v>
      </c>
      <c r="AF87" s="52">
        <f t="shared" si="39"/>
        <v>0</v>
      </c>
      <c r="AG87" s="52">
        <f t="shared" si="40"/>
        <v>0</v>
      </c>
      <c r="AH87" s="52">
        <f t="shared" si="41"/>
        <v>1</v>
      </c>
      <c r="AI87" s="52">
        <f t="shared" si="42"/>
        <v>0</v>
      </c>
      <c r="AJ87" s="52">
        <f t="shared" si="43"/>
        <v>0</v>
      </c>
      <c r="AK87" s="52">
        <f t="shared" si="44"/>
        <v>0</v>
      </c>
      <c r="AL87" s="52">
        <f t="shared" si="45"/>
        <v>0</v>
      </c>
      <c r="AM87" s="52">
        <f t="shared" si="46"/>
        <v>0</v>
      </c>
      <c r="AN87" s="52">
        <f t="shared" si="47"/>
        <v>0</v>
      </c>
      <c r="AO87" s="52">
        <f t="shared" si="48"/>
        <v>0</v>
      </c>
      <c r="AP87" s="52">
        <f t="shared" si="49"/>
        <v>0</v>
      </c>
      <c r="AQ87" s="52">
        <f t="shared" si="50"/>
        <v>0</v>
      </c>
      <c r="AR87" s="105" t="str">
        <f>$B87</f>
        <v>28</v>
      </c>
      <c r="AS87" s="322">
        <f>IF($B87=$B84,AS84+SUM(O87:O89),SUM(O87:O89))</f>
        <v>139.83906398521387</v>
      </c>
      <c r="AT87" s="285">
        <f>IF($A87=" ",SUM(O87:O89),0)+AT84</f>
        <v>0</v>
      </c>
      <c r="AU87" s="285">
        <f>IF($B87="","",IF($A87="","",Q84+AU84))</f>
        <v>59.658961394328728</v>
      </c>
    </row>
    <row r="88" spans="1:47" ht="13" customHeight="1" x14ac:dyDescent="0.2">
      <c r="A88" s="308"/>
      <c r="B88" s="282"/>
      <c r="C88" s="303"/>
      <c r="D88" s="39" t="s">
        <v>28</v>
      </c>
      <c r="E88" s="277"/>
      <c r="F88" s="291"/>
      <c r="G88" s="133">
        <v>2</v>
      </c>
      <c r="H88" s="277"/>
      <c r="I88" s="42" t="s">
        <v>23</v>
      </c>
      <c r="J88" s="43">
        <f>IF(I88="","",IF(_xlfn.XLOOKUP(I88,I$3:I87,$AR$3:AR87,0,,-1)=AR88,_xlfn.XLOOKUP(I88,I$3:I87,J$3:J87,1,,-1)+1,1))</f>
        <v>5</v>
      </c>
      <c r="K88" s="44">
        <f>IF(I88="","",_xlfn.XLOOKUP(I88,I$3:I87,K$3:K87,0,,-1)+IF($D88=" ",1,0))</f>
        <v>0</v>
      </c>
      <c r="L88" s="121">
        <v>1.806</v>
      </c>
      <c r="M88" s="122">
        <v>20.91</v>
      </c>
      <c r="N88" s="294"/>
      <c r="O88" s="47">
        <f>IF(OR(V87="",V88=""),"",IF(L89&gt;0,IF(M88&gt;0,M88,IF(M87&gt;0,IF(N87=TRUE,ROUND((M87*V88)/V87,0),(M87*V88)/V87),IF(M88&gt;0,IF(N87=TRUE,ROUND(M88,0),M88),IF(M89&gt;0,IF(N87=TRUE,ROUND(O89*V88/V89,0),O89*V88/V89),0)))),IF(M88&gt;0,M88,IF(N87=TRUE,ROUND((M87*V88)/V87,0),(M87*V88)/V87))))</f>
        <v>20.91</v>
      </c>
      <c r="P88" s="48">
        <f t="shared" si="51"/>
        <v>37.763460000000002</v>
      </c>
      <c r="Q88" s="277"/>
      <c r="R88" s="286"/>
      <c r="S88" s="286"/>
      <c r="T88" s="286"/>
      <c r="U88" s="288"/>
      <c r="V88" s="49">
        <f>IF(L88="","",IF(L89&gt;0,(SUM(L87:L89)/L88)/(SUM(L87:L89)/L87+SUM(L87:L89)/L88+SUM(L87:L89)/L89),L87/SUM(L87:L88)))</f>
        <v>0.36101554762456795</v>
      </c>
      <c r="W88" s="103">
        <f t="shared" si="53"/>
        <v>0</v>
      </c>
      <c r="X88" s="103">
        <f t="shared" si="53"/>
        <v>0</v>
      </c>
      <c r="Y88" s="103">
        <f t="shared" si="53"/>
        <v>0</v>
      </c>
      <c r="Z88" s="103">
        <f t="shared" si="53"/>
        <v>0</v>
      </c>
      <c r="AA88" s="103">
        <f t="shared" si="53"/>
        <v>0</v>
      </c>
      <c r="AB88" s="104">
        <f t="shared" si="53"/>
        <v>-20.91</v>
      </c>
      <c r="AC88" s="103">
        <f t="shared" si="53"/>
        <v>0</v>
      </c>
      <c r="AD88" s="52">
        <f t="shared" si="37"/>
        <v>0</v>
      </c>
      <c r="AE88" s="52">
        <f t="shared" si="38"/>
        <v>0</v>
      </c>
      <c r="AF88" s="52">
        <f t="shared" si="39"/>
        <v>0</v>
      </c>
      <c r="AG88" s="52">
        <f t="shared" si="40"/>
        <v>0</v>
      </c>
      <c r="AH88" s="52">
        <f t="shared" si="41"/>
        <v>0</v>
      </c>
      <c r="AI88" s="52">
        <f t="shared" si="42"/>
        <v>0</v>
      </c>
      <c r="AJ88" s="52">
        <f t="shared" si="43"/>
        <v>0</v>
      </c>
      <c r="AK88" s="52">
        <f t="shared" si="44"/>
        <v>0</v>
      </c>
      <c r="AL88" s="52">
        <f t="shared" si="45"/>
        <v>0</v>
      </c>
      <c r="AM88" s="52">
        <f t="shared" si="46"/>
        <v>0</v>
      </c>
      <c r="AN88" s="52">
        <f t="shared" si="47"/>
        <v>0</v>
      </c>
      <c r="AO88" s="52">
        <f t="shared" si="48"/>
        <v>1</v>
      </c>
      <c r="AP88" s="52">
        <f t="shared" si="49"/>
        <v>0</v>
      </c>
      <c r="AQ88" s="52">
        <f t="shared" si="50"/>
        <v>0</v>
      </c>
      <c r="AR88" s="105" t="str">
        <f>$B87</f>
        <v>28</v>
      </c>
      <c r="AS88" s="311"/>
      <c r="AT88" s="298"/>
      <c r="AU88" s="298"/>
    </row>
    <row r="89" spans="1:47" ht="13.25" customHeight="1" x14ac:dyDescent="0.2">
      <c r="A89" s="309"/>
      <c r="B89" s="283"/>
      <c r="C89" s="304"/>
      <c r="D89" s="54" t="s">
        <v>28</v>
      </c>
      <c r="E89" s="278"/>
      <c r="F89" s="292"/>
      <c r="G89" s="140">
        <v>2</v>
      </c>
      <c r="H89" s="278"/>
      <c r="I89" s="124" t="s">
        <v>23</v>
      </c>
      <c r="J89" s="125">
        <f>IF(I89="","",IF(_xlfn.XLOOKUP(I89,I$3:I88,$AR$3:AR88,0,,-1)=AR89,_xlfn.XLOOKUP(I89,I$3:I88,J$3:J88,1,,-1)+1,1))</f>
        <v>6</v>
      </c>
      <c r="K89" s="126">
        <f>IF(I89="","",_xlfn.XLOOKUP(I89,I$3:I88,K$3:K88,0,,-1)+IF($D89=" ",1,0))</f>
        <v>0</v>
      </c>
      <c r="L89" s="127">
        <v>1.724</v>
      </c>
      <c r="M89" s="128">
        <v>20</v>
      </c>
      <c r="N89" s="295"/>
      <c r="O89" s="129">
        <f>IF(OR(V87="",V88=""),"",IF(L89&gt;0,IF(M89&gt;0,M89,IF(M87&gt;0,IF(N87=TRUE,ROUND((M87*V89)/V87,0),(M87*V89)/V87),IF(M88&gt;0,IF(N87=TRUE,ROUND((M88*V89)/V88,0),(M88*V89)/V88),IF(M89&gt;0,M89,0)))),""))</f>
        <v>20</v>
      </c>
      <c r="P89" s="130">
        <f t="shared" si="51"/>
        <v>34.479999999999997</v>
      </c>
      <c r="Q89" s="278"/>
      <c r="R89" s="278"/>
      <c r="S89" s="278"/>
      <c r="T89" s="278"/>
      <c r="U89" s="289"/>
      <c r="V89" s="131">
        <f>IF(L89="","",(SUM(L87:L89)/L89)/(SUM(L87:L89)/L87+SUM(L87:L89)/L88+SUM(L87:L89)/L89))</f>
        <v>0.37818682077144417</v>
      </c>
      <c r="W89" s="103">
        <f t="shared" si="53"/>
        <v>0</v>
      </c>
      <c r="X89" s="103">
        <f t="shared" si="53"/>
        <v>0</v>
      </c>
      <c r="Y89" s="103">
        <f t="shared" si="53"/>
        <v>0</v>
      </c>
      <c r="Z89" s="103">
        <f t="shared" si="53"/>
        <v>0</v>
      </c>
      <c r="AA89" s="103">
        <f t="shared" si="53"/>
        <v>0</v>
      </c>
      <c r="AB89" s="104">
        <f t="shared" si="53"/>
        <v>-20</v>
      </c>
      <c r="AC89" s="103">
        <f t="shared" si="53"/>
        <v>0</v>
      </c>
      <c r="AD89" s="52">
        <f t="shared" si="37"/>
        <v>0</v>
      </c>
      <c r="AE89" s="52">
        <f t="shared" si="38"/>
        <v>0</v>
      </c>
      <c r="AF89" s="52">
        <f t="shared" si="39"/>
        <v>0</v>
      </c>
      <c r="AG89" s="52">
        <f t="shared" si="40"/>
        <v>0</v>
      </c>
      <c r="AH89" s="52">
        <f t="shared" si="41"/>
        <v>0</v>
      </c>
      <c r="AI89" s="52">
        <f t="shared" si="42"/>
        <v>0</v>
      </c>
      <c r="AJ89" s="52">
        <f t="shared" si="43"/>
        <v>0</v>
      </c>
      <c r="AK89" s="52">
        <f t="shared" si="44"/>
        <v>0</v>
      </c>
      <c r="AL89" s="52">
        <f t="shared" si="45"/>
        <v>0</v>
      </c>
      <c r="AM89" s="52">
        <f t="shared" si="46"/>
        <v>0</v>
      </c>
      <c r="AN89" s="52">
        <f t="shared" si="47"/>
        <v>0</v>
      </c>
      <c r="AO89" s="52">
        <f t="shared" si="48"/>
        <v>1</v>
      </c>
      <c r="AP89" s="52">
        <f t="shared" si="49"/>
        <v>0</v>
      </c>
      <c r="AQ89" s="52">
        <f t="shared" si="50"/>
        <v>0</v>
      </c>
      <c r="AR89" s="105" t="str">
        <f>$B87</f>
        <v>28</v>
      </c>
      <c r="AS89" s="311"/>
      <c r="AT89" s="298"/>
      <c r="AU89" s="298"/>
    </row>
    <row r="90" spans="1:47" ht="13.25" customHeight="1" x14ac:dyDescent="0.2">
      <c r="A90" s="307" t="str">
        <f>IF(OR(D90="W",D91="W",D92="W",D90="1/2W",D91="1/2W",D92="1/2W",D90="1/2L",D91="1/2L",D92="1/2L"),"OK",IF(OR(D90="L",D91="L",D92="L"),"LOSS",IF(OR(D90="X",D91="X",D92="X"),"Anulado"," ")))</f>
        <v>OK</v>
      </c>
      <c r="B90" s="317" t="s">
        <v>117</v>
      </c>
      <c r="C90" s="305" t="str">
        <f>IF(E90=""," ","– "&amp;COUNTIF(B$3:B92,$B90))</f>
        <v>– 1</v>
      </c>
      <c r="D90" s="65" t="s">
        <v>28</v>
      </c>
      <c r="E90" s="279" t="s">
        <v>118</v>
      </c>
      <c r="F90" s="314" t="s">
        <v>119</v>
      </c>
      <c r="G90" s="66" t="s">
        <v>79</v>
      </c>
      <c r="H90" s="313" t="str">
        <f ca="1">IF(E90="","",IF(AND(DAY(E90)&lt;DAY(TODAY()),$A90=" "),"???",IF($A90=" ",IF(AND(DAY(E90)=DAY(TODAY()),HOUR(E90)&lt;=HOUR(NOW())+1),IF(AND(HOUR(E90)+2&lt;=HOUR(NOW()),DAY(E90)&lt;=DAY(TODAY()),MINUTE(E90)&lt;=MINUTE(NOW())),"???",IF(OR(MINUTE(E90)&lt;=MINUTE(NOW()),HOUR(E90)&lt;=HOUR(NOW())),"!!!","")),""),"")))</f>
        <v/>
      </c>
      <c r="I90" s="67" t="s">
        <v>20</v>
      </c>
      <c r="J90" s="68">
        <f>IF(I90="","",IF(_xlfn.XLOOKUP(I90,I$3:I89,$AR$3:AR89,0,,-1)=AR90,_xlfn.XLOOKUP(I90,I$3:I89,J$3:J89,1,,-1)+1,1))</f>
        <v>1</v>
      </c>
      <c r="K90" s="69">
        <f>IF(I90="","",_xlfn.XLOOKUP(I90,I$3:I89,K$3:K89,0,,-1)+IF($D90=" ",1,0))</f>
        <v>0</v>
      </c>
      <c r="L90" s="70">
        <v>3.8</v>
      </c>
      <c r="M90" s="71">
        <v>10.34</v>
      </c>
      <c r="N90" s="293" t="b">
        <v>0</v>
      </c>
      <c r="O90" s="72">
        <f>IF(OR(V90="",V91=""),"",IF(L92&gt;0,IF(M90&gt;0,M90,IF(M91&gt;0,IF(N90=TRUE,ROUND((M91*V90)/V91,0),(M91*V90)/V91),IF(N90=TRUE,ROUND((M92*V90)/V92,0),(M92*V90)/V92))),IF(M90&gt;0,M90,IF(N90=TRUE,ROUND((M91*V90)/V91,0),(M91*V90)/V91))))</f>
        <v>10.34</v>
      </c>
      <c r="P90" s="73">
        <f t="shared" si="51"/>
        <v>39.291999999999994</v>
      </c>
      <c r="Q90" s="320">
        <f>IF($A90="Anulado",0,IF(OR($A90="LOSS",$A90="OK"),IF(OR($D90="W",$D90="1/2W",$D90="1/2L"),P90-O90,IF($D90="L",-O90,0))+IF(OR($D91="W",$D91="1/2W",$D91="1/2L"),P91-O91,IF($D91="L",-O91,0))+IF(OR($D92="W",$D92="1/2W",$D92="1/2L"),P92-O92,IF($D92="L",-O92,0)),IF(AND(OR($D90="W",$D90="1/2W",$D90="1/2L"),D91="W"),P90+P91-SUM(O90:O92)+_xlfn.XLOOKUP("X",D90:D92,O90:O92,0),IF(AND(D90=TRUE,D92="W"),P90+P92-SUM(O90:O92),IF(AND(D91="W",D92="W"),P91+P92-SUM(O90:O92)+_xlfn.XLOOKUP("X",D90:D92,O90:O92,0),IF(L92&gt;0,IF(OR($D90="W",$D90="1/2W",$D90="1/2L"),P90-SUM(O90:O92)+_xlfn.XLOOKUP("X",D90:D92,O90:O92,0),IF(OR($D90="W",$D90="1/2W",$D90="1/2L"),P91-SUM(O90:O92)+_xlfn.XLOOKUP("X",D90:D92,O90:O92,0),IF(OR($D90="W",$D90="1/2W",$D90="1/2L"),P92-SUM(O90:O92)+_xlfn.XLOOKUP("X",D90:D92,O90:O92,0),SUM(P90:P92)/3-SUM(O90:O92)+_xlfn.XLOOKUP("X",D90:D92,O90:O92,0)))),IF(OR($D90="W",$D90="1/2W",$D90="1/2L"),P90-SUM(O90:O91)+_xlfn.XLOOKUP("X",D90:D92,O90:O92,0),IF(OR($D90="W",$D90="1/2W",$D90="1/2L"),P91-SUM(O90:O91)+_xlfn.XLOOKUP("X",D90:D92,O90:O92,0),SUM(P90:P91)/2-SUM(O90:O91)+_xlfn.XLOOKUP("X",D90:D92,O90:O92,0)))))))))</f>
        <v>1.627938803894299</v>
      </c>
      <c r="R90" s="319">
        <f>IF(Q90=0,0,Q90/SUM(O90:O92))</f>
        <v>4.3222604047346347E-2</v>
      </c>
      <c r="S90" s="296">
        <f>IF($B90=$B87,IF(OR($A90="LOSS",$A90="OK",$A90="Anulada"),Q90,0)+S87,IF(OR($A90="LOSS",$A90="OK",$A90="Anulada"),Q90,0))</f>
        <v>1.627938803894299</v>
      </c>
      <c r="T90" s="296">
        <f>IF($B90=$B87,Q90+T87,Q90)</f>
        <v>1.627938803894299</v>
      </c>
      <c r="U90" s="323">
        <f>IF(T90=0,0,T90/AS90)</f>
        <v>4.3222604047346347E-2</v>
      </c>
      <c r="V90" s="74">
        <f>IF(L90="","",IF(L92&gt;0,(SUM(L90:L92)/L90)/(SUM(L90:L92)/L90+SUM(L90:L92)/L91+SUM(L90:L92)/L92),L91/SUM(L90:L91)))</f>
        <v>0.27453226422298588</v>
      </c>
      <c r="W90" s="77">
        <f t="shared" si="53"/>
        <v>0</v>
      </c>
      <c r="X90" s="77">
        <f t="shared" si="53"/>
        <v>0</v>
      </c>
      <c r="Y90" s="89">
        <f t="shared" si="53"/>
        <v>-10.34</v>
      </c>
      <c r="Z90" s="77">
        <f t="shared" si="53"/>
        <v>0</v>
      </c>
      <c r="AA90" s="77">
        <f t="shared" si="53"/>
        <v>0</v>
      </c>
      <c r="AB90" s="77">
        <f t="shared" si="53"/>
        <v>0</v>
      </c>
      <c r="AC90" s="77">
        <f t="shared" si="53"/>
        <v>0</v>
      </c>
      <c r="AD90" s="77">
        <f t="shared" si="37"/>
        <v>0</v>
      </c>
      <c r="AE90" s="77">
        <f t="shared" si="38"/>
        <v>0</v>
      </c>
      <c r="AF90" s="77">
        <f t="shared" si="39"/>
        <v>0</v>
      </c>
      <c r="AG90" s="77">
        <f t="shared" si="40"/>
        <v>0</v>
      </c>
      <c r="AH90" s="77">
        <f t="shared" si="41"/>
        <v>0</v>
      </c>
      <c r="AI90" s="77">
        <f t="shared" si="42"/>
        <v>1</v>
      </c>
      <c r="AJ90" s="77">
        <f t="shared" si="43"/>
        <v>0</v>
      </c>
      <c r="AK90" s="77">
        <f t="shared" si="44"/>
        <v>0</v>
      </c>
      <c r="AL90" s="77">
        <f t="shared" si="45"/>
        <v>0</v>
      </c>
      <c r="AM90" s="77">
        <f t="shared" si="46"/>
        <v>0</v>
      </c>
      <c r="AN90" s="77">
        <f t="shared" si="47"/>
        <v>0</v>
      </c>
      <c r="AO90" s="77">
        <f t="shared" si="48"/>
        <v>0</v>
      </c>
      <c r="AP90" s="77">
        <f t="shared" si="49"/>
        <v>0</v>
      </c>
      <c r="AQ90" s="77">
        <f t="shared" si="50"/>
        <v>0</v>
      </c>
      <c r="AR90" s="107" t="str">
        <f>$B90</f>
        <v>29</v>
      </c>
      <c r="AS90" s="321">
        <f>IF($B90=$B87,AS87+SUM(O90:O92),SUM(O90:O92))</f>
        <v>37.664061196105706</v>
      </c>
      <c r="AT90" s="296">
        <f>IF($A90=" ",SUM(O90:O92),0)+AT87</f>
        <v>0</v>
      </c>
      <c r="AU90" s="296">
        <f>IF($B90="","",IF($A90="","",Q90+AU87))</f>
        <v>61.286900198223023</v>
      </c>
    </row>
    <row r="91" spans="1:47" ht="13" customHeight="1" x14ac:dyDescent="0.2">
      <c r="A91" s="308"/>
      <c r="B91" s="282"/>
      <c r="C91" s="303"/>
      <c r="D91" s="79" t="s">
        <v>31</v>
      </c>
      <c r="E91" s="277"/>
      <c r="F91" s="291"/>
      <c r="G91" s="80" t="s">
        <v>78</v>
      </c>
      <c r="H91" s="277"/>
      <c r="I91" s="81" t="s">
        <v>23</v>
      </c>
      <c r="J91" s="82">
        <f>IF(I91="","",IF(_xlfn.XLOOKUP(I91,I$3:I90,$AR$3:AR90,0,,-1)=AR91,_xlfn.XLOOKUP(I91,I$3:I90,J$3:J90,1,,-1)+1,1))</f>
        <v>1</v>
      </c>
      <c r="K91" s="83">
        <f>IF(I91="","",_xlfn.XLOOKUP(I91,I$3:I90,K$3:K90,0,,-1)+IF($D91=" ",1,0))</f>
        <v>0</v>
      </c>
      <c r="L91" s="84">
        <v>1.4379999999999999</v>
      </c>
      <c r="M91" s="85"/>
      <c r="N91" s="294"/>
      <c r="O91" s="86">
        <f>IF(OR(V90="",V91=""),"",IF(L92&gt;0,IF(M91&gt;0,M91,IF(M90&gt;0,IF(N90=TRUE,ROUND((M90*V91)/V90,0),(M90*V91)/V90),IF(M91&gt;0,IF(N90=TRUE,ROUND(M91,0),M91),IF(M92&gt;0,IF(N90=TRUE,ROUND(O92*V91/V92,0),O92*V91/V92),0)))),IF(M91&gt;0,M91,IF(N90=TRUE,ROUND((M90*V91)/V90,0),(M90*V91)/V90))))</f>
        <v>27.324061196105703</v>
      </c>
      <c r="P91" s="87">
        <f t="shared" si="51"/>
        <v>39.292000000000002</v>
      </c>
      <c r="Q91" s="277"/>
      <c r="R91" s="286"/>
      <c r="S91" s="286"/>
      <c r="T91" s="286"/>
      <c r="U91" s="288"/>
      <c r="V91" s="88">
        <f>IF(L91="","",IF(L92&gt;0,(SUM(L90:L92)/L91)/(SUM(L90:L92)/L90+SUM(L90:L92)/L91+SUM(L90:L92)/L92),L90/SUM(L90:L91)))</f>
        <v>0.72546773577701418</v>
      </c>
      <c r="W91" s="77">
        <f t="shared" si="53"/>
        <v>0</v>
      </c>
      <c r="X91" s="77">
        <f t="shared" si="53"/>
        <v>0</v>
      </c>
      <c r="Y91" s="77">
        <f t="shared" si="53"/>
        <v>0</v>
      </c>
      <c r="Z91" s="77">
        <f t="shared" si="53"/>
        <v>0</v>
      </c>
      <c r="AA91" s="77">
        <f t="shared" si="53"/>
        <v>0</v>
      </c>
      <c r="AB91" s="89">
        <f t="shared" si="53"/>
        <v>11.967938803894299</v>
      </c>
      <c r="AC91" s="77">
        <f t="shared" si="53"/>
        <v>0</v>
      </c>
      <c r="AD91" s="77">
        <f t="shared" si="37"/>
        <v>0</v>
      </c>
      <c r="AE91" s="77">
        <f t="shared" si="38"/>
        <v>0</v>
      </c>
      <c r="AF91" s="77">
        <f t="shared" si="39"/>
        <v>0</v>
      </c>
      <c r="AG91" s="77">
        <f t="shared" si="40"/>
        <v>0</v>
      </c>
      <c r="AH91" s="77">
        <f t="shared" si="41"/>
        <v>0</v>
      </c>
      <c r="AI91" s="77">
        <f t="shared" si="42"/>
        <v>0</v>
      </c>
      <c r="AJ91" s="77">
        <f t="shared" si="43"/>
        <v>0</v>
      </c>
      <c r="AK91" s="77">
        <f t="shared" si="44"/>
        <v>0</v>
      </c>
      <c r="AL91" s="77">
        <f t="shared" si="45"/>
        <v>0</v>
      </c>
      <c r="AM91" s="77">
        <f t="shared" si="46"/>
        <v>0</v>
      </c>
      <c r="AN91" s="77">
        <f t="shared" si="47"/>
        <v>1</v>
      </c>
      <c r="AO91" s="77">
        <f t="shared" si="48"/>
        <v>0</v>
      </c>
      <c r="AP91" s="77">
        <f t="shared" si="49"/>
        <v>0</v>
      </c>
      <c r="AQ91" s="77">
        <f t="shared" si="50"/>
        <v>0</v>
      </c>
      <c r="AR91" s="107" t="str">
        <f>$B90</f>
        <v>29</v>
      </c>
      <c r="AS91" s="311"/>
      <c r="AT91" s="298"/>
      <c r="AU91" s="298"/>
    </row>
    <row r="92" spans="1:47" ht="13.25" customHeight="1" x14ac:dyDescent="0.2">
      <c r="A92" s="309"/>
      <c r="B92" s="283"/>
      <c r="C92" s="304"/>
      <c r="D92" s="90" t="s">
        <v>32</v>
      </c>
      <c r="E92" s="278"/>
      <c r="F92" s="292"/>
      <c r="G92" s="109"/>
      <c r="H92" s="278"/>
      <c r="I92" s="110"/>
      <c r="J92" s="111" t="str">
        <f>IF(I92="","",IF(_xlfn.XLOOKUP(I92,I$3:I91,$AR$3:AR91,0,,-1)=AR92,_xlfn.XLOOKUP(I92,I$3:I91,J$3:J91,1,,-1)+1,1))</f>
        <v/>
      </c>
      <c r="K92" s="112" t="str">
        <f>IF(I92="","",_xlfn.XLOOKUP(I92,I$3:I91,K$3:K91,0,,-1)+IF($D92=" ",1,0))</f>
        <v/>
      </c>
      <c r="L92" s="113"/>
      <c r="M92" s="96"/>
      <c r="N92" s="295"/>
      <c r="O92" s="114" t="str">
        <f>IF(OR(V90="",V91=""),"",IF(L92&gt;0,IF(M92&gt;0,M92,IF(M90&gt;0,IF(N90=TRUE,ROUND((M90*V92)/V90,0),(M90*V92)/V90),IF(M91&gt;0,IF(N90=TRUE,ROUND((M91*V92)/V91,0),(M91*V92)/V91),IF(M92&gt;0,M92,0)))),""))</f>
        <v/>
      </c>
      <c r="P92" s="115" t="str">
        <f t="shared" si="51"/>
        <v/>
      </c>
      <c r="Q92" s="278"/>
      <c r="R92" s="278"/>
      <c r="S92" s="278"/>
      <c r="T92" s="278"/>
      <c r="U92" s="289"/>
      <c r="V92" s="116" t="str">
        <f>IF(L92="","",(SUM(L90:L92)/L92)/(SUM(L90:L92)/L90+SUM(L90:L92)/L91+SUM(L90:L92)/L92))</f>
        <v/>
      </c>
      <c r="W92" s="77">
        <f t="shared" si="53"/>
        <v>0</v>
      </c>
      <c r="X92" s="77">
        <f t="shared" si="53"/>
        <v>0</v>
      </c>
      <c r="Y92" s="77">
        <f t="shared" si="53"/>
        <v>0</v>
      </c>
      <c r="Z92" s="77">
        <f t="shared" si="53"/>
        <v>0</v>
      </c>
      <c r="AA92" s="77">
        <f t="shared" si="53"/>
        <v>0</v>
      </c>
      <c r="AB92" s="77">
        <f t="shared" si="53"/>
        <v>0</v>
      </c>
      <c r="AC92" s="77">
        <f t="shared" si="53"/>
        <v>0</v>
      </c>
      <c r="AD92" s="77">
        <f t="shared" si="37"/>
        <v>0</v>
      </c>
      <c r="AE92" s="77">
        <f t="shared" si="38"/>
        <v>0</v>
      </c>
      <c r="AF92" s="77">
        <f t="shared" si="39"/>
        <v>0</v>
      </c>
      <c r="AG92" s="77">
        <f t="shared" si="40"/>
        <v>0</v>
      </c>
      <c r="AH92" s="77">
        <f t="shared" si="41"/>
        <v>0</v>
      </c>
      <c r="AI92" s="77">
        <f t="shared" si="42"/>
        <v>0</v>
      </c>
      <c r="AJ92" s="77">
        <f t="shared" si="43"/>
        <v>0</v>
      </c>
      <c r="AK92" s="77">
        <f t="shared" si="44"/>
        <v>0</v>
      </c>
      <c r="AL92" s="77">
        <f t="shared" si="45"/>
        <v>0</v>
      </c>
      <c r="AM92" s="77">
        <f t="shared" si="46"/>
        <v>0</v>
      </c>
      <c r="AN92" s="77">
        <f t="shared" si="47"/>
        <v>0</v>
      </c>
      <c r="AO92" s="77">
        <f t="shared" si="48"/>
        <v>0</v>
      </c>
      <c r="AP92" s="77">
        <f t="shared" si="49"/>
        <v>0</v>
      </c>
      <c r="AQ92" s="77">
        <f t="shared" si="50"/>
        <v>0</v>
      </c>
      <c r="AR92" s="107" t="str">
        <f>$B90</f>
        <v>29</v>
      </c>
      <c r="AS92" s="311"/>
      <c r="AT92" s="298"/>
      <c r="AU92" s="298"/>
    </row>
    <row r="93" spans="1:47" ht="13.25" customHeight="1" x14ac:dyDescent="0.2">
      <c r="A93" s="312" t="str">
        <f>IF(OR(D93="W",D94="W",D95="W",D93="1/2W",D94="1/2W",D95="1/2W",D93="1/2L",D94="1/2L",D95="1/2L"),"OK",IF(OR(D93="L",D94="L",D95="L"),"LOSS",IF(OR(D93="X",D94="X",D95="X"),"Anulado"," ")))</f>
        <v>OK</v>
      </c>
      <c r="B93" s="316" t="str">
        <f>IF(E93="","",$B90)</f>
        <v>29</v>
      </c>
      <c r="C93" s="302" t="str">
        <f>IF(E93=""," ","– "&amp;COUNTIF(B$3:B95,$B93))</f>
        <v>– 2</v>
      </c>
      <c r="D93" s="25" t="s">
        <v>31</v>
      </c>
      <c r="E93" s="276" t="s">
        <v>120</v>
      </c>
      <c r="F93" s="315" t="s">
        <v>121</v>
      </c>
      <c r="G93" s="117" t="s">
        <v>122</v>
      </c>
      <c r="H93" s="306" t="str">
        <f ca="1">IF(E93="","",IF(AND(DAY(E93)&lt;DAY(TODAY()),$A93=" "),"???",IF($A93=" ",IF(AND(DAY(E93)=DAY(TODAY()),HOUR(E93)&lt;=HOUR(NOW())+1),IF(AND(HOUR(E93)+2&lt;=HOUR(NOW()),DAY(E93)&lt;=DAY(TODAY()),MINUTE(E93)&lt;=MINUTE(NOW())),"???",IF(OR(MINUTE(E93)&lt;=MINUTE(NOW()),HOUR(E93)&lt;=HOUR(NOW())),"!!!","")),""),"")))</f>
        <v/>
      </c>
      <c r="I93" s="27" t="s">
        <v>20</v>
      </c>
      <c r="J93" s="101">
        <f>IF(I93="","",IF(_xlfn.XLOOKUP(I93,I$3:I92,$AR$3:AR92,0,,-1)=AR93,_xlfn.XLOOKUP(I93,I$3:I92,J$3:J92,1,,-1)+1,1))</f>
        <v>2</v>
      </c>
      <c r="K93" s="29">
        <f>IF(I93="","",_xlfn.XLOOKUP(I93,I$3:I92,K$3:K92,0,,-1)+IF($D93=" ",1,0))</f>
        <v>0</v>
      </c>
      <c r="L93" s="118">
        <v>2.6</v>
      </c>
      <c r="M93" s="119">
        <v>11.97</v>
      </c>
      <c r="N93" s="318" t="b">
        <v>0</v>
      </c>
      <c r="O93" s="102">
        <f>IF(OR(V93="",V94=""),"",IF(L95&gt;0,IF(M93&gt;0,M93,IF(M94&gt;0,IF(N93=TRUE,ROUND((M94*V93)/V94,0),(M94*V93)/V94),IF(N93=TRUE,ROUND((M95*V93)/V95,0),(M95*V93)/V95))),IF(M93&gt;0,M93,IF(N93=TRUE,ROUND((M94*V93)/V94,0),(M94*V93)/V94))))</f>
        <v>11.97</v>
      </c>
      <c r="P93" s="33">
        <f t="shared" si="51"/>
        <v>31.122000000000003</v>
      </c>
      <c r="Q93" s="301">
        <f>IF($A93="Anulado",0,IF(OR($A93="LOSS",$A93="OK"),IF(OR($D93="W",$D93="1/2W",$D93="1/2L"),P93-O93,IF($D93="L",-O93,0))+IF(OR($D94="W",$D94="1/2W",$D94="1/2L"),P94-O94,IF($D94="L",-O94,0))+IF(OR($D95="W",$D95="1/2W",$D95="1/2L"),P95-O95,IF($D95="L",-O95,0)),IF(AND(OR($D93="W",$D93="1/2W",$D93="1/2L"),D94="W"),P93+P94-SUM(O93:O95)+_xlfn.XLOOKUP("X",D93:D95,O93:O95,0),IF(AND(D93=TRUE,D95="W"),P93+P95-SUM(O93:O95),IF(AND(D94="W",D95="W"),P94+P95-SUM(O93:O95)+_xlfn.XLOOKUP("X",D93:D95,O93:O95,0),IF(L95&gt;0,IF(OR($D93="W",$D93="1/2W",$D93="1/2L"),P93-SUM(O93:O95)+_xlfn.XLOOKUP("X",D93:D95,O93:O95,0),IF(OR($D93="W",$D93="1/2W",$D93="1/2L"),P94-SUM(O93:O95)+_xlfn.XLOOKUP("X",D93:D95,O93:O95,0),IF(OR($D93="W",$D93="1/2W",$D93="1/2L"),P95-SUM(O93:O95)+_xlfn.XLOOKUP("X",D93:D95,O93:O95,0),SUM(P93:P95)/3-SUM(O93:O95)+_xlfn.XLOOKUP("X",D93:D95,O93:O95,0)))),IF(OR($D93="W",$D93="1/2W",$D93="1/2L"),P93-SUM(O93:O94)+_xlfn.XLOOKUP("X",D93:D95,O93:O95,0),IF(OR($D93="W",$D93="1/2W",$D93="1/2L"),P94-SUM(O93:O94)+_xlfn.XLOOKUP("X",D93:D95,O93:O95,0),SUM(P93:P94)/2-SUM(O93:O94)+_xlfn.XLOOKUP("X",D93:D95,O93:O95,0)))))))))</f>
        <v>8.2147058823530017E-2</v>
      </c>
      <c r="R93" s="300">
        <f>IF(Q93=0,0,Q93/SUM(O93:O95))</f>
        <v>2.6465028355387721E-3</v>
      </c>
      <c r="S93" s="285">
        <f>IF($B93=$B90,IF(OR($A93="LOSS",$A93="OK",$A93="Anulada"),Q93,0)+S90,IF(OR($A93="LOSS",$A93="OK",$A93="Anulada"),Q93,0))</f>
        <v>1.710085862717829</v>
      </c>
      <c r="T93" s="285">
        <f>IF($B93=$B90,Q93+T90,Q93)</f>
        <v>1.710085862717829</v>
      </c>
      <c r="U93" s="287">
        <f>IF(T93=0,0,T93/AS93)</f>
        <v>2.4890661386493717E-2</v>
      </c>
      <c r="V93" s="34">
        <f>IF(L93="","",IF(L95&gt;0,(SUM(L93:L95)/L93)/(SUM(L93:L95)/L93+SUM(L93:L95)/L94+SUM(L93:L95)/L95),L94/SUM(L93:L94)))</f>
        <v>0.38563327032136102</v>
      </c>
      <c r="W93" s="103">
        <f t="shared" ref="W93:AC104" si="54">IF($I93=W$2,IF(OR($D93="W",$D93="1/2W",$D93="1/2L"),$P93-$O93,IF($D93="X",0,-$O93)),0)</f>
        <v>0</v>
      </c>
      <c r="X93" s="103">
        <f t="shared" si="54"/>
        <v>0</v>
      </c>
      <c r="Y93" s="104">
        <f t="shared" si="54"/>
        <v>19.152000000000001</v>
      </c>
      <c r="Z93" s="103">
        <f t="shared" si="54"/>
        <v>0</v>
      </c>
      <c r="AA93" s="103">
        <f t="shared" si="54"/>
        <v>0</v>
      </c>
      <c r="AB93" s="103">
        <f t="shared" si="54"/>
        <v>0</v>
      </c>
      <c r="AC93" s="103">
        <f t="shared" si="54"/>
        <v>0</v>
      </c>
      <c r="AD93" s="52">
        <f t="shared" si="37"/>
        <v>0</v>
      </c>
      <c r="AE93" s="52">
        <f t="shared" si="38"/>
        <v>0</v>
      </c>
      <c r="AF93" s="52">
        <f t="shared" si="39"/>
        <v>0</v>
      </c>
      <c r="AG93" s="52">
        <f t="shared" si="40"/>
        <v>0</v>
      </c>
      <c r="AH93" s="52">
        <f t="shared" si="41"/>
        <v>1</v>
      </c>
      <c r="AI93" s="52">
        <f t="shared" si="42"/>
        <v>0</v>
      </c>
      <c r="AJ93" s="52">
        <f t="shared" si="43"/>
        <v>0</v>
      </c>
      <c r="AK93" s="52">
        <f t="shared" si="44"/>
        <v>0</v>
      </c>
      <c r="AL93" s="52">
        <f t="shared" si="45"/>
        <v>0</v>
      </c>
      <c r="AM93" s="52">
        <f t="shared" si="46"/>
        <v>0</v>
      </c>
      <c r="AN93" s="52">
        <f t="shared" si="47"/>
        <v>0</v>
      </c>
      <c r="AO93" s="52">
        <f t="shared" si="48"/>
        <v>0</v>
      </c>
      <c r="AP93" s="52">
        <f t="shared" si="49"/>
        <v>0</v>
      </c>
      <c r="AQ93" s="52">
        <f t="shared" si="50"/>
        <v>0</v>
      </c>
      <c r="AR93" s="105" t="str">
        <f>$B93</f>
        <v>29</v>
      </c>
      <c r="AS93" s="322">
        <f>IF($B93=$B90,AS90+SUM(O93:O95),SUM(O93:O95))</f>
        <v>68.703914137282169</v>
      </c>
      <c r="AT93" s="285">
        <f>IF($A93=" ",SUM(O93:O95),0)+AT90</f>
        <v>0</v>
      </c>
      <c r="AU93" s="285">
        <f>IF($B93="","",IF($A93="","",Q90+AU90))</f>
        <v>62.914839002117319</v>
      </c>
    </row>
    <row r="94" spans="1:47" ht="13" customHeight="1" x14ac:dyDescent="0.2">
      <c r="A94" s="308"/>
      <c r="B94" s="282"/>
      <c r="C94" s="303"/>
      <c r="D94" s="39" t="s">
        <v>28</v>
      </c>
      <c r="E94" s="277"/>
      <c r="F94" s="291"/>
      <c r="G94" s="120" t="s">
        <v>123</v>
      </c>
      <c r="H94" s="277"/>
      <c r="I94" s="42" t="s">
        <v>23</v>
      </c>
      <c r="J94" s="43">
        <f>IF(I94="","",IF(_xlfn.XLOOKUP(I94,I$3:I93,$AR$3:AR93,0,,-1)=AR94,_xlfn.XLOOKUP(I94,I$3:I93,J$3:J93,1,,-1)+1,1))</f>
        <v>2</v>
      </c>
      <c r="K94" s="44">
        <f>IF(I94="","",_xlfn.XLOOKUP(I94,I$3:I93,K$3:K93,0,,-1)+IF($D94=" ",1,0))</f>
        <v>0</v>
      </c>
      <c r="L94" s="121">
        <v>1.6319999999999999</v>
      </c>
      <c r="M94" s="122"/>
      <c r="N94" s="294"/>
      <c r="O94" s="47">
        <f>IF(OR(V93="",V94=""),"",IF(L95&gt;0,IF(M94&gt;0,M94,IF(M93&gt;0,IF(N93=TRUE,ROUND((M93*V94)/V93,0),(M93*V94)/V93),IF(M94&gt;0,IF(N93=TRUE,ROUND(M94,0),M94),IF(M95&gt;0,IF(N93=TRUE,ROUND(O95*V94/V95,0),O95*V94/V95),0)))),IF(M94&gt;0,M94,IF(N93=TRUE,ROUND((M93*V94)/V93,0),(M93*V94)/V93))))</f>
        <v>19.069852941176471</v>
      </c>
      <c r="P94" s="48">
        <f t="shared" si="51"/>
        <v>31.122</v>
      </c>
      <c r="Q94" s="277"/>
      <c r="R94" s="286"/>
      <c r="S94" s="286"/>
      <c r="T94" s="286"/>
      <c r="U94" s="288"/>
      <c r="V94" s="49">
        <f>IF(L94="","",IF(L95&gt;0,(SUM(L93:L95)/L94)/(SUM(L93:L95)/L93+SUM(L93:L95)/L94+SUM(L93:L95)/L95),L93/SUM(L93:L94)))</f>
        <v>0.61436672967863892</v>
      </c>
      <c r="W94" s="103">
        <f t="shared" si="54"/>
        <v>0</v>
      </c>
      <c r="X94" s="103">
        <f t="shared" si="54"/>
        <v>0</v>
      </c>
      <c r="Y94" s="103">
        <f t="shared" si="54"/>
        <v>0</v>
      </c>
      <c r="Z94" s="103">
        <f t="shared" si="54"/>
        <v>0</v>
      </c>
      <c r="AA94" s="103">
        <f t="shared" si="54"/>
        <v>0</v>
      </c>
      <c r="AB94" s="104">
        <f t="shared" si="54"/>
        <v>-19.069852941176471</v>
      </c>
      <c r="AC94" s="103">
        <f t="shared" si="54"/>
        <v>0</v>
      </c>
      <c r="AD94" s="52">
        <f t="shared" si="37"/>
        <v>0</v>
      </c>
      <c r="AE94" s="52">
        <f t="shared" si="38"/>
        <v>0</v>
      </c>
      <c r="AF94" s="52">
        <f t="shared" si="39"/>
        <v>0</v>
      </c>
      <c r="AG94" s="52">
        <f t="shared" si="40"/>
        <v>0</v>
      </c>
      <c r="AH94" s="52">
        <f t="shared" si="41"/>
        <v>0</v>
      </c>
      <c r="AI94" s="52">
        <f t="shared" si="42"/>
        <v>0</v>
      </c>
      <c r="AJ94" s="52">
        <f t="shared" si="43"/>
        <v>0</v>
      </c>
      <c r="AK94" s="52">
        <f t="shared" si="44"/>
        <v>0</v>
      </c>
      <c r="AL94" s="52">
        <f t="shared" si="45"/>
        <v>0</v>
      </c>
      <c r="AM94" s="52">
        <f t="shared" si="46"/>
        <v>0</v>
      </c>
      <c r="AN94" s="52">
        <f t="shared" si="47"/>
        <v>0</v>
      </c>
      <c r="AO94" s="52">
        <f t="shared" si="48"/>
        <v>1</v>
      </c>
      <c r="AP94" s="52">
        <f t="shared" si="49"/>
        <v>0</v>
      </c>
      <c r="AQ94" s="52">
        <f t="shared" si="50"/>
        <v>0</v>
      </c>
      <c r="AR94" s="105" t="str">
        <f>$B93</f>
        <v>29</v>
      </c>
      <c r="AS94" s="311"/>
      <c r="AT94" s="298"/>
      <c r="AU94" s="298"/>
    </row>
    <row r="95" spans="1:47" ht="26.25" customHeight="1" x14ac:dyDescent="0.2">
      <c r="A95" s="309"/>
      <c r="B95" s="283"/>
      <c r="C95" s="304"/>
      <c r="D95" s="54" t="s">
        <v>32</v>
      </c>
      <c r="E95" s="278"/>
      <c r="F95" s="292"/>
      <c r="G95" s="134"/>
      <c r="H95" s="278"/>
      <c r="I95" s="57"/>
      <c r="J95" s="58" t="str">
        <f>IF(I95="","",IF(_xlfn.XLOOKUP(I95,I$3:I94,$AR$3:AR94,0,,-1)=AR95,_xlfn.XLOOKUP(I95,I$3:I94,J$3:J94,1,,-1)+1,1))</f>
        <v/>
      </c>
      <c r="K95" s="59" t="str">
        <f>IF(I95="","",_xlfn.XLOOKUP(I95,I$3:I94,K$3:K94,0,,-1)+IF($D95=" ",1,0))</f>
        <v/>
      </c>
      <c r="L95" s="55"/>
      <c r="M95" s="128"/>
      <c r="N95" s="295"/>
      <c r="O95" s="62" t="str">
        <f>IF(OR(V93="",V94=""),"",IF(L95&gt;0,IF(M95&gt;0,M95,IF(M93&gt;0,IF(N93=TRUE,ROUND((M93*V95)/V93,0),(M93*V95)/V93),IF(M94&gt;0,IF(N93=TRUE,ROUND((M94*V95)/V94,0),(M94*V95)/V94),IF(M95&gt;0,M95,0)))),""))</f>
        <v/>
      </c>
      <c r="P95" s="63" t="str">
        <f t="shared" si="51"/>
        <v/>
      </c>
      <c r="Q95" s="278"/>
      <c r="R95" s="278"/>
      <c r="S95" s="278"/>
      <c r="T95" s="278"/>
      <c r="U95" s="289"/>
      <c r="V95" s="64" t="str">
        <f>IF(L95="","",(SUM(L93:L95)/L95)/(SUM(L93:L95)/L93+SUM(L93:L95)/L94+SUM(L93:L95)/L95))</f>
        <v/>
      </c>
      <c r="W95" s="103">
        <f t="shared" si="54"/>
        <v>0</v>
      </c>
      <c r="X95" s="103">
        <f t="shared" si="54"/>
        <v>0</v>
      </c>
      <c r="Y95" s="103">
        <f t="shared" si="54"/>
        <v>0</v>
      </c>
      <c r="Z95" s="103">
        <f t="shared" si="54"/>
        <v>0</v>
      </c>
      <c r="AA95" s="103">
        <f t="shared" si="54"/>
        <v>0</v>
      </c>
      <c r="AB95" s="103">
        <f t="shared" si="54"/>
        <v>0</v>
      </c>
      <c r="AC95" s="103">
        <f t="shared" si="54"/>
        <v>0</v>
      </c>
      <c r="AD95" s="52">
        <f t="shared" si="37"/>
        <v>0</v>
      </c>
      <c r="AE95" s="52">
        <f t="shared" si="38"/>
        <v>0</v>
      </c>
      <c r="AF95" s="52">
        <f t="shared" si="39"/>
        <v>0</v>
      </c>
      <c r="AG95" s="52">
        <f t="shared" si="40"/>
        <v>0</v>
      </c>
      <c r="AH95" s="52">
        <f t="shared" si="41"/>
        <v>0</v>
      </c>
      <c r="AI95" s="52">
        <f t="shared" si="42"/>
        <v>0</v>
      </c>
      <c r="AJ95" s="52">
        <f t="shared" si="43"/>
        <v>0</v>
      </c>
      <c r="AK95" s="52">
        <f t="shared" si="44"/>
        <v>0</v>
      </c>
      <c r="AL95" s="52">
        <f t="shared" si="45"/>
        <v>0</v>
      </c>
      <c r="AM95" s="52">
        <f t="shared" si="46"/>
        <v>0</v>
      </c>
      <c r="AN95" s="52">
        <f t="shared" si="47"/>
        <v>0</v>
      </c>
      <c r="AO95" s="52">
        <f t="shared" si="48"/>
        <v>0</v>
      </c>
      <c r="AP95" s="52">
        <f t="shared" si="49"/>
        <v>0</v>
      </c>
      <c r="AQ95" s="52">
        <f t="shared" si="50"/>
        <v>0</v>
      </c>
      <c r="AR95" s="105" t="str">
        <f>$B93</f>
        <v>29</v>
      </c>
      <c r="AS95" s="311"/>
      <c r="AT95" s="298"/>
      <c r="AU95" s="298"/>
    </row>
    <row r="96" spans="1:47" ht="13.25" customHeight="1" x14ac:dyDescent="0.2">
      <c r="A96" s="307" t="str">
        <f>IF(OR(D96="W",D97="W",D98="W",D96="1/2W",D97="1/2W",D98="1/2W",D96="1/2L",D97="1/2L",D98="1/2L"),"OK",IF(OR(D96="L",D97="L",D98="L"),"LOSS",IF(OR(D96="X",D97="X",D98="X"),"Anulado"," ")))</f>
        <v>OK</v>
      </c>
      <c r="B96" s="317" t="str">
        <f>IF(E96="","",$B93)</f>
        <v>29</v>
      </c>
      <c r="C96" s="305" t="str">
        <f>IF(E96=""," ","– "&amp;COUNTIF(B$3:B98,$B96))</f>
        <v>– 3</v>
      </c>
      <c r="D96" s="65" t="s">
        <v>28</v>
      </c>
      <c r="E96" s="279" t="s">
        <v>124</v>
      </c>
      <c r="F96" s="314" t="s">
        <v>125</v>
      </c>
      <c r="G96" s="66" t="s">
        <v>126</v>
      </c>
      <c r="H96" s="313" t="str">
        <f ca="1">IF(E96="","",IF(AND(DAY(E96)&lt;DAY(TODAY()),$A96=" "),"???",IF($A96=" ",IF(AND(DAY(E96)=DAY(TODAY()),HOUR(E96)&lt;=HOUR(NOW())+1),IF(AND(HOUR(E96)+2&lt;=HOUR(NOW()),DAY(E96)&lt;=DAY(TODAY()),MINUTE(E96)&lt;=MINUTE(NOW())),"???",IF(OR(MINUTE(E96)&lt;=MINUTE(NOW()),HOUR(E96)&lt;=HOUR(NOW())),"!!!","")),""),"")))</f>
        <v/>
      </c>
      <c r="I96" s="67" t="s">
        <v>23</v>
      </c>
      <c r="J96" s="68">
        <f>IF(I96="","",IF(_xlfn.XLOOKUP(I96,I$3:I95,$AR$3:AR95,0,,-1)=AR96,_xlfn.XLOOKUP(I96,I$3:I95,J$3:J95,1,,-1)+1,1))</f>
        <v>3</v>
      </c>
      <c r="K96" s="69">
        <f>IF(I96="","",_xlfn.XLOOKUP(I96,I$3:I95,K$3:K95,0,,-1)+IF($D96=" ",1,0))</f>
        <v>0</v>
      </c>
      <c r="L96" s="70">
        <v>2.39</v>
      </c>
      <c r="M96" s="71"/>
      <c r="N96" s="293" t="b">
        <v>0</v>
      </c>
      <c r="O96" s="72">
        <f>IF(OR(V96="",V97=""),"",IF(L98&gt;0,IF(M96&gt;0,M96,IF(M97&gt;0,IF(N96=TRUE,ROUND((M97*V96)/V97,0),(M97*V96)/V97),IF(N96=TRUE,ROUND((M98*V96)/V98,0),(M98*V96)/V98))),IF(M96&gt;0,M96,IF(N96=TRUE,ROUND((M97*V96)/V97,0),(M97*V96)/V97))))</f>
        <v>12.920502092050206</v>
      </c>
      <c r="P96" s="73">
        <f t="shared" si="51"/>
        <v>30.879999999999995</v>
      </c>
      <c r="Q96" s="320">
        <f>IF($A96="Anulado",0,IF(OR($A96="LOSS",$A96="OK"),IF(OR($D96="W",$D96="1/2W",$D96="1/2L"),P96-O96,IF($D96="L",-O96,0))+IF(OR($D97="W",$D97="1/2W",$D97="1/2L"),P97-O97,IF($D97="L",-O97,0))+IF(OR($D98="W",$D98="1/2W",$D98="1/2L"),P98-O98,IF($D98="L",-O98,0)),IF(AND(OR($D96="W",$D96="1/2W",$D96="1/2L"),D97="W"),P96+P97-SUM(O96:O98)+_xlfn.XLOOKUP("X",D96:D98,O96:O98,0),IF(AND(D96=TRUE,D98="W"),P96+P98-SUM(O96:O98),IF(AND(D97="W",D98="W"),P97+P98-SUM(O96:O98)+_xlfn.XLOOKUP("X",D96:D98,O96:O98,0),IF(L98&gt;0,IF(OR($D96="W",$D96="1/2W",$D96="1/2L"),P96-SUM(O96:O98)+_xlfn.XLOOKUP("X",D96:D98,O96:O98,0),IF(OR($D96="W",$D96="1/2W",$D96="1/2L"),P97-SUM(O96:O98)+_xlfn.XLOOKUP("X",D96:D98,O96:O98,0),IF(OR($D96="W",$D96="1/2W",$D96="1/2L"),P98-SUM(O96:O98)+_xlfn.XLOOKUP("X",D96:D98,O96:O98,0),SUM(P96:P98)/3-SUM(O96:O98)+_xlfn.XLOOKUP("X",D96:D98,O96:O98,0)))),IF(OR($D96="W",$D96="1/2W",$D96="1/2L"),P96-SUM(O96:O97)+_xlfn.XLOOKUP("X",D96:D98,O96:O98,0),IF(OR($D96="W",$D96="1/2W",$D96="1/2L"),P97-SUM(O96:O97)+_xlfn.XLOOKUP("X",D96:D98,O96:O98,0),SUM(P96:P97)/2-SUM(O96:O97)+_xlfn.XLOOKUP("X",D96:D98,O96:O98,0)))))))))</f>
        <v>2.519497907949793</v>
      </c>
      <c r="R96" s="319">
        <f>IF(Q96=0,0,Q96/SUM(O96:O98))</f>
        <v>8.8838268792710798E-2</v>
      </c>
      <c r="S96" s="296">
        <f>IF($B96=$B93,IF(OR($A96="LOSS",$A96="OK",$A96="Anulada"),Q96,0)+S93,IF(OR($A96="LOSS",$A96="OK",$A96="Anulada"),Q96,0))</f>
        <v>4.229583770667622</v>
      </c>
      <c r="T96" s="296">
        <f>IF($B96=$B93,Q96+T93,Q96)</f>
        <v>4.229583770667622</v>
      </c>
      <c r="U96" s="323">
        <f>IF(T96=0,0,T96/AS96)</f>
        <v>4.3575018889254524E-2</v>
      </c>
      <c r="V96" s="74">
        <f>IF(L96="","",IF(L98&gt;0,(SUM(L96:L98)/L96)/(SUM(L96:L98)/L96+SUM(L96:L98)/L97+SUM(L96:L98)/L98),L97/SUM(L96:L97)))</f>
        <v>0.45558086560364458</v>
      </c>
      <c r="W96" s="77">
        <f t="shared" si="54"/>
        <v>0</v>
      </c>
      <c r="X96" s="77">
        <f t="shared" si="54"/>
        <v>0</v>
      </c>
      <c r="Y96" s="77">
        <f t="shared" si="54"/>
        <v>0</v>
      </c>
      <c r="Z96" s="77">
        <f t="shared" si="54"/>
        <v>0</v>
      </c>
      <c r="AA96" s="77">
        <f t="shared" si="54"/>
        <v>0</v>
      </c>
      <c r="AB96" s="89">
        <f t="shared" si="54"/>
        <v>-12.920502092050206</v>
      </c>
      <c r="AC96" s="77">
        <f t="shared" si="54"/>
        <v>0</v>
      </c>
      <c r="AD96" s="77">
        <f t="shared" si="37"/>
        <v>0</v>
      </c>
      <c r="AE96" s="77">
        <f t="shared" si="38"/>
        <v>0</v>
      </c>
      <c r="AF96" s="77">
        <f t="shared" si="39"/>
        <v>0</v>
      </c>
      <c r="AG96" s="77">
        <f t="shared" si="40"/>
        <v>0</v>
      </c>
      <c r="AH96" s="77">
        <f t="shared" si="41"/>
        <v>0</v>
      </c>
      <c r="AI96" s="77">
        <f t="shared" si="42"/>
        <v>0</v>
      </c>
      <c r="AJ96" s="77">
        <f t="shared" si="43"/>
        <v>0</v>
      </c>
      <c r="AK96" s="77">
        <f t="shared" si="44"/>
        <v>0</v>
      </c>
      <c r="AL96" s="77">
        <f t="shared" si="45"/>
        <v>0</v>
      </c>
      <c r="AM96" s="77">
        <f t="shared" si="46"/>
        <v>0</v>
      </c>
      <c r="AN96" s="77">
        <f t="shared" si="47"/>
        <v>0</v>
      </c>
      <c r="AO96" s="77">
        <f t="shared" si="48"/>
        <v>1</v>
      </c>
      <c r="AP96" s="77">
        <f t="shared" si="49"/>
        <v>0</v>
      </c>
      <c r="AQ96" s="77">
        <f t="shared" si="50"/>
        <v>0</v>
      </c>
      <c r="AR96" s="107" t="str">
        <f>$B96</f>
        <v>29</v>
      </c>
      <c r="AS96" s="321">
        <f>IF($B96=$B93,AS93+SUM(O96:O98),SUM(O96:O98))</f>
        <v>97.06441622933238</v>
      </c>
      <c r="AT96" s="296">
        <f>IF($A96=" ",SUM(O96:O98),0)+AT93</f>
        <v>0</v>
      </c>
      <c r="AU96" s="296">
        <f>IF($B96="","",IF($A96="","",Q96+AU93))</f>
        <v>65.434336910067117</v>
      </c>
    </row>
    <row r="97" spans="1:57" ht="13" customHeight="1" x14ac:dyDescent="0.2">
      <c r="A97" s="308"/>
      <c r="B97" s="282"/>
      <c r="C97" s="303"/>
      <c r="D97" s="79" t="s">
        <v>31</v>
      </c>
      <c r="E97" s="277"/>
      <c r="F97" s="291"/>
      <c r="G97" s="80" t="s">
        <v>127</v>
      </c>
      <c r="H97" s="277"/>
      <c r="I97" s="81" t="s">
        <v>20</v>
      </c>
      <c r="J97" s="82">
        <f>IF(I97="","",IF(_xlfn.XLOOKUP(I97,I$3:I96,$AR$3:AR96,0,,-1)=AR97,_xlfn.XLOOKUP(I97,I$3:I96,J$3:J96,1,,-1)+1,1))</f>
        <v>3</v>
      </c>
      <c r="K97" s="83">
        <f>IF(I97="","",_xlfn.XLOOKUP(I97,I$3:I96,K$3:K96,0,,-1)+IF($D97=" ",1,0))</f>
        <v>0</v>
      </c>
      <c r="L97" s="84">
        <v>2</v>
      </c>
      <c r="M97" s="85">
        <v>15.44</v>
      </c>
      <c r="N97" s="294"/>
      <c r="O97" s="86">
        <f>IF(OR(V96="",V97=""),"",IF(L98&gt;0,IF(M97&gt;0,M97,IF(M96&gt;0,IF(N96=TRUE,ROUND((M96*V97)/V96,0),(M96*V97)/V96),IF(M97&gt;0,IF(N96=TRUE,ROUND(M97,0),M97),IF(M98&gt;0,IF(N96=TRUE,ROUND(O98*V97/V98,0),O98*V97/V98),0)))),IF(M97&gt;0,M97,IF(N96=TRUE,ROUND((M96*V97)/V96,0),(M96*V97)/V96))))</f>
        <v>15.44</v>
      </c>
      <c r="P97" s="87">
        <f t="shared" si="51"/>
        <v>30.88</v>
      </c>
      <c r="Q97" s="277"/>
      <c r="R97" s="286"/>
      <c r="S97" s="286"/>
      <c r="T97" s="286"/>
      <c r="U97" s="288"/>
      <c r="V97" s="88">
        <f>IF(L97="","",IF(L98&gt;0,(SUM(L96:L98)/L97)/(SUM(L96:L98)/L96+SUM(L96:L98)/L97+SUM(L96:L98)/L98),L96/SUM(L96:L97)))</f>
        <v>0.54441913439635536</v>
      </c>
      <c r="W97" s="77">
        <f t="shared" si="54"/>
        <v>0</v>
      </c>
      <c r="X97" s="77">
        <f t="shared" si="54"/>
        <v>0</v>
      </c>
      <c r="Y97" s="89">
        <f t="shared" si="54"/>
        <v>15.44</v>
      </c>
      <c r="Z97" s="77">
        <f t="shared" si="54"/>
        <v>0</v>
      </c>
      <c r="AA97" s="77">
        <f t="shared" si="54"/>
        <v>0</v>
      </c>
      <c r="AB97" s="77">
        <f t="shared" si="54"/>
        <v>0</v>
      </c>
      <c r="AC97" s="77">
        <f t="shared" si="54"/>
        <v>0</v>
      </c>
      <c r="AD97" s="77">
        <f t="shared" si="37"/>
        <v>0</v>
      </c>
      <c r="AE97" s="77">
        <f t="shared" si="38"/>
        <v>0</v>
      </c>
      <c r="AF97" s="77">
        <f t="shared" si="39"/>
        <v>0</v>
      </c>
      <c r="AG97" s="77">
        <f t="shared" si="40"/>
        <v>0</v>
      </c>
      <c r="AH97" s="77">
        <f t="shared" si="41"/>
        <v>1</v>
      </c>
      <c r="AI97" s="77">
        <f t="shared" si="42"/>
        <v>0</v>
      </c>
      <c r="AJ97" s="77">
        <f t="shared" si="43"/>
        <v>0</v>
      </c>
      <c r="AK97" s="77">
        <f t="shared" si="44"/>
        <v>0</v>
      </c>
      <c r="AL97" s="77">
        <f t="shared" si="45"/>
        <v>0</v>
      </c>
      <c r="AM97" s="77">
        <f t="shared" si="46"/>
        <v>0</v>
      </c>
      <c r="AN97" s="77">
        <f t="shared" si="47"/>
        <v>0</v>
      </c>
      <c r="AO97" s="77">
        <f t="shared" si="48"/>
        <v>0</v>
      </c>
      <c r="AP97" s="77">
        <f t="shared" si="49"/>
        <v>0</v>
      </c>
      <c r="AQ97" s="77">
        <f t="shared" si="50"/>
        <v>0</v>
      </c>
      <c r="AR97" s="107" t="str">
        <f>$B96</f>
        <v>29</v>
      </c>
      <c r="AS97" s="311"/>
      <c r="AT97" s="298"/>
      <c r="AU97" s="298"/>
    </row>
    <row r="98" spans="1:57" ht="13.25" customHeight="1" x14ac:dyDescent="0.2">
      <c r="A98" s="309"/>
      <c r="B98" s="283"/>
      <c r="C98" s="304"/>
      <c r="D98" s="90" t="s">
        <v>32</v>
      </c>
      <c r="E98" s="278"/>
      <c r="F98" s="292"/>
      <c r="G98" s="109"/>
      <c r="H98" s="278"/>
      <c r="I98" s="110"/>
      <c r="J98" s="111" t="str">
        <f>IF(I98="","",IF(_xlfn.XLOOKUP(I98,I$3:I97,$AR$3:AR97,0,,-1)=AR98,_xlfn.XLOOKUP(I98,I$3:I97,J$3:J97,1,,-1)+1,1))</f>
        <v/>
      </c>
      <c r="K98" s="112" t="str">
        <f>IF(I98="","",_xlfn.XLOOKUP(I98,I$3:I97,K$3:K97,0,,-1)+IF($D98=" ",1,0))</f>
        <v/>
      </c>
      <c r="L98" s="113"/>
      <c r="M98" s="96"/>
      <c r="N98" s="295"/>
      <c r="O98" s="114" t="str">
        <f>IF(OR(V96="",V97=""),"",IF(L98&gt;0,IF(M98&gt;0,M98,IF(M96&gt;0,IF(N96=TRUE,ROUND((M96*V98)/V96,0),(M96*V98)/V96),IF(M97&gt;0,IF(N96=TRUE,ROUND((M97*V98)/V97,0),(M97*V98)/V97),IF(M98&gt;0,M98,0)))),""))</f>
        <v/>
      </c>
      <c r="P98" s="115" t="str">
        <f t="shared" si="51"/>
        <v/>
      </c>
      <c r="Q98" s="278"/>
      <c r="R98" s="278"/>
      <c r="S98" s="278"/>
      <c r="T98" s="278"/>
      <c r="U98" s="289"/>
      <c r="V98" s="116" t="str">
        <f>IF(L98="","",(SUM(L96:L98)/L98)/(SUM(L96:L98)/L96+SUM(L96:L98)/L97+SUM(L96:L98)/L98))</f>
        <v/>
      </c>
      <c r="W98" s="77">
        <f t="shared" si="54"/>
        <v>0</v>
      </c>
      <c r="X98" s="77">
        <f t="shared" si="54"/>
        <v>0</v>
      </c>
      <c r="Y98" s="77">
        <f t="shared" si="54"/>
        <v>0</v>
      </c>
      <c r="Z98" s="77">
        <f t="shared" si="54"/>
        <v>0</v>
      </c>
      <c r="AA98" s="77">
        <f t="shared" si="54"/>
        <v>0</v>
      </c>
      <c r="AB98" s="77">
        <f t="shared" si="54"/>
        <v>0</v>
      </c>
      <c r="AC98" s="77">
        <f t="shared" si="54"/>
        <v>0</v>
      </c>
      <c r="AD98" s="77">
        <f t="shared" si="37"/>
        <v>0</v>
      </c>
      <c r="AE98" s="77">
        <f t="shared" si="38"/>
        <v>0</v>
      </c>
      <c r="AF98" s="77">
        <f t="shared" si="39"/>
        <v>0</v>
      </c>
      <c r="AG98" s="77">
        <f t="shared" si="40"/>
        <v>0</v>
      </c>
      <c r="AH98" s="77">
        <f t="shared" si="41"/>
        <v>0</v>
      </c>
      <c r="AI98" s="77">
        <f t="shared" si="42"/>
        <v>0</v>
      </c>
      <c r="AJ98" s="77">
        <f t="shared" si="43"/>
        <v>0</v>
      </c>
      <c r="AK98" s="77">
        <f t="shared" si="44"/>
        <v>0</v>
      </c>
      <c r="AL98" s="77">
        <f t="shared" si="45"/>
        <v>0</v>
      </c>
      <c r="AM98" s="77">
        <f t="shared" si="46"/>
        <v>0</v>
      </c>
      <c r="AN98" s="77">
        <f t="shared" si="47"/>
        <v>0</v>
      </c>
      <c r="AO98" s="77">
        <f t="shared" si="48"/>
        <v>0</v>
      </c>
      <c r="AP98" s="77">
        <f t="shared" si="49"/>
        <v>0</v>
      </c>
      <c r="AQ98" s="77">
        <f t="shared" si="50"/>
        <v>0</v>
      </c>
      <c r="AR98" s="107" t="str">
        <f>$B96</f>
        <v>29</v>
      </c>
      <c r="AS98" s="311"/>
      <c r="AT98" s="298"/>
      <c r="AU98" s="298"/>
    </row>
    <row r="99" spans="1:57" ht="13.25" customHeight="1" x14ac:dyDescent="0.2">
      <c r="A99" s="312" t="str">
        <f>IF(OR(D99="W",D100="W",D101="W",D99="1/2W",D100="1/2W",D101="1/2W",D99="1/2L",D100="1/2L",D101="1/2L"),"OK",IF(OR(D99="L",D100="L",D101="L"),"LOSS",IF(OR(D99="X",D100="X",D101="X"),"Anulado"," ")))</f>
        <v>OK</v>
      </c>
      <c r="B99" s="316" t="str">
        <f>IF(E99="","",$B96)</f>
        <v>29</v>
      </c>
      <c r="C99" s="302" t="str">
        <f>IF(E99=""," ","– "&amp;COUNTIF(B$3:B101,$B99))</f>
        <v>– 4</v>
      </c>
      <c r="D99" s="25" t="s">
        <v>31</v>
      </c>
      <c r="E99" s="276" t="s">
        <v>128</v>
      </c>
      <c r="F99" s="315" t="s">
        <v>129</v>
      </c>
      <c r="G99" s="117" t="s">
        <v>60</v>
      </c>
      <c r="H99" s="306" t="str">
        <f ca="1">IF(E99="","",IF(AND(DAY(E99)&lt;DAY(TODAY()),$A99=" "),"???",IF($A99=" ",IF(AND(DAY(E99)=DAY(TODAY()),HOUR(E99)&lt;=HOUR(NOW())+1),IF(AND(HOUR(E99)+2&lt;=HOUR(NOW()),DAY(E99)&lt;=DAY(TODAY()),MINUTE(E99)&lt;=MINUTE(NOW())),"???",IF(OR(MINUTE(E99)&lt;=MINUTE(NOW()),HOUR(E99)&lt;=HOUR(NOW())),"!!!","")),""),"")))</f>
        <v/>
      </c>
      <c r="I99" s="27" t="s">
        <v>20</v>
      </c>
      <c r="J99" s="101">
        <f>IF(I99="","",IF(_xlfn.XLOOKUP(I99,I$3:I98,$AR$3:AR98,0,,-1)=AR99,_xlfn.XLOOKUP(I99,I$3:I98,J$3:J98,1,,-1)+1,1))</f>
        <v>4</v>
      </c>
      <c r="K99" s="29">
        <f>IF(I99="","",_xlfn.XLOOKUP(I99,I$3:I98,K$3:K98,0,,-1)+IF($D99=" ",1,0))</f>
        <v>0</v>
      </c>
      <c r="L99" s="118">
        <v>2.8</v>
      </c>
      <c r="M99" s="119">
        <v>10.73</v>
      </c>
      <c r="N99" s="318" t="b">
        <v>0</v>
      </c>
      <c r="O99" s="102">
        <f>IF(OR(V99="",V100=""),"",IF(L101&gt;0,IF(M99&gt;0,M99,IF(M100&gt;0,IF(N99=TRUE,ROUND((M100*V99)/V100,0),(M100*V99)/V100),IF(N99=TRUE,ROUND((M101*V99)/V101,0),(M101*V99)/V101))),IF(M99&gt;0,M99,IF(N99=TRUE,ROUND((M100*V99)/V100,0),(M100*V99)/V100))))</f>
        <v>10.73</v>
      </c>
      <c r="P99" s="33">
        <f t="shared" si="51"/>
        <v>30.044</v>
      </c>
      <c r="Q99" s="301">
        <f>IF($A99="Anulado",0,IF(OR($A99="LOSS",$A99="OK"),IF(OR($D99="W",$D99="1/2W",$D99="1/2L"),P99-O99,IF($D99="L",-O99,0))+IF(OR($D100="W",$D100="1/2W",$D100="1/2L"),P100-O100,IF($D100="L",-O100,0))+IF(OR($D101="W",$D101="1/2W",$D101="1/2L"),P101-O101,IF($D101="L",-O101,0)),IF(AND(OR($D99="W",$D99="1/2W",$D99="1/2L"),D100="W"),P99+P100-SUM(O99:O101)+_xlfn.XLOOKUP("X",D99:D101,O99:O101,0),IF(AND(D99=TRUE,D101="W"),P99+P101-SUM(O99:O101),IF(AND(D100="W",D101="W"),P100+P101-SUM(O99:O101)+_xlfn.XLOOKUP("X",D99:D101,O99:O101,0),IF(L101&gt;0,IF(OR($D99="W",$D99="1/2W",$D99="1/2L"),P99-SUM(O99:O101)+_xlfn.XLOOKUP("X",D99:D101,O99:O101,0),IF(OR($D99="W",$D99="1/2W",$D99="1/2L"),P100-SUM(O99:O101)+_xlfn.XLOOKUP("X",D99:D101,O99:O101,0),IF(OR($D99="W",$D99="1/2W",$D99="1/2L"),P101-SUM(O99:O101)+_xlfn.XLOOKUP("X",D99:D101,O99:O101,0),SUM(P99:P101)/3-SUM(O99:O101)+_xlfn.XLOOKUP("X",D99:D101,O99:O101,0)))),IF(OR($D99="W",$D99="1/2W",$D99="1/2L"),P99-SUM(O99:O100)+_xlfn.XLOOKUP("X",D99:D101,O99:O101,0),IF(OR($D99="W",$D99="1/2W",$D99="1/2L"),P100-SUM(O99:O100)+_xlfn.XLOOKUP("X",D99:D101,O99:O101,0),SUM(P99:P100)/2-SUM(O99:O100)+_xlfn.XLOOKUP("X",D99:D101,O99:O101,0)))))))))</f>
        <v>3.307606819392646</v>
      </c>
      <c r="R99" s="300">
        <f>IF(Q99=0,0,Q99/SUM(O99:O101))</f>
        <v>0.12371178105623255</v>
      </c>
      <c r="S99" s="285">
        <f>IF($B99=$B96,IF(OR($A99="LOSS",$A99="OK",$A99="Anulada"),Q99,0)+S96,IF(OR($A99="LOSS",$A99="OK",$A99="Anulada"),Q99,0))</f>
        <v>7.537190590060268</v>
      </c>
      <c r="T99" s="285">
        <f>IF($B99=$B96,Q99+T96,Q99)</f>
        <v>7.537190590060268</v>
      </c>
      <c r="U99" s="287">
        <f>IF(T99=0,0,T99/AS99)</f>
        <v>6.0881593795582417E-2</v>
      </c>
      <c r="V99" s="34">
        <f>IF(L99="","",IF(L101&gt;0,(SUM(L99:L101)/L99)/(SUM(L99:L101)/L99+SUM(L99:L101)/L100+SUM(L99:L101)/L101),L100/SUM(L99:L100)))</f>
        <v>0.40132563609151167</v>
      </c>
      <c r="W99" s="103">
        <f t="shared" si="54"/>
        <v>0</v>
      </c>
      <c r="X99" s="103">
        <f t="shared" si="54"/>
        <v>0</v>
      </c>
      <c r="Y99" s="104">
        <f t="shared" si="54"/>
        <v>19.314</v>
      </c>
      <c r="Z99" s="103">
        <f t="shared" si="54"/>
        <v>0</v>
      </c>
      <c r="AA99" s="103">
        <f t="shared" si="54"/>
        <v>0</v>
      </c>
      <c r="AB99" s="103">
        <f t="shared" si="54"/>
        <v>0</v>
      </c>
      <c r="AC99" s="103">
        <f t="shared" si="54"/>
        <v>0</v>
      </c>
      <c r="AD99" s="52">
        <f t="shared" ref="AD99:AD104" si="55">IF(AD$2=$I99,IF($D99="W",1,IF($D99="1/2W",0.5,0)),0)</f>
        <v>0</v>
      </c>
      <c r="AE99" s="52">
        <f t="shared" ref="AE99:AE104" si="56">IF(AD$2=$I99,IF($D99="L",1,IF($D99="1/2L",0.5,0)),0)</f>
        <v>0</v>
      </c>
      <c r="AF99" s="52">
        <f t="shared" ref="AF99:AF104" si="57">IF(AF$2=$I99,IF($D99="W",1,IF($D99="1/2W",0.5,0)),0)</f>
        <v>0</v>
      </c>
      <c r="AG99" s="52">
        <f t="shared" ref="AG99:AG104" si="58">IF(AF$2=$I99,IF($D99="L",1,IF($D99="1/2L",0.5,0)),0)</f>
        <v>0</v>
      </c>
      <c r="AH99" s="52">
        <f t="shared" ref="AH99:AH104" si="59">IF(AH$2=$I99,IF($D99="W",1,IF($D99="1/2W",0.5,0)),0)</f>
        <v>1</v>
      </c>
      <c r="AI99" s="52">
        <f t="shared" ref="AI99:AI104" si="60">IF(AH$2=$I99,IF($D99="L",1,IF($D99="1/2L",0.5,0)),0)</f>
        <v>0</v>
      </c>
      <c r="AJ99" s="52">
        <f t="shared" ref="AJ99:AJ104" si="61">IF(AJ$2=$I99,IF($D99="W",1,IF($D99="1/2W",0.5,0)),0)</f>
        <v>0</v>
      </c>
      <c r="AK99" s="52">
        <f t="shared" ref="AK99:AK104" si="62">IF(AJ$2=$I99,IF($D99="L",1,IF($D99="1/2L",0.5,0)),0)</f>
        <v>0</v>
      </c>
      <c r="AL99" s="52">
        <f t="shared" ref="AL99:AL104" si="63">IF(AL$2=$I99,IF($D99="W",1,IF($D99="1/2W",0.5,0)),0)</f>
        <v>0</v>
      </c>
      <c r="AM99" s="52">
        <f t="shared" ref="AM99:AM104" si="64">IF(AL$2=$I99,IF($D99="L",1,IF($D99="1/2L",0.5,0)),0)</f>
        <v>0</v>
      </c>
      <c r="AN99" s="52">
        <f t="shared" ref="AN99:AN104" si="65">IF(AN$2=$I99,IF($D99="W",1,IF($D99="1/2W",0.5,0)),0)</f>
        <v>0</v>
      </c>
      <c r="AO99" s="52">
        <f t="shared" ref="AO99:AO104" si="66">IF(AN$2=$I99,IF($D99="L",1,IF($D99="1/2L",0.5,0)),0)</f>
        <v>0</v>
      </c>
      <c r="AP99" s="52">
        <f t="shared" ref="AP99:AP104" si="67">IF(AP$2=$I99,IF($D99="W",1,IF($D99="1/2W",0.5,0)),0)</f>
        <v>0</v>
      </c>
      <c r="AQ99" s="52">
        <f t="shared" ref="AQ99:AQ104" si="68">IF(AP$2=$I99,IF($D99="L",1,IF($D99="1/2L",0.5,0)),0)</f>
        <v>0</v>
      </c>
      <c r="AR99" s="105" t="str">
        <f>$B99</f>
        <v>29</v>
      </c>
      <c r="AS99" s="322">
        <f>IF($B99=$B96,AS96+SUM(O99:O101),SUM(O99:O101))</f>
        <v>123.80080940993973</v>
      </c>
      <c r="AT99" s="285">
        <f>IF($A99=" ",SUM(O99:O101),0)+AT96</f>
        <v>0</v>
      </c>
      <c r="AU99" s="285">
        <f>IF($B99="","",IF($A99="","",Q96+AU96))</f>
        <v>67.953834818016915</v>
      </c>
    </row>
    <row r="100" spans="1:57" ht="13" customHeight="1" x14ac:dyDescent="0.2">
      <c r="A100" s="308"/>
      <c r="B100" s="282"/>
      <c r="C100" s="303"/>
      <c r="D100" s="39" t="s">
        <v>28</v>
      </c>
      <c r="E100" s="277"/>
      <c r="F100" s="291"/>
      <c r="G100" s="120" t="s">
        <v>68</v>
      </c>
      <c r="H100" s="277"/>
      <c r="I100" s="42" t="s">
        <v>23</v>
      </c>
      <c r="J100" s="43">
        <f>IF(I100="","",IF(_xlfn.XLOOKUP(I100,I$3:I99,$AR$3:AR99,0,,-1)=AR100,_xlfn.XLOOKUP(I100,I$3:I99,J$3:J99,1,,-1)+1,1))</f>
        <v>4</v>
      </c>
      <c r="K100" s="44">
        <f>IF(I100="","",_xlfn.XLOOKUP(I100,I$3:I99,K$3:K99,0,,-1)+IF($D100=" ",1,0))</f>
        <v>0</v>
      </c>
      <c r="L100" s="121">
        <v>1.877</v>
      </c>
      <c r="M100" s="122"/>
      <c r="N100" s="294"/>
      <c r="O100" s="47">
        <f>IF(OR(V99="",V100=""),"",IF(L101&gt;0,IF(M100&gt;0,M100,IF(M99&gt;0,IF(N99=TRUE,ROUND((M99*V100)/V99,0),(M99*V100)/V99),IF(M100&gt;0,IF(N99=TRUE,ROUND(M100,0),M100),IF(M101&gt;0,IF(N99=TRUE,ROUND(O101*V100/V101,0),O101*V100/V101),0)))),IF(M100&gt;0,M100,IF(N99=TRUE,ROUND((M99*V100)/V99,0),(M99*V100)/V99))))</f>
        <v>16.006393180607354</v>
      </c>
      <c r="P100" s="48">
        <f t="shared" si="51"/>
        <v>30.044000000000004</v>
      </c>
      <c r="Q100" s="277"/>
      <c r="R100" s="286"/>
      <c r="S100" s="286"/>
      <c r="T100" s="286"/>
      <c r="U100" s="288"/>
      <c r="V100" s="49">
        <f>IF(L100="","",IF(L101&gt;0,(SUM(L99:L101)/L100)/(SUM(L99:L101)/L99+SUM(L99:L101)/L100+SUM(L99:L101)/L101),L99/SUM(L99:L100)))</f>
        <v>0.59867436390848838</v>
      </c>
      <c r="W100" s="103">
        <f t="shared" si="54"/>
        <v>0</v>
      </c>
      <c r="X100" s="103">
        <f t="shared" si="54"/>
        <v>0</v>
      </c>
      <c r="Y100" s="103">
        <f t="shared" si="54"/>
        <v>0</v>
      </c>
      <c r="Z100" s="103">
        <f t="shared" si="54"/>
        <v>0</v>
      </c>
      <c r="AA100" s="103">
        <f t="shared" si="54"/>
        <v>0</v>
      </c>
      <c r="AB100" s="104">
        <f t="shared" si="54"/>
        <v>-16.006393180607354</v>
      </c>
      <c r="AC100" s="103">
        <f t="shared" si="54"/>
        <v>0</v>
      </c>
      <c r="AD100" s="52">
        <f t="shared" si="55"/>
        <v>0</v>
      </c>
      <c r="AE100" s="52">
        <f t="shared" si="56"/>
        <v>0</v>
      </c>
      <c r="AF100" s="52">
        <f t="shared" si="57"/>
        <v>0</v>
      </c>
      <c r="AG100" s="52">
        <f t="shared" si="58"/>
        <v>0</v>
      </c>
      <c r="AH100" s="52">
        <f t="shared" si="59"/>
        <v>0</v>
      </c>
      <c r="AI100" s="52">
        <f t="shared" si="60"/>
        <v>0</v>
      </c>
      <c r="AJ100" s="52">
        <f t="shared" si="61"/>
        <v>0</v>
      </c>
      <c r="AK100" s="52">
        <f t="shared" si="62"/>
        <v>0</v>
      </c>
      <c r="AL100" s="52">
        <f t="shared" si="63"/>
        <v>0</v>
      </c>
      <c r="AM100" s="52">
        <f t="shared" si="64"/>
        <v>0</v>
      </c>
      <c r="AN100" s="52">
        <f t="shared" si="65"/>
        <v>0</v>
      </c>
      <c r="AO100" s="52">
        <f t="shared" si="66"/>
        <v>1</v>
      </c>
      <c r="AP100" s="52">
        <f t="shared" si="67"/>
        <v>0</v>
      </c>
      <c r="AQ100" s="52">
        <f t="shared" si="68"/>
        <v>0</v>
      </c>
      <c r="AR100" s="105" t="str">
        <f>$B99</f>
        <v>29</v>
      </c>
      <c r="AS100" s="311"/>
      <c r="AT100" s="298"/>
      <c r="AU100" s="298"/>
    </row>
    <row r="101" spans="1:57" ht="13.25" customHeight="1" x14ac:dyDescent="0.2">
      <c r="A101" s="309"/>
      <c r="B101" s="283"/>
      <c r="C101" s="304"/>
      <c r="D101" s="54" t="s">
        <v>32</v>
      </c>
      <c r="E101" s="278"/>
      <c r="F101" s="292"/>
      <c r="G101" s="134"/>
      <c r="H101" s="278"/>
      <c r="I101" s="57"/>
      <c r="J101" s="58" t="str">
        <f>IF(I101="","",IF(_xlfn.XLOOKUP(I101,I$3:I100,$AR$3:AR100,0,,-1)=AR101,_xlfn.XLOOKUP(I101,I$3:I100,J$3:J100,1,,-1)+1,1))</f>
        <v/>
      </c>
      <c r="K101" s="59" t="str">
        <f>IF(I101="","",_xlfn.XLOOKUP(I101,I$3:I100,K$3:K100,0,,-1)+IF($D101=" ",1,0))</f>
        <v/>
      </c>
      <c r="L101" s="55"/>
      <c r="M101" s="128"/>
      <c r="N101" s="295"/>
      <c r="O101" s="62" t="str">
        <f>IF(OR(V99="",V100=""),"",IF(L101&gt;0,IF(M101&gt;0,M101,IF(M99&gt;0,IF(N99=TRUE,ROUND((M99*V101)/V99,0),(M99*V101)/V99),IF(M100&gt;0,IF(N99=TRUE,ROUND((M100*V101)/V100,0),(M100*V101)/V100),IF(M101&gt;0,M101,0)))),""))</f>
        <v/>
      </c>
      <c r="P101" s="63" t="str">
        <f t="shared" si="51"/>
        <v/>
      </c>
      <c r="Q101" s="278"/>
      <c r="R101" s="278"/>
      <c r="S101" s="278"/>
      <c r="T101" s="278"/>
      <c r="U101" s="289"/>
      <c r="V101" s="64" t="str">
        <f>IF(L101="","",(SUM(L99:L101)/L101)/(SUM(L99:L101)/L99+SUM(L99:L101)/L100+SUM(L99:L101)/L101))</f>
        <v/>
      </c>
      <c r="W101" s="103">
        <f t="shared" si="54"/>
        <v>0</v>
      </c>
      <c r="X101" s="103">
        <f t="shared" si="54"/>
        <v>0</v>
      </c>
      <c r="Y101" s="103">
        <f t="shared" si="54"/>
        <v>0</v>
      </c>
      <c r="Z101" s="103">
        <f t="shared" si="54"/>
        <v>0</v>
      </c>
      <c r="AA101" s="103">
        <f t="shared" si="54"/>
        <v>0</v>
      </c>
      <c r="AB101" s="103">
        <f t="shared" si="54"/>
        <v>0</v>
      </c>
      <c r="AC101" s="103">
        <f t="shared" si="54"/>
        <v>0</v>
      </c>
      <c r="AD101" s="52">
        <f t="shared" si="55"/>
        <v>0</v>
      </c>
      <c r="AE101" s="52">
        <f t="shared" si="56"/>
        <v>0</v>
      </c>
      <c r="AF101" s="52">
        <f t="shared" si="57"/>
        <v>0</v>
      </c>
      <c r="AG101" s="52">
        <f t="shared" si="58"/>
        <v>0</v>
      </c>
      <c r="AH101" s="52">
        <f t="shared" si="59"/>
        <v>0</v>
      </c>
      <c r="AI101" s="52">
        <f t="shared" si="60"/>
        <v>0</v>
      </c>
      <c r="AJ101" s="52">
        <f t="shared" si="61"/>
        <v>0</v>
      </c>
      <c r="AK101" s="52">
        <f t="shared" si="62"/>
        <v>0</v>
      </c>
      <c r="AL101" s="52">
        <f t="shared" si="63"/>
        <v>0</v>
      </c>
      <c r="AM101" s="52">
        <f t="shared" si="64"/>
        <v>0</v>
      </c>
      <c r="AN101" s="52">
        <f t="shared" si="65"/>
        <v>0</v>
      </c>
      <c r="AO101" s="52">
        <f t="shared" si="66"/>
        <v>0</v>
      </c>
      <c r="AP101" s="52">
        <f t="shared" si="67"/>
        <v>0</v>
      </c>
      <c r="AQ101" s="52">
        <f t="shared" si="68"/>
        <v>0</v>
      </c>
      <c r="AR101" s="105" t="str">
        <f>$B99</f>
        <v>29</v>
      </c>
      <c r="AS101" s="311"/>
      <c r="AT101" s="298"/>
      <c r="AU101" s="298"/>
    </row>
    <row r="102" spans="1:57" ht="13.25" customHeight="1" x14ac:dyDescent="0.2">
      <c r="A102" s="307" t="str">
        <f>IF(OR(D102="W",D103="W",D104="W",D102="1/2W",D103="1/2W",D104="1/2W",D102="1/2L",D103="1/2L",D104="1/2L"),"OK",IF(OR(D102="L",D103="L",D104="L"),"LOSS",IF(OR(D102="X",D103="X",D104="X"),"Anulado"," ")))</f>
        <v>OK</v>
      </c>
      <c r="B102" s="317" t="str">
        <f>IF(E102="","",$B99)</f>
        <v>29</v>
      </c>
      <c r="C102" s="305" t="str">
        <f>IF(E102=""," ","– "&amp;COUNTIF(B$3:B104,$B102))</f>
        <v>– 5</v>
      </c>
      <c r="D102" s="65" t="s">
        <v>31</v>
      </c>
      <c r="E102" s="279" t="s">
        <v>130</v>
      </c>
      <c r="F102" s="314" t="s">
        <v>131</v>
      </c>
      <c r="G102" s="66" t="s">
        <v>132</v>
      </c>
      <c r="H102" s="313" t="str">
        <f ca="1">IF(E102="","",IF(AND(DAY(E102)&lt;DAY(TODAY()),$A102=" "),"???",IF($A102=" ",IF(AND(DAY(E102)=DAY(TODAY()),HOUR(E102)&lt;=HOUR(NOW())+1),IF(AND(HOUR(E102)+2&lt;=HOUR(NOW()),DAY(E102)&lt;=DAY(TODAY()),MINUTE(E102)&lt;=MINUTE(NOW())),"???",IF(OR(MINUTE(E102)&lt;=MINUTE(NOW()),HOUR(E102)&lt;=HOUR(NOW())),"!!!","")),""),"")))</f>
        <v/>
      </c>
      <c r="I102" s="67" t="s">
        <v>20</v>
      </c>
      <c r="J102" s="68">
        <f>IF(I102="","",IF(_xlfn.XLOOKUP(I102,I$3:I101,$AR$3:AR101,0,,-1)=AR102,_xlfn.XLOOKUP(I102,I$3:I101,J$3:J101,1,,-1)+1,1))</f>
        <v>5</v>
      </c>
      <c r="K102" s="69">
        <f>IF(I102="","",_xlfn.XLOOKUP(I102,I$3:I101,K$3:K101,0,,-1)+IF($D102=" ",1,0))</f>
        <v>0</v>
      </c>
      <c r="L102" s="70">
        <v>1.9</v>
      </c>
      <c r="M102" s="71">
        <v>25.71</v>
      </c>
      <c r="N102" s="293" t="b">
        <v>0</v>
      </c>
      <c r="O102" s="72">
        <f>IF(OR(V102="",V103=""),"",IF(L104&gt;0,IF(M102&gt;0,M102,IF(M103&gt;0,IF(N102=TRUE,ROUND((M103*V102)/V103,0),(M103*V102)/V103),IF(N102=TRUE,ROUND((M104*V102)/V104,0),(M104*V102)/V104))),IF(M102&gt;0,M102,IF(N102=TRUE,ROUND((M103*V102)/V103,0),(M103*V102)/V103))))</f>
        <v>25.71</v>
      </c>
      <c r="P102" s="73">
        <f t="shared" ref="P102:P104" si="69">IF(OR(L102="",O102=""),"",IF($D102="1/2W",O102/2+O102/2*L102,IF($D102="1/2L",O102/2,O102*L102)))</f>
        <v>48.848999999999997</v>
      </c>
      <c r="Q102" s="320">
        <f>IF($A102="Anulado",0,IF(OR($A102="LOSS",$A102="OK"),IF(OR($D102="W",$D102="1/2W",$D102="1/2L"),P102-O102,IF($D102="L",-O102,0))+IF(OR($D103="W",$D103="1/2W",$D103="1/2L"),P103-O103,IF($D103="L",-O103,0))+IF(OR($D104="W",$D104="1/2W",$D104="1/2L"),P104-O104,IF($D104="L",-O104,0)),IF(AND(OR($D102="W",$D102="1/2W",$D102="1/2L"),D103="W"),P102+P103-SUM(O102:O104)+_xlfn.XLOOKUP("X",D102:D104,O102:O104,0),IF(AND(D102=TRUE,D104="W"),P102+P104-SUM(O102:O104),IF(AND(D103="W",D104="W"),P103+P104-SUM(O102:O104)+_xlfn.XLOOKUP("X",D102:D104,O102:O104,0),IF(L104&gt;0,IF(OR($D102="W",$D102="1/2W",$D102="1/2L"),P102-SUM(O102:O104)+_xlfn.XLOOKUP("X",D102:D104,O102:O104,0),IF(OR($D102="W",$D102="1/2W",$D102="1/2L"),P103-SUM(O102:O104)+_xlfn.XLOOKUP("X",D102:D104,O102:O104,0),IF(OR($D102="W",$D102="1/2W",$D102="1/2L"),P104-SUM(O102:O104)+_xlfn.XLOOKUP("X",D102:D104,O102:O104,0),SUM(P102:P104)/3-SUM(O102:O104)+_xlfn.XLOOKUP("X",D102:D104,O102:O104,0)))),IF(OR($D102="W",$D102="1/2W",$D102="1/2L"),P102-SUM(O102:O103)+_xlfn.XLOOKUP("X",D102:D104,O102:O104,0),IF(OR($D102="W",$D102="1/2W",$D102="1/2L"),P103-SUM(O102:O103)+_xlfn.XLOOKUP("X",D102:D104,O102:O104,0),SUM(P102:P103)/2-SUM(O102:O103)+_xlfn.XLOOKUP("X",D102:D104,O102:O104,0)))))))))</f>
        <v>1.5243982300884902</v>
      </c>
      <c r="R102" s="319">
        <f>IF(Q102=0,0,Q102/SUM(O102:O104))</f>
        <v>3.2211538461538347E-2</v>
      </c>
      <c r="S102" s="296">
        <f>IF($B102=$B99,IF(OR($A102="LOSS",$A102="OK",$A102="Anulada"),Q102,0)+S99,IF(OR($A102="LOSS",$A102="OK",$A102="Anulada"),Q102,0))</f>
        <v>9.0615888201487582</v>
      </c>
      <c r="T102" s="296">
        <f>IF($B102=$B99,Q102+T99,Q102)</f>
        <v>9.0615888201487582</v>
      </c>
      <c r="U102" s="323">
        <f>IF(T102=0,0,T102/AS102)</f>
        <v>5.2952911888843386E-2</v>
      </c>
      <c r="V102" s="74">
        <f>IF(L102="","",IF(L104&gt;0,(SUM(L102:L104)/L102)/(SUM(L102:L104)/L102+SUM(L102:L104)/L103+SUM(L102:L104)/L104),L103/SUM(L102:L103)))</f>
        <v>0.54326923076923073</v>
      </c>
      <c r="W102" s="77">
        <f t="shared" si="54"/>
        <v>0</v>
      </c>
      <c r="X102" s="77">
        <f t="shared" si="54"/>
        <v>0</v>
      </c>
      <c r="Y102" s="89">
        <f t="shared" si="54"/>
        <v>23.138999999999996</v>
      </c>
      <c r="Z102" s="77">
        <f t="shared" si="54"/>
        <v>0</v>
      </c>
      <c r="AA102" s="77">
        <f t="shared" si="54"/>
        <v>0</v>
      </c>
      <c r="AB102" s="77">
        <f t="shared" si="54"/>
        <v>0</v>
      </c>
      <c r="AC102" s="77">
        <f t="shared" si="54"/>
        <v>0</v>
      </c>
      <c r="AD102" s="77">
        <f t="shared" si="55"/>
        <v>0</v>
      </c>
      <c r="AE102" s="77">
        <f t="shared" si="56"/>
        <v>0</v>
      </c>
      <c r="AF102" s="77">
        <f t="shared" si="57"/>
        <v>0</v>
      </c>
      <c r="AG102" s="77">
        <f t="shared" si="58"/>
        <v>0</v>
      </c>
      <c r="AH102" s="77">
        <f t="shared" si="59"/>
        <v>1</v>
      </c>
      <c r="AI102" s="77">
        <f t="shared" si="60"/>
        <v>0</v>
      </c>
      <c r="AJ102" s="77">
        <f t="shared" si="61"/>
        <v>0</v>
      </c>
      <c r="AK102" s="77">
        <f t="shared" si="62"/>
        <v>0</v>
      </c>
      <c r="AL102" s="77">
        <f t="shared" si="63"/>
        <v>0</v>
      </c>
      <c r="AM102" s="77">
        <f t="shared" si="64"/>
        <v>0</v>
      </c>
      <c r="AN102" s="77">
        <f t="shared" si="65"/>
        <v>0</v>
      </c>
      <c r="AO102" s="77">
        <f t="shared" si="66"/>
        <v>0</v>
      </c>
      <c r="AP102" s="77">
        <f t="shared" si="67"/>
        <v>0</v>
      </c>
      <c r="AQ102" s="77">
        <f t="shared" si="68"/>
        <v>0</v>
      </c>
      <c r="AR102" s="107" t="str">
        <f>$B102</f>
        <v>29</v>
      </c>
      <c r="AS102" s="321">
        <f>IF($B102=$B99,AS99+SUM(O102:O104),SUM(O102:O104))</f>
        <v>171.12541117985126</v>
      </c>
      <c r="AT102" s="296">
        <f>IF($A102=" ",SUM(O102:O104),0)+AT99</f>
        <v>0</v>
      </c>
      <c r="AU102" s="296">
        <f>IF($B102="","",IF($A102="","",Q102+AU99))</f>
        <v>69.478233048105409</v>
      </c>
    </row>
    <row r="103" spans="1:57" ht="13" customHeight="1" x14ac:dyDescent="0.2">
      <c r="A103" s="308"/>
      <c r="B103" s="282"/>
      <c r="C103" s="303"/>
      <c r="D103" s="79" t="s">
        <v>28</v>
      </c>
      <c r="E103" s="277"/>
      <c r="F103" s="291"/>
      <c r="G103" s="80" t="s">
        <v>133</v>
      </c>
      <c r="H103" s="277"/>
      <c r="I103" s="81" t="s">
        <v>23</v>
      </c>
      <c r="J103" s="82">
        <f>IF(I103="","",IF(_xlfn.XLOOKUP(I103,I$3:I102,$AR$3:AR102,0,,-1)=AR103,_xlfn.XLOOKUP(I103,I$3:I102,J$3:J102,1,,-1)+1,1))</f>
        <v>5</v>
      </c>
      <c r="K103" s="83">
        <f>IF(I103="","",_xlfn.XLOOKUP(I103,I$3:I102,K$3:K102,0,,-1)+IF($D103=" ",1,0))</f>
        <v>0</v>
      </c>
      <c r="L103" s="84">
        <v>2.2599999999999998</v>
      </c>
      <c r="M103" s="85"/>
      <c r="N103" s="294"/>
      <c r="O103" s="86">
        <f>IF(OR(V102="",V103=""),"",IF(L104&gt;0,IF(M103&gt;0,M103,IF(M102&gt;0,IF(N102=TRUE,ROUND((M102*V103)/V102,0),(M102*V103)/V102),IF(M103&gt;0,IF(N102=TRUE,ROUND(M103,0),M103),IF(M104&gt;0,IF(N102=TRUE,ROUND(O104*V103/V104,0),O104*V103/V104),0)))),IF(M103&gt;0,M103,IF(N102=TRUE,ROUND((M102*V103)/V102,0),(M102*V103)/V102))))</f>
        <v>21.614601769911506</v>
      </c>
      <c r="P103" s="87">
        <f t="shared" si="69"/>
        <v>48.848999999999997</v>
      </c>
      <c r="Q103" s="277"/>
      <c r="R103" s="286"/>
      <c r="S103" s="286"/>
      <c r="T103" s="286"/>
      <c r="U103" s="288"/>
      <c r="V103" s="88">
        <f>IF(L103="","",IF(L104&gt;0,(SUM(L102:L104)/L103)/(SUM(L102:L104)/L102+SUM(L102:L104)/L103+SUM(L102:L104)/L104),L102/SUM(L102:L103)))</f>
        <v>0.45673076923076922</v>
      </c>
      <c r="W103" s="77">
        <f t="shared" si="54"/>
        <v>0</v>
      </c>
      <c r="X103" s="77">
        <f t="shared" si="54"/>
        <v>0</v>
      </c>
      <c r="Y103" s="77">
        <f t="shared" si="54"/>
        <v>0</v>
      </c>
      <c r="Z103" s="77">
        <f t="shared" si="54"/>
        <v>0</v>
      </c>
      <c r="AA103" s="77">
        <f t="shared" si="54"/>
        <v>0</v>
      </c>
      <c r="AB103" s="89">
        <f t="shared" si="54"/>
        <v>-21.614601769911506</v>
      </c>
      <c r="AC103" s="77">
        <f t="shared" si="54"/>
        <v>0</v>
      </c>
      <c r="AD103" s="77">
        <f t="shared" si="55"/>
        <v>0</v>
      </c>
      <c r="AE103" s="77">
        <f t="shared" si="56"/>
        <v>0</v>
      </c>
      <c r="AF103" s="77">
        <f t="shared" si="57"/>
        <v>0</v>
      </c>
      <c r="AG103" s="77">
        <f t="shared" si="58"/>
        <v>0</v>
      </c>
      <c r="AH103" s="77">
        <f t="shared" si="59"/>
        <v>0</v>
      </c>
      <c r="AI103" s="77">
        <f t="shared" si="60"/>
        <v>0</v>
      </c>
      <c r="AJ103" s="77">
        <f t="shared" si="61"/>
        <v>0</v>
      </c>
      <c r="AK103" s="77">
        <f t="shared" si="62"/>
        <v>0</v>
      </c>
      <c r="AL103" s="77">
        <f t="shared" si="63"/>
        <v>0</v>
      </c>
      <c r="AM103" s="77">
        <f t="shared" si="64"/>
        <v>0</v>
      </c>
      <c r="AN103" s="77">
        <f t="shared" si="65"/>
        <v>0</v>
      </c>
      <c r="AO103" s="77">
        <f t="shared" si="66"/>
        <v>1</v>
      </c>
      <c r="AP103" s="77">
        <f t="shared" si="67"/>
        <v>0</v>
      </c>
      <c r="AQ103" s="77">
        <f t="shared" si="68"/>
        <v>0</v>
      </c>
      <c r="AR103" s="107" t="str">
        <f>$B102</f>
        <v>29</v>
      </c>
      <c r="AS103" s="311"/>
      <c r="AT103" s="298"/>
      <c r="AU103" s="298"/>
    </row>
    <row r="104" spans="1:57" ht="13.25" customHeight="1" x14ac:dyDescent="0.2">
      <c r="A104" s="309"/>
      <c r="B104" s="283"/>
      <c r="C104" s="304"/>
      <c r="D104" s="90" t="s">
        <v>32</v>
      </c>
      <c r="E104" s="278"/>
      <c r="F104" s="292"/>
      <c r="G104" s="109"/>
      <c r="H104" s="278"/>
      <c r="I104" s="110"/>
      <c r="J104" s="111" t="str">
        <f>IF(I104="","",IF(_xlfn.XLOOKUP(I104,I$3:I103,$AR$3:AR103,0,,-1)=AR104,_xlfn.XLOOKUP(I104,I$3:I103,J$3:J103,1,,-1)+1,1))</f>
        <v/>
      </c>
      <c r="K104" s="112" t="str">
        <f>IF(I104="","",_xlfn.XLOOKUP(I104,I$3:I103,K$3:K103,0,,-1)+IF($D104=" ",1,0))</f>
        <v/>
      </c>
      <c r="L104" s="113"/>
      <c r="M104" s="96"/>
      <c r="N104" s="295"/>
      <c r="O104" s="114" t="str">
        <f>IF(OR(V102="",V103=""),"",IF(L104&gt;0,IF(M104&gt;0,M104,IF(M102&gt;0,IF(N102=TRUE,ROUND((M102*V104)/V102,0),(M102*V104)/V102),IF(M103&gt;0,IF(N102=TRUE,ROUND((M103*V104)/V103,0),(M103*V104)/V103),IF(M104&gt;0,M104,0)))),""))</f>
        <v/>
      </c>
      <c r="P104" s="115" t="str">
        <f t="shared" si="69"/>
        <v/>
      </c>
      <c r="Q104" s="278"/>
      <c r="R104" s="278"/>
      <c r="S104" s="278"/>
      <c r="T104" s="278"/>
      <c r="U104" s="289"/>
      <c r="V104" s="116" t="str">
        <f>IF(L104="","",(SUM(L102:L104)/L104)/(SUM(L102:L104)/L102+SUM(L102:L104)/L103+SUM(L102:L104)/L104))</f>
        <v/>
      </c>
      <c r="W104" s="77">
        <f t="shared" si="54"/>
        <v>0</v>
      </c>
      <c r="X104" s="77">
        <f t="shared" si="54"/>
        <v>0</v>
      </c>
      <c r="Y104" s="77">
        <f t="shared" si="54"/>
        <v>0</v>
      </c>
      <c r="Z104" s="77">
        <f t="shared" si="54"/>
        <v>0</v>
      </c>
      <c r="AA104" s="77">
        <f t="shared" si="54"/>
        <v>0</v>
      </c>
      <c r="AB104" s="77">
        <f t="shared" si="54"/>
        <v>0</v>
      </c>
      <c r="AC104" s="77">
        <f t="shared" si="54"/>
        <v>0</v>
      </c>
      <c r="AD104" s="77">
        <f t="shared" si="55"/>
        <v>0</v>
      </c>
      <c r="AE104" s="77">
        <f t="shared" si="56"/>
        <v>0</v>
      </c>
      <c r="AF104" s="77">
        <f t="shared" si="57"/>
        <v>0</v>
      </c>
      <c r="AG104" s="77">
        <f t="shared" si="58"/>
        <v>0</v>
      </c>
      <c r="AH104" s="77">
        <f t="shared" si="59"/>
        <v>0</v>
      </c>
      <c r="AI104" s="77">
        <f t="shared" si="60"/>
        <v>0</v>
      </c>
      <c r="AJ104" s="77">
        <f t="shared" si="61"/>
        <v>0</v>
      </c>
      <c r="AK104" s="77">
        <f t="shared" si="62"/>
        <v>0</v>
      </c>
      <c r="AL104" s="77">
        <f t="shared" si="63"/>
        <v>0</v>
      </c>
      <c r="AM104" s="77">
        <f t="shared" si="64"/>
        <v>0</v>
      </c>
      <c r="AN104" s="77">
        <f t="shared" si="65"/>
        <v>0</v>
      </c>
      <c r="AO104" s="77">
        <f t="shared" si="66"/>
        <v>0</v>
      </c>
      <c r="AP104" s="77">
        <f t="shared" si="67"/>
        <v>0</v>
      </c>
      <c r="AQ104" s="77">
        <f t="shared" si="68"/>
        <v>0</v>
      </c>
      <c r="AR104" s="107" t="str">
        <f>$B102</f>
        <v>29</v>
      </c>
      <c r="AS104" s="311"/>
      <c r="AT104" s="298"/>
      <c r="AU104" s="298"/>
    </row>
    <row r="106" spans="1:57" ht="14.75" customHeight="1" x14ac:dyDescent="0.2">
      <c r="AV106" s="280" t="s">
        <v>134</v>
      </c>
      <c r="AW106" s="280"/>
      <c r="AX106" s="280"/>
      <c r="AY106" s="280"/>
      <c r="AZ106" s="280"/>
      <c r="BA106" s="280"/>
      <c r="BB106" s="280"/>
      <c r="BC106" s="280"/>
      <c r="BD106" s="280"/>
      <c r="BE106" s="280"/>
    </row>
    <row r="107" spans="1:57" ht="13.25" customHeight="1" x14ac:dyDescent="0.2">
      <c r="AV107" s="142"/>
      <c r="AW107" s="143" t="s">
        <v>6</v>
      </c>
      <c r="AX107" s="144" t="s">
        <v>135</v>
      </c>
      <c r="AY107" s="144" t="s">
        <v>136</v>
      </c>
      <c r="AZ107" s="145"/>
      <c r="BA107" s="144" t="s">
        <v>137</v>
      </c>
      <c r="BB107" s="144" t="s">
        <v>138</v>
      </c>
      <c r="BC107" s="144" t="s">
        <v>139</v>
      </c>
      <c r="BD107" s="144" t="s">
        <v>140</v>
      </c>
      <c r="BE107" s="144" t="s">
        <v>141</v>
      </c>
    </row>
    <row r="108" spans="1:57" ht="13.25" customHeight="1" x14ac:dyDescent="0.2">
      <c r="AV108" s="146" t="s">
        <v>18</v>
      </c>
      <c r="AW108" s="147">
        <f>_xlfn.XLOOKUP($AV108,I3:I104,K3:K104,0,,-1)</f>
        <v>0</v>
      </c>
      <c r="AX108" s="148">
        <v>0</v>
      </c>
      <c r="AY108" s="149">
        <f>AX108+BD108+SUM(W3:W104)-BC108</f>
        <v>0</v>
      </c>
      <c r="AZ108" s="150">
        <f t="shared" ref="AZ108:AZ114" si="70">IF(AX108+BC108=0,0,AY108/(AX108+BD108-BC108)-1)</f>
        <v>0</v>
      </c>
      <c r="BA108" s="151">
        <f>SUM(AD3:AD104)</f>
        <v>0</v>
      </c>
      <c r="BB108" s="151">
        <f>SUM(AE3:AE104)</f>
        <v>0</v>
      </c>
      <c r="BC108" s="149">
        <v>0</v>
      </c>
      <c r="BD108" s="149"/>
      <c r="BE108" s="151">
        <v>0</v>
      </c>
    </row>
    <row r="109" spans="1:57" ht="13" customHeight="1" x14ac:dyDescent="0.2">
      <c r="AV109" s="152" t="s">
        <v>19</v>
      </c>
      <c r="AW109" s="153">
        <f>_xlfn.XLOOKUP($AV109,I3:I104,K3:K104,0,,-1)</f>
        <v>0</v>
      </c>
      <c r="AX109" s="154">
        <v>0</v>
      </c>
      <c r="AY109" s="155">
        <f>AX109+BD109+SUM(X3:X104)-BC109</f>
        <v>0</v>
      </c>
      <c r="AZ109" s="156">
        <f t="shared" si="70"/>
        <v>0</v>
      </c>
      <c r="BA109" s="157">
        <f>SUM(AF3:AF104)</f>
        <v>0</v>
      </c>
      <c r="BB109" s="157">
        <f>SUM(AG3:AG104)</f>
        <v>0</v>
      </c>
      <c r="BC109" s="155">
        <v>0</v>
      </c>
      <c r="BD109" s="155"/>
      <c r="BE109" s="157">
        <v>0</v>
      </c>
    </row>
    <row r="110" spans="1:57" ht="13" customHeight="1" x14ac:dyDescent="0.2">
      <c r="AV110" s="152" t="s">
        <v>20</v>
      </c>
      <c r="AW110" s="153">
        <f>_xlfn.XLOOKUP($AV110,I3:I104,K3:K104,0,,-1)</f>
        <v>0</v>
      </c>
      <c r="AX110" s="154">
        <v>150</v>
      </c>
      <c r="AY110" s="155">
        <f>AX110+BD110+SUM(Y3:Y104)-BC110</f>
        <v>253.96046529014842</v>
      </c>
      <c r="AZ110" s="156">
        <f t="shared" si="70"/>
        <v>0.69306976860098946</v>
      </c>
      <c r="BA110" s="157">
        <f>SUM(AH3:AH104)</f>
        <v>19</v>
      </c>
      <c r="BB110" s="157">
        <f>SUM(AI3:AI104)</f>
        <v>20</v>
      </c>
      <c r="BC110" s="155">
        <v>0</v>
      </c>
      <c r="BD110" s="155"/>
      <c r="BE110" s="157">
        <v>0</v>
      </c>
    </row>
    <row r="111" spans="1:57" ht="13" customHeight="1" x14ac:dyDescent="0.2">
      <c r="AV111" s="152" t="s">
        <v>21</v>
      </c>
      <c r="AW111" s="153">
        <f>_xlfn.XLOOKUP($AV111,I3:I104,K3:K104,0,,-1)</f>
        <v>0</v>
      </c>
      <c r="AX111" s="154">
        <v>0</v>
      </c>
      <c r="AY111" s="155">
        <f>AX111+BD111+SUM(Z3:Z104)-BC111</f>
        <v>0</v>
      </c>
      <c r="AZ111" s="156">
        <f t="shared" si="70"/>
        <v>0</v>
      </c>
      <c r="BA111" s="157">
        <f>SUM(AJ3:AJ104)</f>
        <v>0</v>
      </c>
      <c r="BB111" s="157">
        <f>SUM(AK3:AK104)</f>
        <v>0</v>
      </c>
      <c r="BC111" s="155">
        <v>0</v>
      </c>
      <c r="BD111" s="155"/>
      <c r="BE111" s="157">
        <v>0</v>
      </c>
    </row>
    <row r="112" spans="1:57" ht="13" customHeight="1" x14ac:dyDescent="0.2">
      <c r="AV112" s="152" t="s">
        <v>22</v>
      </c>
      <c r="AW112" s="153">
        <f>_xlfn.XLOOKUP($AV112,I3:I104,K3:K104,0,,-1)</f>
        <v>0</v>
      </c>
      <c r="AX112" s="154">
        <v>0</v>
      </c>
      <c r="AY112" s="155">
        <f>AX112+BD112+SUM(AA3:AA104)-BC112</f>
        <v>0</v>
      </c>
      <c r="AZ112" s="156">
        <f t="shared" si="70"/>
        <v>0</v>
      </c>
      <c r="BA112" s="157">
        <f>SUM(AL3:AL104)</f>
        <v>0</v>
      </c>
      <c r="BB112" s="157">
        <f>SUM(AM3:AM104)</f>
        <v>0</v>
      </c>
      <c r="BC112" s="155">
        <v>0</v>
      </c>
      <c r="BD112" s="155"/>
      <c r="BE112" s="157">
        <v>0</v>
      </c>
    </row>
    <row r="113" spans="48:57" ht="13" customHeight="1" x14ac:dyDescent="0.2">
      <c r="AV113" s="152" t="s">
        <v>23</v>
      </c>
      <c r="AW113" s="153">
        <f>_xlfn.XLOOKUP($AV113,I3:I104,K3:K104,0,,-1)</f>
        <v>0</v>
      </c>
      <c r="AX113" s="154">
        <v>150</v>
      </c>
      <c r="AY113" s="155">
        <f>AX113+BD113+SUM(AB3:AB104)-BC113</f>
        <v>106.13370759291517</v>
      </c>
      <c r="AZ113" s="156">
        <f t="shared" si="70"/>
        <v>-0.29244194938056556</v>
      </c>
      <c r="BA113" s="157">
        <f>SUM(AN3:AN104)</f>
        <v>17</v>
      </c>
      <c r="BB113" s="157">
        <f>SUM(AO3:AO104)</f>
        <v>21</v>
      </c>
      <c r="BC113" s="155">
        <v>0</v>
      </c>
      <c r="BD113" s="155"/>
      <c r="BE113" s="157">
        <v>0</v>
      </c>
    </row>
    <row r="114" spans="48:57" ht="13.25" customHeight="1" x14ac:dyDescent="0.2">
      <c r="AV114" s="158" t="s">
        <v>24</v>
      </c>
      <c r="AW114" s="159">
        <f>_xlfn.XLOOKUP($AV114,I3:I104,K3:K104,0,,-1)</f>
        <v>0</v>
      </c>
      <c r="AX114" s="160">
        <v>0</v>
      </c>
      <c r="AY114" s="161">
        <f>AX114+BD114+SUM(AC3:AC104)-BC114</f>
        <v>0</v>
      </c>
      <c r="AZ114" s="162">
        <f t="shared" si="70"/>
        <v>0</v>
      </c>
      <c r="BA114" s="163">
        <f>SUM(AP3:AP104)</f>
        <v>0</v>
      </c>
      <c r="BB114" s="163">
        <f>SUM(AQ3:AQ104)</f>
        <v>0</v>
      </c>
      <c r="BC114" s="161">
        <v>0</v>
      </c>
      <c r="BD114" s="161"/>
      <c r="BE114" s="163">
        <v>0</v>
      </c>
    </row>
    <row r="115" spans="48:57" ht="13.25" customHeight="1" x14ac:dyDescent="0.2">
      <c r="AV115" s="164" t="s">
        <v>142</v>
      </c>
      <c r="AW115" s="165">
        <f>SUM(AW108:AW114)</f>
        <v>0</v>
      </c>
      <c r="AX115" s="149">
        <f>SUM(AX108:AX114)+BD115-BC$115</f>
        <v>300</v>
      </c>
      <c r="AY115" s="149">
        <f>SUM(AY108:AY114)-AX$115</f>
        <v>60.094172883063607</v>
      </c>
      <c r="AZ115" s="150">
        <f>SUM(AY108:AY114)/AX$115-1</f>
        <v>0.200313909610212</v>
      </c>
      <c r="BA115" s="151">
        <f>SUM(BA108:BA114)</f>
        <v>36</v>
      </c>
      <c r="BB115" s="151">
        <f>SUM(BB108:BB114)</f>
        <v>41</v>
      </c>
      <c r="BC115" s="149">
        <f>SUM(BC108:BC114)</f>
        <v>0</v>
      </c>
      <c r="BD115" s="149">
        <f>SUM(BD108:BD114)</f>
        <v>0</v>
      </c>
      <c r="BE115" s="151">
        <f>SUM(BE108:BE114)</f>
        <v>0</v>
      </c>
    </row>
  </sheetData>
  <mergeCells count="512">
    <mergeCell ref="AV106:BE106"/>
    <mergeCell ref="AU48:AU50"/>
    <mergeCell ref="AU42:AU44"/>
    <mergeCell ref="AU36:AU38"/>
    <mergeCell ref="AU30:AU32"/>
    <mergeCell ref="AU24:AU26"/>
    <mergeCell ref="AU18:AU20"/>
    <mergeCell ref="AU12:AU14"/>
    <mergeCell ref="AU6:AU8"/>
    <mergeCell ref="AU99:AU101"/>
    <mergeCell ref="AU93:AU95"/>
    <mergeCell ref="AU87:AU89"/>
    <mergeCell ref="AU81:AU83"/>
    <mergeCell ref="AU75:AU77"/>
    <mergeCell ref="AU69:AU71"/>
    <mergeCell ref="AU63:AU65"/>
    <mergeCell ref="AU57:AU59"/>
    <mergeCell ref="AU51:AU53"/>
    <mergeCell ref="AU45:AU47"/>
    <mergeCell ref="AU39:AU41"/>
    <mergeCell ref="AU33:AU35"/>
    <mergeCell ref="AU27:AU29"/>
    <mergeCell ref="AU21:AU23"/>
    <mergeCell ref="AU15:AU17"/>
    <mergeCell ref="AU9:AU11"/>
    <mergeCell ref="AU102:AU104"/>
    <mergeCell ref="AU96:AU98"/>
    <mergeCell ref="AU90:AU92"/>
    <mergeCell ref="AU84:AU86"/>
    <mergeCell ref="AU78:AU80"/>
    <mergeCell ref="AU72:AU74"/>
    <mergeCell ref="AU66:AU68"/>
    <mergeCell ref="AU60:AU62"/>
    <mergeCell ref="AU54:AU56"/>
    <mergeCell ref="AT48:AT50"/>
    <mergeCell ref="AT42:AT44"/>
    <mergeCell ref="AT36:AT38"/>
    <mergeCell ref="AT30:AT32"/>
    <mergeCell ref="AT24:AT26"/>
    <mergeCell ref="AT18:AT20"/>
    <mergeCell ref="AT12:AT14"/>
    <mergeCell ref="AT6:AT8"/>
    <mergeCell ref="AT99:AT101"/>
    <mergeCell ref="AT93:AT95"/>
    <mergeCell ref="AT87:AT89"/>
    <mergeCell ref="AT81:AT83"/>
    <mergeCell ref="AT75:AT77"/>
    <mergeCell ref="AT69:AT71"/>
    <mergeCell ref="AT63:AT65"/>
    <mergeCell ref="AT57:AT59"/>
    <mergeCell ref="AT51:AT53"/>
    <mergeCell ref="AT45:AT47"/>
    <mergeCell ref="AT39:AT41"/>
    <mergeCell ref="AT33:AT35"/>
    <mergeCell ref="AT27:AT29"/>
    <mergeCell ref="AT21:AT23"/>
    <mergeCell ref="AT15:AT17"/>
    <mergeCell ref="AT9:AT11"/>
    <mergeCell ref="AT102:AT104"/>
    <mergeCell ref="AT96:AT98"/>
    <mergeCell ref="AT90:AT92"/>
    <mergeCell ref="AT84:AT86"/>
    <mergeCell ref="AT78:AT80"/>
    <mergeCell ref="AT72:AT74"/>
    <mergeCell ref="AT66:AT68"/>
    <mergeCell ref="AT60:AT62"/>
    <mergeCell ref="AT54:AT56"/>
    <mergeCell ref="U48:U50"/>
    <mergeCell ref="U42:U44"/>
    <mergeCell ref="U36:U38"/>
    <mergeCell ref="U30:U32"/>
    <mergeCell ref="U24:U26"/>
    <mergeCell ref="U18:U20"/>
    <mergeCell ref="U12:U14"/>
    <mergeCell ref="U6:U8"/>
    <mergeCell ref="U99:U101"/>
    <mergeCell ref="U93:U95"/>
    <mergeCell ref="U87:U89"/>
    <mergeCell ref="U81:U83"/>
    <mergeCell ref="U75:U77"/>
    <mergeCell ref="U69:U71"/>
    <mergeCell ref="U63:U65"/>
    <mergeCell ref="U57:U59"/>
    <mergeCell ref="U51:U53"/>
    <mergeCell ref="U45:U47"/>
    <mergeCell ref="U39:U41"/>
    <mergeCell ref="U33:U35"/>
    <mergeCell ref="U27:U29"/>
    <mergeCell ref="U21:U23"/>
    <mergeCell ref="U15:U17"/>
    <mergeCell ref="U9:U11"/>
    <mergeCell ref="U102:U104"/>
    <mergeCell ref="U96:U98"/>
    <mergeCell ref="U90:U92"/>
    <mergeCell ref="U84:U86"/>
    <mergeCell ref="U78:U80"/>
    <mergeCell ref="U72:U74"/>
    <mergeCell ref="U66:U68"/>
    <mergeCell ref="U60:U62"/>
    <mergeCell ref="U54:U56"/>
    <mergeCell ref="AS48:AS50"/>
    <mergeCell ref="AS42:AS44"/>
    <mergeCell ref="AS36:AS38"/>
    <mergeCell ref="AS30:AS32"/>
    <mergeCell ref="AS24:AS26"/>
    <mergeCell ref="AS18:AS20"/>
    <mergeCell ref="AS12:AS14"/>
    <mergeCell ref="AS6:AS8"/>
    <mergeCell ref="AS99:AS101"/>
    <mergeCell ref="AS93:AS95"/>
    <mergeCell ref="AS87:AS89"/>
    <mergeCell ref="AS81:AS83"/>
    <mergeCell ref="AS75:AS77"/>
    <mergeCell ref="AS69:AS71"/>
    <mergeCell ref="AS63:AS65"/>
    <mergeCell ref="AS57:AS59"/>
    <mergeCell ref="AS51:AS53"/>
    <mergeCell ref="AS45:AS47"/>
    <mergeCell ref="AS39:AS41"/>
    <mergeCell ref="AS33:AS35"/>
    <mergeCell ref="AS27:AS29"/>
    <mergeCell ref="AS21:AS23"/>
    <mergeCell ref="AS15:AS17"/>
    <mergeCell ref="AS9:AS11"/>
    <mergeCell ref="AS102:AS104"/>
    <mergeCell ref="AS96:AS98"/>
    <mergeCell ref="AS90:AS92"/>
    <mergeCell ref="AS84:AS86"/>
    <mergeCell ref="AS78:AS80"/>
    <mergeCell ref="AS72:AS74"/>
    <mergeCell ref="AS66:AS68"/>
    <mergeCell ref="AS60:AS62"/>
    <mergeCell ref="AS54:AS56"/>
    <mergeCell ref="Q42:Q44"/>
    <mergeCell ref="Q36:Q38"/>
    <mergeCell ref="Q30:Q32"/>
    <mergeCell ref="Q24:Q26"/>
    <mergeCell ref="Q18:Q20"/>
    <mergeCell ref="Q12:Q14"/>
    <mergeCell ref="Q6:Q8"/>
    <mergeCell ref="Q99:Q101"/>
    <mergeCell ref="Q93:Q95"/>
    <mergeCell ref="Q87:Q89"/>
    <mergeCell ref="Q81:Q83"/>
    <mergeCell ref="Q75:Q77"/>
    <mergeCell ref="Q69:Q71"/>
    <mergeCell ref="Q63:Q65"/>
    <mergeCell ref="Q57:Q59"/>
    <mergeCell ref="Q51:Q53"/>
    <mergeCell ref="Q45:Q47"/>
    <mergeCell ref="Q39:Q41"/>
    <mergeCell ref="Q33:Q35"/>
    <mergeCell ref="Q27:Q29"/>
    <mergeCell ref="Q21:Q23"/>
    <mergeCell ref="Q15:Q17"/>
    <mergeCell ref="Q9:Q11"/>
    <mergeCell ref="Q102:Q104"/>
    <mergeCell ref="Q96:Q98"/>
    <mergeCell ref="Q90:Q92"/>
    <mergeCell ref="Q84:Q86"/>
    <mergeCell ref="Q78:Q80"/>
    <mergeCell ref="Q72:Q74"/>
    <mergeCell ref="Q66:Q68"/>
    <mergeCell ref="Q60:Q62"/>
    <mergeCell ref="Q54:Q56"/>
    <mergeCell ref="S45:S47"/>
    <mergeCell ref="S39:S41"/>
    <mergeCell ref="S33:S35"/>
    <mergeCell ref="S27:S29"/>
    <mergeCell ref="S21:S23"/>
    <mergeCell ref="S15:S17"/>
    <mergeCell ref="S9:S11"/>
    <mergeCell ref="T99:T101"/>
    <mergeCell ref="T93:T95"/>
    <mergeCell ref="T87:T89"/>
    <mergeCell ref="T81:T83"/>
    <mergeCell ref="T75:T77"/>
    <mergeCell ref="T69:T71"/>
    <mergeCell ref="T63:T65"/>
    <mergeCell ref="T57:T59"/>
    <mergeCell ref="T51:T53"/>
    <mergeCell ref="T45:T47"/>
    <mergeCell ref="T39:T41"/>
    <mergeCell ref="T33:T35"/>
    <mergeCell ref="T27:T29"/>
    <mergeCell ref="T21:T23"/>
    <mergeCell ref="T15:T17"/>
    <mergeCell ref="T9:T11"/>
    <mergeCell ref="S99:S101"/>
    <mergeCell ref="S93:S95"/>
    <mergeCell ref="S87:S89"/>
    <mergeCell ref="S81:S83"/>
    <mergeCell ref="S75:S77"/>
    <mergeCell ref="S69:S71"/>
    <mergeCell ref="S63:S65"/>
    <mergeCell ref="S57:S59"/>
    <mergeCell ref="S51:S53"/>
    <mergeCell ref="T48:T50"/>
    <mergeCell ref="T42:T44"/>
    <mergeCell ref="T36:T38"/>
    <mergeCell ref="T30:T32"/>
    <mergeCell ref="T24:T26"/>
    <mergeCell ref="T18:T20"/>
    <mergeCell ref="T12:T14"/>
    <mergeCell ref="T6:T8"/>
    <mergeCell ref="R99:R101"/>
    <mergeCell ref="R93:R95"/>
    <mergeCell ref="R87:R89"/>
    <mergeCell ref="R81:R83"/>
    <mergeCell ref="R75:R77"/>
    <mergeCell ref="R69:R71"/>
    <mergeCell ref="R63:R65"/>
    <mergeCell ref="R57:R59"/>
    <mergeCell ref="R51:R53"/>
    <mergeCell ref="R45:R47"/>
    <mergeCell ref="R39:R41"/>
    <mergeCell ref="R33:R35"/>
    <mergeCell ref="R27:R29"/>
    <mergeCell ref="R21:R23"/>
    <mergeCell ref="R15:R17"/>
    <mergeCell ref="R9:R11"/>
    <mergeCell ref="R48:R50"/>
    <mergeCell ref="T102:T104"/>
    <mergeCell ref="T96:T98"/>
    <mergeCell ref="T90:T92"/>
    <mergeCell ref="T84:T86"/>
    <mergeCell ref="T78:T80"/>
    <mergeCell ref="T72:T74"/>
    <mergeCell ref="T66:T68"/>
    <mergeCell ref="T60:T62"/>
    <mergeCell ref="T54:T56"/>
    <mergeCell ref="R42:R44"/>
    <mergeCell ref="R36:R38"/>
    <mergeCell ref="R30:R32"/>
    <mergeCell ref="R24:R26"/>
    <mergeCell ref="R18:R20"/>
    <mergeCell ref="R12:R14"/>
    <mergeCell ref="R6:R8"/>
    <mergeCell ref="S102:S104"/>
    <mergeCell ref="S96:S98"/>
    <mergeCell ref="S90:S92"/>
    <mergeCell ref="S84:S86"/>
    <mergeCell ref="S78:S80"/>
    <mergeCell ref="S72:S74"/>
    <mergeCell ref="S66:S68"/>
    <mergeCell ref="S60:S62"/>
    <mergeCell ref="S54:S56"/>
    <mergeCell ref="S48:S50"/>
    <mergeCell ref="S42:S44"/>
    <mergeCell ref="S36:S38"/>
    <mergeCell ref="S30:S32"/>
    <mergeCell ref="S24:S26"/>
    <mergeCell ref="S18:S20"/>
    <mergeCell ref="S12:S14"/>
    <mergeCell ref="R102:R104"/>
    <mergeCell ref="R96:R98"/>
    <mergeCell ref="R90:R92"/>
    <mergeCell ref="R84:R86"/>
    <mergeCell ref="R78:R80"/>
    <mergeCell ref="R72:R74"/>
    <mergeCell ref="R66:R68"/>
    <mergeCell ref="R60:R62"/>
    <mergeCell ref="R54:R56"/>
    <mergeCell ref="N45:N47"/>
    <mergeCell ref="N93:N95"/>
    <mergeCell ref="N87:N89"/>
    <mergeCell ref="N81:N83"/>
    <mergeCell ref="N75:N77"/>
    <mergeCell ref="N69:N71"/>
    <mergeCell ref="N63:N65"/>
    <mergeCell ref="N57:N59"/>
    <mergeCell ref="N51:N53"/>
    <mergeCell ref="Q48:Q50"/>
    <mergeCell ref="N39:N41"/>
    <mergeCell ref="N33:N35"/>
    <mergeCell ref="N27:N29"/>
    <mergeCell ref="N21:N23"/>
    <mergeCell ref="N15:N17"/>
    <mergeCell ref="N9:N11"/>
    <mergeCell ref="N3:N5"/>
    <mergeCell ref="N102:N104"/>
    <mergeCell ref="N96:N98"/>
    <mergeCell ref="N90:N92"/>
    <mergeCell ref="N84:N86"/>
    <mergeCell ref="N78:N80"/>
    <mergeCell ref="N72:N74"/>
    <mergeCell ref="N66:N68"/>
    <mergeCell ref="N60:N62"/>
    <mergeCell ref="N54:N56"/>
    <mergeCell ref="N48:N50"/>
    <mergeCell ref="N42:N44"/>
    <mergeCell ref="N36:N38"/>
    <mergeCell ref="N30:N32"/>
    <mergeCell ref="N24:N26"/>
    <mergeCell ref="N18:N20"/>
    <mergeCell ref="N12:N14"/>
    <mergeCell ref="N99:N101"/>
    <mergeCell ref="B54:B56"/>
    <mergeCell ref="B48:B50"/>
    <mergeCell ref="B42:B44"/>
    <mergeCell ref="B36:B38"/>
    <mergeCell ref="B30:B32"/>
    <mergeCell ref="B24:B26"/>
    <mergeCell ref="B18:B20"/>
    <mergeCell ref="B12:B14"/>
    <mergeCell ref="B57:B59"/>
    <mergeCell ref="B51:B53"/>
    <mergeCell ref="B45:B47"/>
    <mergeCell ref="B39:B41"/>
    <mergeCell ref="B33:B35"/>
    <mergeCell ref="B27:B29"/>
    <mergeCell ref="B21:B23"/>
    <mergeCell ref="B15:B17"/>
    <mergeCell ref="F102:F104"/>
    <mergeCell ref="F96:F98"/>
    <mergeCell ref="B99:B101"/>
    <mergeCell ref="B93:B95"/>
    <mergeCell ref="B87:B89"/>
    <mergeCell ref="B81:B83"/>
    <mergeCell ref="B75:B77"/>
    <mergeCell ref="B69:B71"/>
    <mergeCell ref="B63:B65"/>
    <mergeCell ref="B102:B104"/>
    <mergeCell ref="B96:B98"/>
    <mergeCell ref="B90:B92"/>
    <mergeCell ref="B84:B86"/>
    <mergeCell ref="B78:B80"/>
    <mergeCell ref="B72:B74"/>
    <mergeCell ref="B66:B68"/>
    <mergeCell ref="F93:F95"/>
    <mergeCell ref="F87:F89"/>
    <mergeCell ref="F81:F83"/>
    <mergeCell ref="F75:F77"/>
    <mergeCell ref="F90:F92"/>
    <mergeCell ref="F84:F86"/>
    <mergeCell ref="F78:F80"/>
    <mergeCell ref="H33:H35"/>
    <mergeCell ref="F72:F74"/>
    <mergeCell ref="F99:F101"/>
    <mergeCell ref="F51:F53"/>
    <mergeCell ref="F45:F47"/>
    <mergeCell ref="F39:F41"/>
    <mergeCell ref="F54:F56"/>
    <mergeCell ref="F48:F50"/>
    <mergeCell ref="F42:F44"/>
    <mergeCell ref="F69:F71"/>
    <mergeCell ref="F63:F65"/>
    <mergeCell ref="F57:F59"/>
    <mergeCell ref="F66:F68"/>
    <mergeCell ref="F60:F62"/>
    <mergeCell ref="F24:F26"/>
    <mergeCell ref="F21:F23"/>
    <mergeCell ref="F18:F20"/>
    <mergeCell ref="F15:F17"/>
    <mergeCell ref="F12:F14"/>
    <mergeCell ref="F9:F11"/>
    <mergeCell ref="F30:F32"/>
    <mergeCell ref="F33:F35"/>
    <mergeCell ref="F36:F38"/>
    <mergeCell ref="H87:H89"/>
    <mergeCell ref="H81:H83"/>
    <mergeCell ref="H75:H77"/>
    <mergeCell ref="H69:H71"/>
    <mergeCell ref="H63:H65"/>
    <mergeCell ref="H57:H59"/>
    <mergeCell ref="H48:H50"/>
    <mergeCell ref="H42:H44"/>
    <mergeCell ref="H36:H38"/>
    <mergeCell ref="H45:H47"/>
    <mergeCell ref="H39:H41"/>
    <mergeCell ref="H51:H53"/>
    <mergeCell ref="C102:C104"/>
    <mergeCell ref="C96:C98"/>
    <mergeCell ref="C90:C92"/>
    <mergeCell ref="C84:C86"/>
    <mergeCell ref="C78:C80"/>
    <mergeCell ref="C72:C74"/>
    <mergeCell ref="C66:C68"/>
    <mergeCell ref="C60:C62"/>
    <mergeCell ref="C54:C56"/>
    <mergeCell ref="E102:E104"/>
    <mergeCell ref="E96:E98"/>
    <mergeCell ref="E60:E62"/>
    <mergeCell ref="H102:H104"/>
    <mergeCell ref="H96:H98"/>
    <mergeCell ref="H90:H92"/>
    <mergeCell ref="H84:H86"/>
    <mergeCell ref="H78:H80"/>
    <mergeCell ref="H72:H74"/>
    <mergeCell ref="H66:H68"/>
    <mergeCell ref="H60:H62"/>
    <mergeCell ref="H54:H56"/>
    <mergeCell ref="H99:H101"/>
    <mergeCell ref="H93:H95"/>
    <mergeCell ref="A18:A20"/>
    <mergeCell ref="A12:A14"/>
    <mergeCell ref="A6:A8"/>
    <mergeCell ref="C99:C101"/>
    <mergeCell ref="C93:C95"/>
    <mergeCell ref="C87:C89"/>
    <mergeCell ref="C81:C83"/>
    <mergeCell ref="C75:C77"/>
    <mergeCell ref="C69:C71"/>
    <mergeCell ref="C63:C65"/>
    <mergeCell ref="C57:C59"/>
    <mergeCell ref="C51:C53"/>
    <mergeCell ref="C45:C47"/>
    <mergeCell ref="C39:C41"/>
    <mergeCell ref="C33:C35"/>
    <mergeCell ref="C27:C29"/>
    <mergeCell ref="C21:C23"/>
    <mergeCell ref="C15:C17"/>
    <mergeCell ref="C9:C11"/>
    <mergeCell ref="C48:C50"/>
    <mergeCell ref="C42:C44"/>
    <mergeCell ref="C36:C38"/>
    <mergeCell ref="B9:B11"/>
    <mergeCell ref="B60:B62"/>
    <mergeCell ref="A72:A74"/>
    <mergeCell ref="A66:A68"/>
    <mergeCell ref="A60:A62"/>
    <mergeCell ref="A54:A56"/>
    <mergeCell ref="A48:A50"/>
    <mergeCell ref="A42:A44"/>
    <mergeCell ref="A36:A38"/>
    <mergeCell ref="A30:A32"/>
    <mergeCell ref="A24:A26"/>
    <mergeCell ref="AS3:AS5"/>
    <mergeCell ref="AT3:AT5"/>
    <mergeCell ref="A99:A101"/>
    <mergeCell ref="A93:A95"/>
    <mergeCell ref="A87:A89"/>
    <mergeCell ref="A81:A83"/>
    <mergeCell ref="A75:A77"/>
    <mergeCell ref="A69:A71"/>
    <mergeCell ref="A63:A65"/>
    <mergeCell ref="A57:A59"/>
    <mergeCell ref="A51:A53"/>
    <mergeCell ref="A45:A47"/>
    <mergeCell ref="A39:A41"/>
    <mergeCell ref="A33:A35"/>
    <mergeCell ref="A27:A29"/>
    <mergeCell ref="A21:A23"/>
    <mergeCell ref="A15:A17"/>
    <mergeCell ref="A9:A11"/>
    <mergeCell ref="A3:A5"/>
    <mergeCell ref="E72:E74"/>
    <mergeCell ref="E69:E71"/>
    <mergeCell ref="E63:E65"/>
    <mergeCell ref="E57:E59"/>
    <mergeCell ref="E66:E68"/>
    <mergeCell ref="A102:A104"/>
    <mergeCell ref="A96:A98"/>
    <mergeCell ref="A90:A92"/>
    <mergeCell ref="E93:E95"/>
    <mergeCell ref="E87:E89"/>
    <mergeCell ref="E81:E83"/>
    <mergeCell ref="E75:E77"/>
    <mergeCell ref="E90:E92"/>
    <mergeCell ref="E84:E86"/>
    <mergeCell ref="E78:E80"/>
    <mergeCell ref="E99:E101"/>
    <mergeCell ref="A84:A86"/>
    <mergeCell ref="A78:A80"/>
    <mergeCell ref="B3:B5"/>
    <mergeCell ref="E3:E5"/>
    <mergeCell ref="R3:R5"/>
    <mergeCell ref="S3:S5"/>
    <mergeCell ref="Q3:Q5"/>
    <mergeCell ref="C3:C5"/>
    <mergeCell ref="C30:C32"/>
    <mergeCell ref="C24:C26"/>
    <mergeCell ref="C18:C20"/>
    <mergeCell ref="C12:C14"/>
    <mergeCell ref="C6:C8"/>
    <mergeCell ref="H27:H29"/>
    <mergeCell ref="H21:H23"/>
    <mergeCell ref="H15:H17"/>
    <mergeCell ref="H9:H11"/>
    <mergeCell ref="H3:H5"/>
    <mergeCell ref="E30:E32"/>
    <mergeCell ref="H30:H32"/>
    <mergeCell ref="H24:H26"/>
    <mergeCell ref="H18:H20"/>
    <mergeCell ref="H12:H14"/>
    <mergeCell ref="H6:H8"/>
    <mergeCell ref="F6:F8"/>
    <mergeCell ref="F27:F29"/>
    <mergeCell ref="E33:E35"/>
    <mergeCell ref="E36:E38"/>
    <mergeCell ref="E51:E53"/>
    <mergeCell ref="E45:E47"/>
    <mergeCell ref="E39:E41"/>
    <mergeCell ref="E54:E56"/>
    <mergeCell ref="E48:E50"/>
    <mergeCell ref="E42:E44"/>
    <mergeCell ref="A1:AU1"/>
    <mergeCell ref="B6:B8"/>
    <mergeCell ref="E6:E8"/>
    <mergeCell ref="E27:E29"/>
    <mergeCell ref="E24:E26"/>
    <mergeCell ref="E21:E23"/>
    <mergeCell ref="E18:E20"/>
    <mergeCell ref="E15:E17"/>
    <mergeCell ref="E12:E14"/>
    <mergeCell ref="E9:E11"/>
    <mergeCell ref="T3:T5"/>
    <mergeCell ref="U3:U5"/>
    <mergeCell ref="F3:F5"/>
    <mergeCell ref="N6:N8"/>
    <mergeCell ref="S6:S8"/>
    <mergeCell ref="AU3:AU5"/>
  </mergeCells>
  <conditionalFormatting sqref="A2">
    <cfRule type="cellIs" dxfId="197" priority="1" stopIfTrue="1" operator="equal">
      <formula>"OK"</formula>
    </cfRule>
  </conditionalFormatting>
  <conditionalFormatting sqref="D2:D104">
    <cfRule type="cellIs" dxfId="196" priority="2" stopIfTrue="1" operator="equal">
      <formula>"W"</formula>
    </cfRule>
    <cfRule type="cellIs" dxfId="195" priority="2" stopIfTrue="1" operator="equal">
      <formula>"L"</formula>
    </cfRule>
    <cfRule type="cellIs" dxfId="194" priority="3" stopIfTrue="1" operator="equal">
      <formula>"1/2W"</formula>
    </cfRule>
    <cfRule type="cellIs" dxfId="193" priority="4" stopIfTrue="1" operator="equal">
      <formula>"1/2L"</formula>
    </cfRule>
  </conditionalFormatting>
  <conditionalFormatting sqref="E2:F3 E6:F6 E9:F9 E12:F12 E15:F15 E18:F18 E21:F21 E24:F24 E27:F27 E30:F30 E33:F33 E36:F36 E39:F39 E42:F42 E45:F45 E48:F48 E51:F51 E54:F54 E57:F57 E60:F60 E63:F63 E66:F66 E69:F69 E72:F72 E75:F75 E78:F78 E81:F81 E84:F84 E87:F87 E90:F90 E93:F93 E96:F96 E99:F99 E102:F102">
    <cfRule type="timePeriod" dxfId="192" priority="5" stopIfTrue="1" timePeriod="today">
      <formula>FLOOR(E2,1)=TODAY()</formula>
    </cfRule>
    <cfRule type="expression" dxfId="191" priority="5" stopIfTrue="1">
      <formula>AND(E2&lt;TODAY()+(0*7+0)*1,NOT(ISBLANK(E2)))</formula>
    </cfRule>
    <cfRule type="timePeriod" dxfId="190" priority="5" stopIfTrue="1" timePeriod="tomorrow">
      <formula>FLOOR(E2,1)=TODAY()+1</formula>
    </cfRule>
    <cfRule type="expression" dxfId="189" priority="5" stopIfTrue="1">
      <formula>E2&gt;=TODAY()+(0*7+1)*1+1</formula>
    </cfRule>
  </conditionalFormatting>
  <conditionalFormatting sqref="H2">
    <cfRule type="cellIs" dxfId="188" priority="6" stopIfTrue="1" operator="equal">
      <formula>"!!!"</formula>
    </cfRule>
  </conditionalFormatting>
  <conditionalFormatting sqref="I2:I104">
    <cfRule type="cellIs" dxfId="187" priority="7" stopIfTrue="1" operator="equal">
      <formula>"BetFair"</formula>
    </cfRule>
    <cfRule type="cellIs" dxfId="186" priority="7" stopIfTrue="1" operator="equal">
      <formula>"Pinnacle"</formula>
    </cfRule>
    <cfRule type="cellIs" dxfId="185" priority="7" stopIfTrue="1" operator="equal">
      <formula>"Bet365"</formula>
    </cfRule>
    <cfRule type="cellIs" dxfId="184" priority="7" stopIfTrue="1" operator="equal">
      <formula>"BetWay"</formula>
    </cfRule>
    <cfRule type="cellIs" dxfId="183" priority="7" stopIfTrue="1" operator="equal">
      <formula>"DafaBet"</formula>
    </cfRule>
    <cfRule type="cellIs" dxfId="182" priority="7" stopIfTrue="1" operator="equal">
      <formula>"1xBet"</formula>
    </cfRule>
    <cfRule type="cellIs" dxfId="181" priority="7" stopIfTrue="1" operator="equal">
      <formula>"VBet"</formula>
    </cfRule>
  </conditionalFormatting>
  <conditionalFormatting sqref="J2:J104">
    <cfRule type="cellIs" dxfId="180" priority="8" stopIfTrue="1" operator="lessThan">
      <formula>5</formula>
    </cfRule>
    <cfRule type="cellIs" dxfId="179" priority="8" stopIfTrue="1" operator="lessThan">
      <formula>8</formula>
    </cfRule>
    <cfRule type="cellIs" dxfId="178" priority="8" stopIfTrue="1" operator="lessThan">
      <formula>10</formula>
    </cfRule>
    <cfRule type="cellIs" dxfId="177" priority="8" stopIfTrue="1" operator="greaterThan">
      <formula>9</formula>
    </cfRule>
  </conditionalFormatting>
  <conditionalFormatting sqref="W2:AF2 AH2 AJ2 AN2 W3:AD3 AF3 AH3 AJ3 AL3 AN3 AP3 W4:AD4 AF4 AH4 AJ4 AL4 AN4 AP4 W5:AD5 AF5 AH5 AJ5 AL5 AN5 AP5 W6:AD6 AF6 AH6 AJ6 AL6 AN6 AP6 W7:AD7 AF7 AH7 AJ7 AL7 AN7 AP7 W8:AD8 AF8 AH8 AJ8 AL8 AN8 AP8 W9:AD9 AF9 AH9 AJ9 AL9 AN9 AP9 W10:AD10 AF10 AH10 AJ10 AL10 AN10 AP10 W11:AD11 AF11 AH11 AJ11 AL11 AN11 AP11 W12:AD12 AF12 AH12 AJ12 AL12 AN12 AP12 W13:AD13 AF13 AH13 AJ13 AL13 AN13 AP13 W14:AD14 AF14 AH14 AJ14 AL14 AN14 AP14 W15:AD15 AF15 AH15 AJ15 AL15 AN15 AP15 W16:AD16 AF16 AH16 AJ16 AL16 AN16 AP16 W17:AD17 AF17 AH17 AJ17 AL17 AN17 AP17 W18:AD18 AF18 AH18 AJ18 AL18 AN18 AP18 W19:AD19 AF19 AH19 AJ19 AL19 AN19 AP19 W20:AD20 AF20 AH20 AJ20 AL20 AN20 AP20 W21:AD21 AF21 AH21 AJ21 AL21 AN21 AP21 W22:AD22 AF22 AH22 AJ22 AL22 AN22 AP22 W23:AD23 AF23 AH23 AJ23 AL23 AN23 AP23 W24:AD24 AF24 AH24 AJ24 AL24 AN24 AP24 W25:AD25 AF25 AH25 AJ25 AL25 AN25 AP25 W26:AD26 AF26 AH26 AJ26 AL26 AN26 AP26 W27:AD27 AF27 AH27 AJ27 AL27 AN27 AP27 W28:AD28 AF28 AH28 AJ28 AL28 AN28 AP28 W29:AD29 AF29 AH29 AJ29 AL29 AN29 AP29 W30:AD30 AF30 AH30 AJ30 AL30 AN30 AP30 W31:AD31 AF31 AH31 AJ31 AL31 AN31 AP31 W32:AD32 AF32 AH32 AJ32 AL32 AN32 AP32 W33:AD33 AF33 AH33 AJ33 AL33 AN33 AP33 W34:AD34 AF34 AH34 AJ34 AL34 AN34 AP34 W35:AD35 AF35 AH35 AJ35 AL35 AN35 AP35 W36:AD36 AF36 AH36 AJ36 AL36 AN36 AP36 W37:AD37 AF37 AH37 AJ37 AL37 AN37 AP37 W38:AD38 AF38 AH38 AJ38 AL38 AN38 AP38 W39:AD39 AF39 AH39 AJ39 AL39 AN39 AP39 W40:AD40 AF40 AH40 AJ40 AL40 AN40 AP40 W41:AD41 AF41 AH41 AJ41 AL41 AN41 AP41 W42:AD42 AF42 AH42 AJ42 AL42 AN42 AP42 W43:AD43 AF43 AH43 AJ43 AL43 AN43 AP43 W44:AD44 AF44 AH44 AJ44 AL44 AN44 AP44 W45:AD45 AF45 AH45 AJ45 AL45 AN45 AP45 W46:AD46 AF46 AH46 AJ46 AL46 AN46 AP46 W47:AD47 AF47 AH47 AJ47 AL47 AN47 AP47 W48:AD48 AF48 AH48 AJ48 AL48 AN48 AP48 W49:AD49 AF49 AH49 AJ49 AL49 AN49 AP49 W50:AD50 AF50 AH50 AJ50 AL50 AN50 AP50 W51:AD51 AF51 AH51 AJ51 AL51 AN51 AP51 W52:AD52 AF52 AH52 AJ52 AL52 AN52 AP52 W53:AD53 AF53 AH53 AJ53 AL53 AN53 AP53 W54:AD54 AF54 AH54 AJ54 AL54 AN54 AP54 W55:AD55 AF55 AH55 AJ55 AL55 AN55 AP55 W56:AD56 AF56 AH56 AJ56 AL56 AN56 AP56 W57:AD57 AF57 AH57 AJ57 AL57 AN57 AP57 W58:AD58 AF58 AH58 AJ58 AL58 AN58 AP58 W59:AD59 AF59 AH59 AJ59 AL59 AN59 AP59 W60:AD60 AF60 AH60 AJ60 AL60 AN60 AP60 W61:AD61 AF61 AH61 AJ61 AL61 AN61 AP61 W62:AD62 AF62 AH62 AJ62 AL62 AN62 AP62 W63:AD63 AF63 AH63 AJ63 AL63 AN63 AP63 W64:AD64 AF64 AH64 AJ64 AL64 AN64 AP64 W65:AD65 AF65 AH65 AJ65 AL65 AN65 AP65 W66:AD66 AF66 AH66 AJ66 AL66 AN66 AP66 W67:AD67 AF67 AH67 AJ67 AL67 AN67 AP67 W68:AD68 AF68 AH68 AJ68 AL68 AN68 AP68 W69:AD69 AF69 AH69 AJ69 AL69 AN69 AP69 W70:AD70 AF70 AH70 AJ70 AL70 AN70 AP70 W71:AD71 AF71 AH71 AJ71 AL71 AN71 AP71 W72:AD72 AF72 AH72 AJ72 AL72 AN72 AP72 W73:AD73 AF73 AH73 AJ73 AL73 AN73 AP73 W74:AD74 AF74 AH74 AJ74 AL74 AN74 AP74 W75:AD75 AF75 AH75 AJ75 AL75 AN75 AP75 W76:AD76 AF76 AH76 AJ76 AL76 AN76 AP76 W77:AD77 AF77 AH77 AJ77 AL77 AN77 AP77 W78:AD78 AF78 AH78 AJ78 AL78 AN78 AP78 W79:AD79 AF79 AH79 AJ79 AL79 AN79 AP79 W80:AD80 AF80 AH80 AJ80 AL80 AN80 AP80 W81:AD81 AF81 AH81 AJ81 AL81 AN81 AP81 W82:AD82 AF82 AH82 AJ82 AL82 AN82 AP82 W83:AD83 AF83 AH83 AJ83 AL83 AN83 AP83 W84:AD84 AF84 AH84 AJ84 AL84 AN84 AP84 W85:AD85 AF85 AH85 AJ85 AL85 AN85 AP85 W86:AD86 AF86 AH86 AJ86 AL86 AN86 AP86 W87:AD87 AF87 AH87 AJ87 AL87 AN87 AP87 W88:AD88 AF88 AH88 AJ88 AL88 AN88 AP88 W89:AD89 AF89 AH89 AJ89 AL89 AN89 AP89 W90:AD90 AF90 AH90 AJ90 AL90 AN90 AP90 W91:AD91 AF91 AH91 AJ91 AL91 AN91 AP91 W92:AD92 AF92 AH92 AJ92 AL92 AN92 AP92 W93:AD93 AF93 AH93 AJ93 AL93 AN93 AP93 W94:AD94 AF94 AH94 AJ94 AL94 AN94 AP94 W95:AD95 AF95 AH95 AJ95 AL95 AN95 AP95 W96:AD96 AF96 AH96 AJ96 AL96 AN96 AP96 W97:AD97 AF97 AH97 AJ97 AL97 AN97 AP97 W98:AD98 AF98 AH98 AJ98 AL98 AN98 AP98 W99:AD99 AF99 AH99 AJ99 AL99 AN99 AP99 W100:AD100 AF100 AH100 AJ100 AL100 AN100 AP100 W101:AD101 AF101 AH101 AJ101 AL101 AN101 AP101 W102:AD102 AF102 AH102 AJ102 AL102 AN102 AP102 W103:AD103 AF103 AH103 AJ103 AL103 AN103 AP103 W104:AD104 AF104 AH104 AJ104 AL104 AN104 AP104">
    <cfRule type="cellIs" dxfId="176" priority="9" stopIfTrue="1" operator="greaterThan">
      <formula>0</formula>
    </cfRule>
    <cfRule type="cellIs" dxfId="175" priority="9" stopIfTrue="1" operator="lessThan">
      <formula>0</formula>
    </cfRule>
  </conditionalFormatting>
  <conditionalFormatting sqref="AG2 AI2 AK2 AM2 AO2:AT2 AE3 AG3 AI3 AK3 AM3 AO3 AQ3:AT3 AE4 AG4 AI4 AK4 AM4 AO4 AQ4:AR4 AE5 AG5 AI5 AK5 AM5 AO5 AQ5:AR5 AE6 AG6 AI6 AK6 AM6 AO6 AQ6:AT6 AE7 AG7 AI7 AK7 AM7 AO7 AQ7:AR7 AE8 AG8 AI8 AK8 AM8 AO8 AQ8:AR8 AE9 AG9 AI9 AK9 AM9 AO9 AQ9:AT9 AE10 AG10 AI10 AK10 AM10 AO10 AQ10:AR10 AE11 AG11 AI11 AK11 AM11 AO11 AQ11:AR11 AE12 AG12 AI12 AK12 AM12 AO12 AQ12:AT12 AE13 AG13 AI13 AK13 AM13 AO13 AQ13:AR13 AE14 AG14 AI14 AK14 AM14 AO14 AQ14:AR14 AE15 AG15 AI15 AK15 AM15 AO15 AQ15:AT15 AE16 AG16 AI16 AK16 AM16 AO16 AQ16:AR16 AE17 AG17 AI17 AK17 AM17 AO17 AQ17:AR17 AE18 AG18 AI18 AK18 AM18 AO18 AQ18:AT18 AE19 AG19 AI19 AK19 AM19 AO19 AQ19:AR19 AE20 AG20 AI20 AK20 AM20 AO20 AQ20:AR20 AE21 AG21 AI21 AK21 AM21 AO21 AQ21:AT21 AE22 AG22 AI22 AK22 AM22 AO22 AQ22:AR22 AE23 AG23 AI23 AK23 AM23 AO23 AQ23:AR23 AE24 AG24 AI24 AK24 AM24 AO24 AQ24:AT24 AE25 AG25 AI25 AK25 AM25 AO25 AQ25:AR25 AE26 AG26 AI26 AK26 AM26 AO26 AQ26:AR26 AE27 AG27 AI27 AK27 AM27 AO27 AQ27:AT27 AE28 AG28 AI28 AK28 AM28 AO28 AQ28:AR28 AE29 AG29 AI29 AK29 AM29 AO29 AQ29:AR29 AE30 AG30 AI30 AK30 AM30 AO30 AQ30:AT30 AE31 AG31 AI31 AK31 AM31 AO31 AQ31:AR31 AE32 AG32 AI32 AK32 AM32 AO32 AQ32:AR32 AE33 AG33 AI33 AK33 AM33 AO33 AQ33:AT33 AE34 AG34 AI34 AK34 AM34 AO34 AQ34:AR34 AE35 AG35 AI35 AK35 AM35 AO35 AQ35:AR35 AE36 AG36 AI36 AK36 AM36 AO36 AQ36:AT36 AE37 AG37 AI37 AK37 AM37 AO37 AQ37:AR37 AE38 AG38 AI38 AK38 AM38 AO38 AQ38:AR38 AE39 AG39 AI39 AK39 AM39 AO39 AQ39:AT39 AE40 AG40 AI40 AK40 AM40 AO40 AQ40:AR40 AE41 AG41 AI41 AK41 AM41 AO41 AQ41:AR41 AE42 AG42 AI42 AK42 AM42 AO42 AQ42:AT42 AE43 AG43 AI43 AK43 AM43 AO43 AQ43:AR43 AE44 AG44 AI44 AK44 AM44 AO44 AQ44:AR44 AE45 AG45 AI45 AK45 AM45 AO45 AQ45:AT45 AE46 AG46 AI46 AK46 AM46 AO46 AQ46:AR46 AE47 AG47 AI47 AK47 AM47 AO47 AQ47:AR47 AE48 AG48 AI48 AK48 AM48 AO48 AQ48:AT48 AE49 AG49 AI49 AK49 AM49 AO49 AQ49:AR49 AE50 AG50 AI50 AK50 AM50 AO50 AQ50:AR50 AE51 AG51 AI51 AK51 AM51 AO51 AQ51:AT51 AE52 AG52 AI52 AK52 AM52 AO52 AQ52:AR52 AE53 AG53 AI53 AK53 AM53 AO53 AQ53:AR53 AE54 AG54 AI54 AK54 AM54 AO54 AQ54:AT54 AE55 AG55 AI55 AK55 AM55 AO55 AQ55:AR55 AE56 AG56 AI56 AK56 AM56 AO56 AQ56:AR56 AE57 AG57 AI57 AK57 AM57 AO57 AQ57:AT57 AE58 AG58 AI58 AK58 AM58 AO58 AQ58:AR58 AE59 AG59 AI59 AK59 AM59 AO59 AQ59:AR59 AE60 AG60 AI60 AK60 AM60 AO60 AQ60:AT60 AE61 AG61 AI61 AK61 AM61 AO61 AQ61:AR61 AE62 AG62 AI62 AK62 AM62 AO62 AQ62:AR62 AE63 AG63 AI63 AK63 AM63 AO63 AQ63:AT63 AE64 AG64 AI64 AK64 AM64 AO64 AQ64:AR64 AE65 AG65 AI65 AK65 AM65 AO65 AQ65:AR65 AE66 AG66 AI66 AK66 AM66 AO66 AQ66:AT66 AE67 AG67 AI67 AK67 AM67 AO67 AQ67:AR67 AE68 AG68 AI68 AK68 AM68 AO68 AQ68:AR68 AE69 AG69 AI69 AK69 AM69 AO69 AQ69:AT69 AE70 AG70 AI70 AK70 AM70 AO70 AQ70:AR70 AE71 AG71 AI71 AK71 AM71 AO71 AQ71:AR71 AE72 AG72 AI72 AK72 AM72 AO72 AQ72:AT72 AE73 AG73 AI73 AK73 AM73 AO73 AQ73:AR73 AE74 AG74 AI74 AK74 AM74 AO74 AQ74:AR74 AE75 AG75 AI75 AK75 AM75 AO75 AQ75:AT75 AE76 AG76 AI76 AK76 AM76 AO76 AQ76:AR76 AE77 AG77 AI77 AK77 AM77 AO77 AQ77:AR77 AE78 AG78 AI78 AK78 AM78 AO78 AQ78:AT78 AE79 AG79 AI79 AK79 AM79 AO79 AQ79:AR79 AE80 AG80 AI80 AK80 AM80 AO80 AQ80:AR80 AE81 AG81 AI81 AK81 AM81 AO81 AQ81:AT81 AE82 AG82 AI82 AK82 AM82 AO82 AQ82:AR82 AE83 AG83 AI83 AK83 AM83 AO83 AQ83:AR83 AE84 AG84 AI84 AK84 AM84 AO84 AQ84:AT84 AE85 AG85 AI85 AK85 AM85 AO85 AQ85:AR85 AE86 AG86 AI86 AK86 AM86 AO86 AQ86:AR86 AE87 AG87 AI87 AK87 AM87 AO87 AQ87:AT87 AE88 AG88 AI88 AK88 AM88 AO88 AQ88:AR88 AE89 AG89 AI89 AK89 AM89 AO89 AQ89:AR89 AE90 AG90 AI90 AK90 AM90 AO90 AQ90:AT90 AE91 AG91 AI91 AK91 AM91 AO91 AQ91:AR91 AE92 AG92 AI92 AK92 AM92 AO92 AQ92:AR92 AE93 AG93 AI93 AK93 AM93 AO93 AQ93:AT93 AE94 AG94 AI94 AK94 AM94 AO94 AQ94:AR94 AE95 AG95 AI95 AK95 AM95 AO95 AQ95:AR95 AE96 AG96 AI96 AK96 AM96 AO96 AQ96:AT96 AE97 AG97 AI97 AK97 AM97 AO97 AQ97:AR97 AE98 AG98 AI98 AK98 AM98 AO98 AQ98:AR98 AE99 AG99 AI99 AK99 AM99 AO99 AQ99:AT99 AE100 AG100 AI100 AK100 AM100 AO100 AQ100:AR100 AE101 AG101 AI101 AK101 AM101 AO101 AQ101:AR101 AE102 AG102 AI102 AK102 AM102 AO102 AQ102:AT102 AE103 AG103 AI103 AK103 AM103 AO103 AQ103:AR103 AE104 AG104 AI104 AK104 AM104 AO104 AQ104:AR104">
    <cfRule type="cellIs" dxfId="174" priority="10" stopIfTrue="1" operator="greaterThan">
      <formula>0</formula>
    </cfRule>
  </conditionalFormatting>
  <conditionalFormatting sqref="AU2:AU3 AU6 AU9 AU12 AU15 AU18 AU21 AU24 AU27 AU30 AU33 AU36 AU39 AU42 AU45 AU48 AU51 AU54 AU57 AU60 AU63 AU66 AU69 AU72 AU75 AU78 AU81 AU84 AU87 AU90 AU93 AU96 AU99 AU102">
    <cfRule type="cellIs" dxfId="173" priority="11" stopIfTrue="1" operator="lessThan">
      <formula>0</formula>
    </cfRule>
  </conditionalFormatting>
  <conditionalFormatting sqref="A3 A6 A9 A12 A15 A18 A21 A24 A27 A30 A33 A36 A39 A42 A45 A48 A51 A54 A57 A60 A63 A66 A69 A72 A75 A78 A81 A84 A87 A90 A93 A96 A99 A102">
    <cfRule type="cellIs" dxfId="172" priority="12" stopIfTrue="1" operator="equal">
      <formula>"OK"</formula>
    </cfRule>
    <cfRule type="cellIs" dxfId="171" priority="12" stopIfTrue="1" operator="equal">
      <formula>"LOSS"</formula>
    </cfRule>
    <cfRule type="cellIs" dxfId="170" priority="12" stopIfTrue="1" operator="equal">
      <formula>"Anulado"</formula>
    </cfRule>
  </conditionalFormatting>
  <conditionalFormatting sqref="H3 H6 H9 H12 H15 H18 H21 H24 H27 H30 H33 H36 H39 H42 H45 H48 H51 H54 H57 H60 H63 H66 H69 H72 H75 H78 H81 H84 H87 H90 H93 H96 H99 H102">
    <cfRule type="cellIs" dxfId="169" priority="13" stopIfTrue="1" operator="equal">
      <formula>"!!!"</formula>
    </cfRule>
    <cfRule type="cellIs" dxfId="168" priority="13" stopIfTrue="1" operator="equal">
      <formula>"???"</formula>
    </cfRule>
  </conditionalFormatting>
  <conditionalFormatting sqref="Q3 Q6 Q9 Q12 Q15 Q18 Q21 Q24 Q27 Q30 Q33 Q36 Q39 Q42 Q45 Q48 Q51 Q54 Q57 Q60 Q63 Q66 Q69 Q72 Q75 Q78 Q81 Q84 Q87 Q90 Q93 Q96 Q99 Q102">
    <cfRule type="cellIs" dxfId="167" priority="14" stopIfTrue="1" operator="greaterThan">
      <formula>0</formula>
    </cfRule>
    <cfRule type="cellIs" dxfId="166" priority="14" stopIfTrue="1" operator="lessThan">
      <formula>0</formula>
    </cfRule>
  </conditionalFormatting>
  <conditionalFormatting sqref="AV108:AW114">
    <cfRule type="cellIs" dxfId="165" priority="15" stopIfTrue="1" operator="equal">
      <formula>"BetFair"</formula>
    </cfRule>
    <cfRule type="cellIs" dxfId="164" priority="15" stopIfTrue="1" operator="equal">
      <formula>"Pinnacle"</formula>
    </cfRule>
    <cfRule type="cellIs" dxfId="163" priority="15" stopIfTrue="1" operator="equal">
      <formula>"Bet365"</formula>
    </cfRule>
    <cfRule type="cellIs" dxfId="162" priority="15" stopIfTrue="1" operator="equal">
      <formula>"BetWay"</formula>
    </cfRule>
    <cfRule type="cellIs" dxfId="161" priority="15" stopIfTrue="1" operator="equal">
      <formula>"DafaBet"</formula>
    </cfRule>
    <cfRule type="cellIs" dxfId="160" priority="15" stopIfTrue="1" operator="equal">
      <formula>"1xBet"</formula>
    </cfRule>
    <cfRule type="cellIs" dxfId="159" priority="15" stopIfTrue="1" operator="equal">
      <formula>"VBet"</formula>
    </cfRule>
  </conditionalFormatting>
  <conditionalFormatting sqref="AZ108:AZ114 AY115:AZ115">
    <cfRule type="cellIs" dxfId="158" priority="16" stopIfTrue="1" operator="greaterThan">
      <formula>0</formula>
    </cfRule>
    <cfRule type="cellIs" dxfId="157" priority="16" stopIfTrue="1" operator="lessThan">
      <formula>0</formula>
    </cfRule>
  </conditionalFormatting>
  <conditionalFormatting sqref="BA108">
    <cfRule type="cellIs" dxfId="156" priority="17" stopIfTrue="1" operator="greaterThan">
      <formula>BB108</formula>
    </cfRule>
  </conditionalFormatting>
  <conditionalFormatting sqref="BB108">
    <cfRule type="cellIs" dxfId="155" priority="18" stopIfTrue="1" operator="greaterThan">
      <formula>BA108</formula>
    </cfRule>
  </conditionalFormatting>
  <conditionalFormatting sqref="BE108">
    <cfRule type="cellIs" dxfId="154" priority="19" stopIfTrue="1" operator="greaterThan">
      <formula>BC108</formula>
    </cfRule>
  </conditionalFormatting>
  <conditionalFormatting sqref="BA109">
    <cfRule type="cellIs" dxfId="153" priority="20" stopIfTrue="1" operator="greaterThan">
      <formula>BB109</formula>
    </cfRule>
  </conditionalFormatting>
  <conditionalFormatting sqref="BB109">
    <cfRule type="cellIs" dxfId="152" priority="21" stopIfTrue="1" operator="greaterThan">
      <formula>BA109</formula>
    </cfRule>
  </conditionalFormatting>
  <conditionalFormatting sqref="BE109">
    <cfRule type="cellIs" dxfId="151" priority="22" stopIfTrue="1" operator="greaterThan">
      <formula>BC109</formula>
    </cfRule>
  </conditionalFormatting>
  <conditionalFormatting sqref="BA110">
    <cfRule type="cellIs" dxfId="150" priority="23" stopIfTrue="1" operator="greaterThan">
      <formula>BB110</formula>
    </cfRule>
  </conditionalFormatting>
  <conditionalFormatting sqref="BB110">
    <cfRule type="cellIs" dxfId="149" priority="24" stopIfTrue="1" operator="greaterThan">
      <formula>BA110</formula>
    </cfRule>
  </conditionalFormatting>
  <conditionalFormatting sqref="BE110">
    <cfRule type="cellIs" dxfId="148" priority="25" stopIfTrue="1" operator="greaterThan">
      <formula>BC110</formula>
    </cfRule>
  </conditionalFormatting>
  <conditionalFormatting sqref="BA111">
    <cfRule type="cellIs" dxfId="147" priority="26" stopIfTrue="1" operator="greaterThan">
      <formula>BB111</formula>
    </cfRule>
  </conditionalFormatting>
  <conditionalFormatting sqref="BB111">
    <cfRule type="cellIs" dxfId="146" priority="27" stopIfTrue="1" operator="greaterThan">
      <formula>BA111</formula>
    </cfRule>
  </conditionalFormatting>
  <conditionalFormatting sqref="BE111">
    <cfRule type="cellIs" dxfId="145" priority="28" stopIfTrue="1" operator="greaterThan">
      <formula>BC111</formula>
    </cfRule>
  </conditionalFormatting>
  <conditionalFormatting sqref="BA112">
    <cfRule type="cellIs" dxfId="144" priority="29" stopIfTrue="1" operator="greaterThan">
      <formula>BB112</formula>
    </cfRule>
  </conditionalFormatting>
  <conditionalFormatting sqref="BB112">
    <cfRule type="cellIs" dxfId="143" priority="30" stopIfTrue="1" operator="greaterThan">
      <formula>BA112</formula>
    </cfRule>
  </conditionalFormatting>
  <conditionalFormatting sqref="BE112">
    <cfRule type="cellIs" dxfId="142" priority="31" stopIfTrue="1" operator="greaterThan">
      <formula>BC112</formula>
    </cfRule>
  </conditionalFormatting>
  <conditionalFormatting sqref="BA113">
    <cfRule type="cellIs" dxfId="141" priority="32" stopIfTrue="1" operator="greaterThan">
      <formula>BB113</formula>
    </cfRule>
  </conditionalFormatting>
  <conditionalFormatting sqref="BB113">
    <cfRule type="cellIs" dxfId="140" priority="33" stopIfTrue="1" operator="greaterThan">
      <formula>BA113</formula>
    </cfRule>
  </conditionalFormatting>
  <conditionalFormatting sqref="BE113">
    <cfRule type="cellIs" dxfId="139" priority="34" stopIfTrue="1" operator="greaterThan">
      <formula>BC113</formula>
    </cfRule>
  </conditionalFormatting>
  <conditionalFormatting sqref="BA114">
    <cfRule type="cellIs" dxfId="138" priority="35" stopIfTrue="1" operator="greaterThan">
      <formula>BB114</formula>
    </cfRule>
  </conditionalFormatting>
  <conditionalFormatting sqref="BB114">
    <cfRule type="cellIs" dxfId="137" priority="36" stopIfTrue="1" operator="greaterThan">
      <formula>BA114</formula>
    </cfRule>
  </conditionalFormatting>
  <conditionalFormatting sqref="BE114">
    <cfRule type="cellIs" dxfId="136" priority="37" stopIfTrue="1" operator="greaterThan">
      <formula>BC114</formula>
    </cfRule>
  </conditionalFormatting>
  <conditionalFormatting sqref="BA115">
    <cfRule type="cellIs" dxfId="135" priority="38" stopIfTrue="1" operator="greaterThan">
      <formula>BB115</formula>
    </cfRule>
  </conditionalFormatting>
  <conditionalFormatting sqref="BB115">
    <cfRule type="cellIs" dxfId="134" priority="39" stopIfTrue="1" operator="greaterThan">
      <formula>BA115</formula>
    </cfRule>
  </conditionalFormatting>
  <conditionalFormatting sqref="BE115">
    <cfRule type="cellIs" dxfId="133" priority="40" stopIfTrue="1" operator="greaterThan">
      <formula>BC115</formula>
    </cfRule>
  </conditionalFormatting>
  <dataValidations count="3">
    <dataValidation type="list" allowBlank="1" showInputMessage="1" showErrorMessage="1" sqref="D3:D104" xr:uid="{00000000-0002-0000-0000-000000000000}">
      <formula1>" ,W,1/2W,L,1/2L,X"</formula1>
    </dataValidation>
    <dataValidation type="list" allowBlank="1" showInputMessage="1" showErrorMessage="1" sqref="I3:I104" xr:uid="{00000000-0002-0000-0000-000001000000}">
      <formula1>",1xBet,Bet365,BetFair,BetWay,DafaBet,Pinnacle,Vbet"</formula1>
    </dataValidation>
    <dataValidation type="list" allowBlank="1" showInputMessage="1" showErrorMessage="1" sqref="AV108:AV114" xr:uid="{00000000-0002-0000-0000-000002000000}">
      <formula1>",1xBet,Bet365,BetFair,BetWay,DafaBet,Pinnacle,VBet"</formula1>
    </dataValidation>
  </dataValidation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548"/>
  <sheetViews>
    <sheetView showGridLines="0" workbookViewId="0">
      <pane xSplit="4" ySplit="2" topLeftCell="E3" activePane="bottomRight" state="frozen"/>
      <selection pane="topRight"/>
      <selection pane="bottomLeft"/>
      <selection pane="bottomRight" activeCell="E3" sqref="E3"/>
    </sheetView>
  </sheetViews>
  <sheetFormatPr baseColWidth="10" defaultColWidth="16.33203125" defaultRowHeight="15.5" customHeight="1" x14ac:dyDescent="0.2"/>
  <cols>
    <col min="1" max="2" width="4.33203125" style="166" customWidth="1"/>
    <col min="3" max="3" width="3.33203125" style="166" customWidth="1"/>
    <col min="4" max="4" width="4.33203125" style="166" customWidth="1"/>
    <col min="5" max="6" width="13.5" style="166" customWidth="1"/>
    <col min="7" max="7" width="19.33203125" style="166" customWidth="1"/>
    <col min="8" max="8" width="6" style="166" customWidth="1"/>
    <col min="9" max="9" width="8" style="166" customWidth="1"/>
    <col min="10" max="10" width="2.5" style="166" customWidth="1"/>
    <col min="11" max="11" width="2.83203125" style="166" customWidth="1"/>
    <col min="12" max="12" width="5.83203125" style="166" customWidth="1"/>
    <col min="13" max="13" width="8.83203125" style="166" customWidth="1"/>
    <col min="14" max="15" width="8.33203125" style="166" customWidth="1"/>
    <col min="16" max="16" width="9.6640625" style="166" customWidth="1"/>
    <col min="17" max="17" width="8.33203125" style="166" customWidth="1"/>
    <col min="18" max="18" width="6.6640625" style="166" customWidth="1"/>
    <col min="19" max="19" width="9.83203125" style="166" customWidth="1"/>
    <col min="20" max="21" width="10.5" style="166" customWidth="1"/>
    <col min="22" max="22" width="14.33203125" style="166" customWidth="1"/>
    <col min="23" max="23" width="8.83203125" style="166" customWidth="1"/>
    <col min="24" max="45" width="16.33203125" style="166" hidden="1" customWidth="1"/>
    <col min="46" max="48" width="9.83203125" style="166" customWidth="1"/>
    <col min="49" max="49" width="16.33203125" style="190" customWidth="1"/>
    <col min="50" max="50" width="6.6640625" style="190" customWidth="1"/>
    <col min="51" max="52" width="16.33203125" style="190" customWidth="1"/>
    <col min="53" max="53" width="6.83203125" style="190" customWidth="1"/>
    <col min="54" max="54" width="6.5" style="190" customWidth="1"/>
    <col min="55" max="55" width="7.33203125" style="190" customWidth="1"/>
    <col min="56" max="57" width="9.6640625" style="190" customWidth="1"/>
    <col min="58" max="58" width="7.33203125" style="190" customWidth="1"/>
    <col min="59" max="64" width="16.33203125" style="191" customWidth="1"/>
    <col min="65" max="16384" width="16.33203125" style="191"/>
  </cols>
  <sheetData>
    <row r="1" spans="1:48" ht="14.75" customHeight="1" x14ac:dyDescent="0.2">
      <c r="A1" s="280" t="s">
        <v>143</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row>
    <row r="2" spans="1:48" ht="28.75" customHeight="1" x14ac:dyDescent="0.2">
      <c r="A2" s="167">
        <f>FREQUENCY($B3:$B23,$B21:$B41)</f>
        <v>7</v>
      </c>
      <c r="B2" s="3" t="s">
        <v>1</v>
      </c>
      <c r="C2" s="4"/>
      <c r="D2" s="5" t="s">
        <v>2</v>
      </c>
      <c r="E2" s="6" t="s">
        <v>1</v>
      </c>
      <c r="F2" s="9" t="s">
        <v>144</v>
      </c>
      <c r="G2" s="8" t="s">
        <v>3</v>
      </c>
      <c r="H2" s="9" t="str">
        <f ca="1">COUNTIF(H3:H503,"???")&amp;"/"&amp;COUNTIF(A3:A503," ")-COUNTIF(C3:C503," ")</f>
        <v>0/0</v>
      </c>
      <c r="I2" s="10" t="s">
        <v>4</v>
      </c>
      <c r="J2" s="11" t="s">
        <v>5</v>
      </c>
      <c r="K2" s="12" t="s">
        <v>6</v>
      </c>
      <c r="L2" s="13" t="s">
        <v>7</v>
      </c>
      <c r="M2" s="14" t="s">
        <v>8</v>
      </c>
      <c r="N2" s="15" t="s">
        <v>9</v>
      </c>
      <c r="O2" s="16" t="s">
        <v>10</v>
      </c>
      <c r="P2" s="17" t="s">
        <v>11</v>
      </c>
      <c r="Q2" s="13" t="s">
        <v>12</v>
      </c>
      <c r="R2" s="8" t="s">
        <v>13</v>
      </c>
      <c r="S2" s="8" t="s">
        <v>14</v>
      </c>
      <c r="T2" s="18" t="s">
        <v>145</v>
      </c>
      <c r="U2" s="18" t="s">
        <v>146</v>
      </c>
      <c r="V2" s="19" t="s">
        <v>16</v>
      </c>
      <c r="W2" s="20" t="s">
        <v>17</v>
      </c>
      <c r="X2" s="21" t="s">
        <v>18</v>
      </c>
      <c r="Y2" s="21" t="s">
        <v>19</v>
      </c>
      <c r="Z2" s="21" t="s">
        <v>20</v>
      </c>
      <c r="AA2" s="21" t="s">
        <v>21</v>
      </c>
      <c r="AB2" s="21" t="s">
        <v>22</v>
      </c>
      <c r="AC2" s="21" t="s">
        <v>23</v>
      </c>
      <c r="AD2" s="21" t="s">
        <v>24</v>
      </c>
      <c r="AE2" s="21" t="s">
        <v>18</v>
      </c>
      <c r="AF2" s="22"/>
      <c r="AG2" s="21" t="s">
        <v>19</v>
      </c>
      <c r="AH2" s="22"/>
      <c r="AI2" s="21" t="s">
        <v>20</v>
      </c>
      <c r="AJ2" s="22"/>
      <c r="AK2" s="21" t="s">
        <v>21</v>
      </c>
      <c r="AL2" s="22"/>
      <c r="AM2" s="21" t="s">
        <v>22</v>
      </c>
      <c r="AN2" s="22"/>
      <c r="AO2" s="21" t="s">
        <v>23</v>
      </c>
      <c r="AP2" s="22"/>
      <c r="AQ2" s="21" t="s">
        <v>24</v>
      </c>
      <c r="AR2" s="22"/>
      <c r="AS2" s="22"/>
      <c r="AT2" s="23" t="s">
        <v>25</v>
      </c>
      <c r="AU2" s="23" t="s">
        <v>26</v>
      </c>
      <c r="AV2" s="24" t="s">
        <v>147</v>
      </c>
    </row>
    <row r="3" spans="1:48" ht="13.25" customHeight="1" x14ac:dyDescent="0.2">
      <c r="A3" s="312" t="str">
        <f>IF(OR(D3="W",D4="W",D5="W",D3="1/2W",D4="1/2W",D5="1/2W",D3="1/2L",D4="1/2L",D5="1/2L"),"OK",IF(OR(D3="L",D4="L",D5="L"),"LOSS",IF(OR(D3="X",D4="X",D5="X"),"Anulado"," ")))</f>
        <v>OK</v>
      </c>
      <c r="B3" s="299">
        <v>2</v>
      </c>
      <c r="C3" s="302" t="str">
        <f>IF(E3=""," ","– "&amp;COUNTIF(B$3:B5,$B3))</f>
        <v>– 1</v>
      </c>
      <c r="D3" s="25" t="s">
        <v>28</v>
      </c>
      <c r="E3" s="324">
        <v>44685.166666666664</v>
      </c>
      <c r="F3" s="290" t="s">
        <v>148</v>
      </c>
      <c r="G3" s="100" t="s">
        <v>78</v>
      </c>
      <c r="H3" s="306" t="str">
        <f ca="1">IF(E3="","",IF(AND(DAY(E3)&lt;DAY(TODAY()),$A3=" "),"???",IF($A3=" ",IF(AND(DAY(E3)=DAY(TODAY()),HOUR(E3)&lt;=HOUR(NOW())+1),IF(AND(HOUR(E3)+2&lt;=HOUR(NOW()),DAY(E3)&lt;=DAY(TODAY()),MINUTE(E3)&lt;=MINUTE(NOW())),"???",IF(OR(MINUTE(E3)&lt;=MINUTE(NOW()),HOUR(E3)&lt;=HOUR(NOW())),"!!!","")),""),"")))</f>
        <v/>
      </c>
      <c r="I3" s="27" t="s">
        <v>23</v>
      </c>
      <c r="J3" s="28"/>
      <c r="K3" s="29">
        <f>IF(I3="","",IF($D3=" ",1,0))</f>
        <v>0</v>
      </c>
      <c r="L3" s="30">
        <v>1.819</v>
      </c>
      <c r="M3" s="31"/>
      <c r="N3" s="318" t="b">
        <v>0</v>
      </c>
      <c r="O3" s="32">
        <f>IF(OR(W3="",W4=""),"",IF(L5&gt;0,IF(M3&gt;0,M3,IF(M4&gt;0,IF(N3=TRUE,ROUND((M4*W3)/W4,0),(M4*W3)/W4),IF(N3=TRUE,ROUND((M5*W3)/W5,0),(M5*W3)/W5))),IF(M3&gt;0,M3,IF(N3=TRUE,ROUND((M4*W3)/W4,0),(M4*W3)/W4))))</f>
        <v>18.23419461242441</v>
      </c>
      <c r="P3" s="33">
        <f>IF(OR(L3="",O3=""),"",O3*L3)</f>
        <v>33.167999999999999</v>
      </c>
      <c r="Q3" s="301">
        <f>IF($A3="Anulado",0,IF(OR($A3="LOSS",$A3="OK"),IF(OR($D3="W",$D3="1/2W",$D3="1/2L"),P3-O3,IF($D3="L",-O3,0))+IF(OR($D4="W",$D4="1/2W",$D4="1/2L"),P4-O4,IF($D4="L",-O4,0))+IF(OR($D5="W",$D5="1/2W",$D5="1/2L"),P5-O5,IF($D5="L",-O5,0)),IF(AND(OR($D3="W",$D3="1/2W",$D3="1/2L"),D4="W"),P3+P4-SUM(O3:O5)+_xlfn.XLOOKUP("X",D3:D5,O3:O5,0),IF(AND(D3=TRUE,D5="W"),P3+P5-SUM(O3:O5),IF(AND(D4="W",D5="W"),P4+P5-SUM(O3:O5)+_xlfn.XLOOKUP("X",D3:D5,O3:O5,0),IF(L5&gt;0,IF(OR($D3="W",$D3="1/2W",$D3="1/2L"),P3-SUM(O3:O5)+_xlfn.XLOOKUP("X",D3:D5,O3:O5,0),IF(OR($D3="W",$D3="1/2W",$D3="1/2L"),P4-SUM(O3:O5)+_xlfn.XLOOKUP("X",D3:D5,O3:O5,0),IF(OR($D3="W",$D3="1/2W",$D3="1/2L"),P5-SUM(O3:O5)+_xlfn.XLOOKUP("X",D3:D5,O3:O5,0),SUM(P3:P5)/3-SUM(O3:O5)+_xlfn.XLOOKUP("X",D3:D5,O3:O5,0)))),IF(OR($D3="W",$D3="1/2W",$D3="1/2L"),P3-SUM(O3:O4)+_xlfn.XLOOKUP("X",D3:D5,O3:O5,0),IF(OR($D3="W",$D3="1/2W",$D3="1/2L"),P4-SUM(O3:O4)+_xlfn.XLOOKUP("X",D3:D5,O3:O5,0),SUM(P3:P4)/2-SUM(O3:O4)+_xlfn.XLOOKUP("X",D3:D5,O3:O5,0)))))))))</f>
        <v>1.1138053875755887</v>
      </c>
      <c r="R3" s="300">
        <f>IF(Q3=0,0,Q3/SUM(O3:O5))</f>
        <v>3.4747570514339819E-2</v>
      </c>
      <c r="S3" s="285">
        <f>IF(OR($A3="LOSS",$A3="OK",$A3="Anulada"),Q3,0)</f>
        <v>1.1138053875755887</v>
      </c>
      <c r="T3" s="285">
        <f>IF(G5="",IF(OR(G3="DNB1",G3="DNB2",G3="AH1(0)",G3="AH2(0)",G3="AH1(1)",G3="AH2(1)",G3="AH1(2)",G3="AH2(2)",G3="AH1(3)",G3="AH2(3)",G3="AH1(4)",G3="AH2(4)"),0,IF(Q3&lt;0,IF(G5="",SMALL(P3:P5,1)-SUM(O3:O5),0),SMALL(P3:P5,1)-SUM(O3:O5))),IF(Q3&lt;0,IF(G5="",SMALL(P3:P5,1)-SUM(O3:O5),0),SMALL(P3:P5,1)-SUM(O3:O5)))</f>
        <v>0</v>
      </c>
      <c r="U3" s="285">
        <f>IF(Q3&lt;0,IF(G5="",Q3,0),Q3)</f>
        <v>1.1138053875755887</v>
      </c>
      <c r="V3" s="287">
        <f>IF(U3=0,0,U3/AT3)</f>
        <v>3.4747570514339819E-2</v>
      </c>
      <c r="W3" s="34">
        <f>IF(L3="","",IF(L5&gt;0,(SUM(L3:L5)/L3)/(SUM(L3:L5)/L3+SUM(L3:L5)/L4+SUM(L3:L5)/L5),L4/SUM(L3:L4)))</f>
        <v>0.56885517895235849</v>
      </c>
      <c r="X3" s="35">
        <f t="shared" ref="X3:AD12" si="0">IF($I3=X$2,IF(OR($D3="W",$D3="1/2W",$D3="1/2L"),$P3-$O3,IF($D3="X",0,-$O3)),0)</f>
        <v>0</v>
      </c>
      <c r="Y3" s="35">
        <f t="shared" si="0"/>
        <v>0</v>
      </c>
      <c r="Z3" s="35">
        <f t="shared" si="0"/>
        <v>0</v>
      </c>
      <c r="AA3" s="35">
        <f t="shared" si="0"/>
        <v>0</v>
      </c>
      <c r="AB3" s="35">
        <f t="shared" si="0"/>
        <v>0</v>
      </c>
      <c r="AC3" s="36">
        <f t="shared" si="0"/>
        <v>-18.23419461242441</v>
      </c>
      <c r="AD3" s="35">
        <f t="shared" si="0"/>
        <v>0</v>
      </c>
      <c r="AE3" s="37">
        <f t="shared" ref="AE3:AE66" si="1">IF(AE$2=$I3,IF($D3="W",1,IF($D3="1/2W",0.5,0)),0)</f>
        <v>0</v>
      </c>
      <c r="AF3" s="37">
        <f t="shared" ref="AF3:AF66" si="2">IF(AE$2=$I3,IF($D3="L",1,IF($D3="1/2L",0.5,0)),0)</f>
        <v>0</v>
      </c>
      <c r="AG3" s="37">
        <f t="shared" ref="AG3:AG66" si="3">IF(AG$2=$I3,IF($D3="W",1,IF($D3="1/2W",0.5,0)),0)</f>
        <v>0</v>
      </c>
      <c r="AH3" s="37">
        <f t="shared" ref="AH3:AH66" si="4">IF(AG$2=$I3,IF($D3="L",1,IF($D3="1/2L",0.5,0)),0)</f>
        <v>0</v>
      </c>
      <c r="AI3" s="37">
        <f t="shared" ref="AI3:AI66" si="5">IF(AI$2=$I3,IF($D3="W",1,IF($D3="1/2W",0.5,0)),0)</f>
        <v>0</v>
      </c>
      <c r="AJ3" s="37">
        <f t="shared" ref="AJ3:AJ66" si="6">IF(AI$2=$I3,IF($D3="L",1,IF($D3="1/2L",0.5,0)),0)</f>
        <v>0</v>
      </c>
      <c r="AK3" s="37">
        <f t="shared" ref="AK3:AK66" si="7">IF(AK$2=$I3,IF($D3="W",1,IF($D3="1/2W",0.5,0)),0)</f>
        <v>0</v>
      </c>
      <c r="AL3" s="37">
        <f t="shared" ref="AL3:AL66" si="8">IF(AK$2=$I3,IF($D3="L",1,IF($D3="1/2L",0.5,0)),0)</f>
        <v>0</v>
      </c>
      <c r="AM3" s="37">
        <f t="shared" ref="AM3:AM66" si="9">IF(AM$2=$I3,IF($D3="W",1,IF($D3="1/2W",0.5,0)),0)</f>
        <v>0</v>
      </c>
      <c r="AN3" s="37">
        <f t="shared" ref="AN3:AN66" si="10">IF(AM$2=$I3,IF($D3="L",1,IF($D3="1/2L",0.5,0)),0)</f>
        <v>0</v>
      </c>
      <c r="AO3" s="37">
        <f t="shared" ref="AO3:AO66" si="11">IF(AO$2=$I3,IF($D3="W",1,IF($D3="1/2W",0.5,0)),0)</f>
        <v>0</v>
      </c>
      <c r="AP3" s="37">
        <f t="shared" ref="AP3:AP66" si="12">IF(AO$2=$I3,IF($D3="L",1,IF($D3="1/2L",0.5,0)),0)</f>
        <v>1</v>
      </c>
      <c r="AQ3" s="37">
        <f t="shared" ref="AQ3:AQ66" si="13">IF(AQ$2=$I3,IF($D3="W",1,IF($D3="1/2W",0.5,0)),0)</f>
        <v>0</v>
      </c>
      <c r="AR3" s="37">
        <f t="shared" ref="AR3:AR66" si="14">IF(AQ$2=$I3,IF($D3="L",1,IF($D3="1/2L",0.5,0)),0)</f>
        <v>0</v>
      </c>
      <c r="AS3" s="38">
        <f>IF($B3="","",$B3)</f>
        <v>2</v>
      </c>
      <c r="AT3" s="310">
        <f>SUM(O3:O5)</f>
        <v>32.054194612424411</v>
      </c>
      <c r="AU3" s="297">
        <f>IF($A3="",SUM(O3:O5),0)</f>
        <v>0</v>
      </c>
      <c r="AV3" s="297">
        <f>Q3</f>
        <v>1.1138053875755887</v>
      </c>
    </row>
    <row r="4" spans="1:48" ht="13" customHeight="1" x14ac:dyDescent="0.2">
      <c r="A4" s="308"/>
      <c r="B4" s="282"/>
      <c r="C4" s="303"/>
      <c r="D4" s="39" t="s">
        <v>31</v>
      </c>
      <c r="E4" s="277"/>
      <c r="F4" s="291"/>
      <c r="G4" s="106" t="s">
        <v>79</v>
      </c>
      <c r="H4" s="277"/>
      <c r="I4" s="42" t="s">
        <v>20</v>
      </c>
      <c r="J4" s="43">
        <f>IF(I4="","",IF(_xlfn.XLOOKUP(I4,I$3:I3,$AS$3:AS3,0,,-1)=AS4,_xlfn.XLOOKUP(I4,I$3:I3,J$3:J3,1,,-1)+1,1))</f>
        <v>1</v>
      </c>
      <c r="K4" s="44">
        <f>IF(I4="","",_xlfn.XLOOKUP(I4,I$3:I3,K$3:K3,0,,-1)+IF($D4=" ",1,0))</f>
        <v>0</v>
      </c>
      <c r="L4" s="45">
        <v>2.4</v>
      </c>
      <c r="M4" s="46">
        <v>13.82</v>
      </c>
      <c r="N4" s="294"/>
      <c r="O4" s="47">
        <f>IF(OR(W3="",W4=""),"",IF(L5&gt;0,IF(M4&gt;0,M4,IF(M3&gt;0,IF(N3=TRUE,ROUND((M3*W4)/W3,0),(M3*W4)/W3),IF(M4&gt;0,IF(N3=TRUE,ROUND(M4,0),M4),IF(M5&gt;0,IF(N3=TRUE,ROUND(O5*W4/W5,0),O5*W4/W5),0)))),IF(M4&gt;0,M4,IF(N3=TRUE,ROUND((M3*W4)/W3,0),(M3*W4)/W3))))</f>
        <v>13.82</v>
      </c>
      <c r="P4" s="48">
        <f>IF(OR(L4="",O4=""),"",O4*L4)</f>
        <v>33.167999999999999</v>
      </c>
      <c r="Q4" s="277"/>
      <c r="R4" s="286"/>
      <c r="S4" s="286"/>
      <c r="T4" s="286"/>
      <c r="U4" s="286"/>
      <c r="V4" s="288"/>
      <c r="W4" s="49">
        <f>IF(L4="","",IF(L5&gt;0,(SUM(L3:L5)/L4)/(SUM(L3:L5)/L3+SUM(L3:L5)/L4+SUM(L3:L5)/L5),L3/SUM(L3:L4)))</f>
        <v>0.43114482104764168</v>
      </c>
      <c r="X4" s="50">
        <f t="shared" si="0"/>
        <v>0</v>
      </c>
      <c r="Y4" s="50">
        <f t="shared" si="0"/>
        <v>0</v>
      </c>
      <c r="Z4" s="51">
        <f t="shared" si="0"/>
        <v>19.347999999999999</v>
      </c>
      <c r="AA4" s="50">
        <f t="shared" si="0"/>
        <v>0</v>
      </c>
      <c r="AB4" s="50">
        <f t="shared" si="0"/>
        <v>0</v>
      </c>
      <c r="AC4" s="50">
        <f t="shared" si="0"/>
        <v>0</v>
      </c>
      <c r="AD4" s="50">
        <f t="shared" si="0"/>
        <v>0</v>
      </c>
      <c r="AE4" s="52">
        <f t="shared" si="1"/>
        <v>0</v>
      </c>
      <c r="AF4" s="52">
        <f t="shared" si="2"/>
        <v>0</v>
      </c>
      <c r="AG4" s="52">
        <f t="shared" si="3"/>
        <v>0</v>
      </c>
      <c r="AH4" s="52">
        <f t="shared" si="4"/>
        <v>0</v>
      </c>
      <c r="AI4" s="52">
        <f t="shared" si="5"/>
        <v>1</v>
      </c>
      <c r="AJ4" s="52">
        <f t="shared" si="6"/>
        <v>0</v>
      </c>
      <c r="AK4" s="52">
        <f t="shared" si="7"/>
        <v>0</v>
      </c>
      <c r="AL4" s="52">
        <f t="shared" si="8"/>
        <v>0</v>
      </c>
      <c r="AM4" s="52">
        <f t="shared" si="9"/>
        <v>0</v>
      </c>
      <c r="AN4" s="52">
        <f t="shared" si="10"/>
        <v>0</v>
      </c>
      <c r="AO4" s="52">
        <f t="shared" si="11"/>
        <v>0</v>
      </c>
      <c r="AP4" s="52">
        <f t="shared" si="12"/>
        <v>0</v>
      </c>
      <c r="AQ4" s="52">
        <f t="shared" si="13"/>
        <v>0</v>
      </c>
      <c r="AR4" s="52">
        <f t="shared" si="14"/>
        <v>0</v>
      </c>
      <c r="AS4" s="53">
        <f>IF($B3="","",$B3)</f>
        <v>2</v>
      </c>
      <c r="AT4" s="311"/>
      <c r="AU4" s="298"/>
      <c r="AV4" s="298"/>
    </row>
    <row r="5" spans="1:48" ht="13.25" customHeight="1" x14ac:dyDescent="0.2">
      <c r="A5" s="309"/>
      <c r="B5" s="283"/>
      <c r="C5" s="304"/>
      <c r="D5" s="54" t="s">
        <v>32</v>
      </c>
      <c r="E5" s="278"/>
      <c r="F5" s="292"/>
      <c r="G5" s="56"/>
      <c r="H5" s="278"/>
      <c r="I5" s="57"/>
      <c r="J5" s="58" t="str">
        <f>IF(I5="","",IF(_xlfn.XLOOKUP(I5,I$3:I4,$AS$3:AS4,0,,-1)=AS5,_xlfn.XLOOKUP(I5,I$3:I4,J$3:J4,1,,-1)+1,1))</f>
        <v/>
      </c>
      <c r="K5" s="59" t="str">
        <f>IF(I5="","",_xlfn.XLOOKUP(I5,I$3:I4,K$3:K4,0,,-1)+IF($D5=" ",1,0))</f>
        <v/>
      </c>
      <c r="L5" s="60"/>
      <c r="M5" s="61"/>
      <c r="N5" s="295"/>
      <c r="O5" s="62" t="str">
        <f>IF(OR(W3="",W4=""),"",IF(L5&gt;0,IF(M5&gt;0,M5,IF(M3&gt;0,IF(N3=TRUE,ROUND((M3*W5)/W3,0),(M3*W5)/W3),IF(M4&gt;0,IF(N3=TRUE,ROUND((M4*W5)/W4,0),(M4*W5)/W4),IF(M5&gt;0,M5,0)))),""))</f>
        <v/>
      </c>
      <c r="P5" s="63" t="str">
        <f>IF(OR(L5="",O5=""),"",O5*L5)</f>
        <v/>
      </c>
      <c r="Q5" s="278"/>
      <c r="R5" s="278"/>
      <c r="S5" s="278"/>
      <c r="T5" s="278"/>
      <c r="U5" s="278"/>
      <c r="V5" s="289"/>
      <c r="W5" s="64" t="str">
        <f>IF(L5="","",(SUM(L3:L5)/L5)/(SUM(L3:L5)/L3+SUM(L3:L5)/L4+SUM(L3:L5)/L5))</f>
        <v/>
      </c>
      <c r="X5" s="50">
        <f t="shared" si="0"/>
        <v>0</v>
      </c>
      <c r="Y5" s="50">
        <f t="shared" si="0"/>
        <v>0</v>
      </c>
      <c r="Z5" s="50">
        <f t="shared" si="0"/>
        <v>0</v>
      </c>
      <c r="AA5" s="50">
        <f t="shared" si="0"/>
        <v>0</v>
      </c>
      <c r="AB5" s="50">
        <f t="shared" si="0"/>
        <v>0</v>
      </c>
      <c r="AC5" s="50">
        <f t="shared" si="0"/>
        <v>0</v>
      </c>
      <c r="AD5" s="50">
        <f t="shared" si="0"/>
        <v>0</v>
      </c>
      <c r="AE5" s="52">
        <f t="shared" si="1"/>
        <v>0</v>
      </c>
      <c r="AF5" s="52">
        <f t="shared" si="2"/>
        <v>0</v>
      </c>
      <c r="AG5" s="52">
        <f t="shared" si="3"/>
        <v>0</v>
      </c>
      <c r="AH5" s="52">
        <f t="shared" si="4"/>
        <v>0</v>
      </c>
      <c r="AI5" s="52">
        <f t="shared" si="5"/>
        <v>0</v>
      </c>
      <c r="AJ5" s="52">
        <f t="shared" si="6"/>
        <v>0</v>
      </c>
      <c r="AK5" s="52">
        <f t="shared" si="7"/>
        <v>0</v>
      </c>
      <c r="AL5" s="52">
        <f t="shared" si="8"/>
        <v>0</v>
      </c>
      <c r="AM5" s="52">
        <f t="shared" si="9"/>
        <v>0</v>
      </c>
      <c r="AN5" s="52">
        <f t="shared" si="10"/>
        <v>0</v>
      </c>
      <c r="AO5" s="52">
        <f t="shared" si="11"/>
        <v>0</v>
      </c>
      <c r="AP5" s="52">
        <f t="shared" si="12"/>
        <v>0</v>
      </c>
      <c r="AQ5" s="52">
        <f t="shared" si="13"/>
        <v>0</v>
      </c>
      <c r="AR5" s="52">
        <f t="shared" si="14"/>
        <v>0</v>
      </c>
      <c r="AS5" s="53">
        <f>IF($B3="","",$B3)</f>
        <v>2</v>
      </c>
      <c r="AT5" s="311"/>
      <c r="AU5" s="298"/>
      <c r="AV5" s="298"/>
    </row>
    <row r="6" spans="1:48" ht="13.25" customHeight="1" x14ac:dyDescent="0.2">
      <c r="A6" s="307" t="str">
        <f>IF(OR(D6="W",D7="W",D8="W",D6="1/2W",D7="1/2W",D8="1/2W",D6="1/2L",D7="1/2L",D8="1/2L"),"OK",IF(OR(D6="L",D7="L",D8="L"),"LOSS",IF(OR(D6="X",D7="X",D8="X"),"Anulado"," ")))</f>
        <v>Anulado</v>
      </c>
      <c r="B6" s="281">
        <v>3</v>
      </c>
      <c r="C6" s="305" t="str">
        <f>IF(E6=""," ","– "&amp;COUNTIF(B$3:B8,$B6))</f>
        <v>– 1</v>
      </c>
      <c r="D6" s="65" t="s">
        <v>56</v>
      </c>
      <c r="E6" s="326">
        <v>44684.5</v>
      </c>
      <c r="F6" s="314" t="s">
        <v>149</v>
      </c>
      <c r="G6" s="66" t="s">
        <v>78</v>
      </c>
      <c r="H6" s="313" t="str">
        <f ca="1">IF(E6="","",IF(AND(DAY(E6)&lt;DAY(TODAY()),$A6=" "),"???",IF($A6=" ",IF(AND(DAY(E6)=DAY(TODAY()),HOUR(E6)&lt;=HOUR(NOW())+1),IF(AND(HOUR(E6)+2&lt;=HOUR(NOW()),DAY(E6)&lt;=DAY(TODAY()),MINUTE(E6)&lt;=MINUTE(NOW())),"???",IF(OR(MINUTE(E6)&lt;=MINUTE(NOW()),HOUR(E6)&lt;=HOUR(NOW())),"!!!","")),""),"")))</f>
        <v/>
      </c>
      <c r="I6" s="67" t="s">
        <v>23</v>
      </c>
      <c r="J6" s="68">
        <f>IF(I6="","",IF(_xlfn.XLOOKUP(I6,I$3:I5,$AS$3:AS5,0,,-1)=AS6,_xlfn.XLOOKUP(I6,I$3:I5,J$3:J5,1,,-1)+1,1))</f>
        <v>1</v>
      </c>
      <c r="K6" s="69">
        <f>IF(I6="","",_xlfn.XLOOKUP(I6,I$3:I5,K$3:K5,0,,-1)+IF($D6=" ",1,0))</f>
        <v>0</v>
      </c>
      <c r="L6" s="70">
        <v>1.952</v>
      </c>
      <c r="M6" s="71"/>
      <c r="N6" s="293" t="b">
        <v>0</v>
      </c>
      <c r="O6" s="72">
        <f>IF(OR(W6="",W7=""),"",ROUND(IF(L8&gt;0,IF(M6&gt;0,M6,IF(M7&gt;0,IF(N6=TRUE,ROUND((M7*W6)/W7,0),(M7*W6)/W7),IF(N6=TRUE,ROUND((M8*W6)/W8,0),(M8*W6)/W8))),IF(M6&gt;0,M6,IF(N6=TRUE,ROUND((M7*W6)/W7,0),(M7*W6)/W7))),2))</f>
        <v>35.020000000000003</v>
      </c>
      <c r="P6" s="73">
        <f t="shared" ref="P6:P69" si="15">IF(OR(L6="",O6=""),"",IF($D6="1/2W",O6/2+O6/2*L6,IF($D6="1/2L",O6/2,O6*L6)))</f>
        <v>68.359040000000007</v>
      </c>
      <c r="Q6" s="320">
        <f>IF($A6="Anulado",0,IF(OR($A6="LOSS",$A6="OK"),IF(OR($D6="W",$D6="1/2W",$D6="1/2L"),P6-O6,IF($D6="L",-O6,0))+IF(OR($D7="W",$D7="1/2W",$D7="1/2L"),P7-O7,IF($D7="L",-O7,0))+IF(OR($D8="W",$D8="1/2W",$D8="1/2L"),P8-O8,IF($D8="L",-O8,0)),IF(AND(OR($D6="W",$D6="1/2W",$D6="1/2L"),D7="W"),P6+P7-SUM(O6:O8)+_xlfn.XLOOKUP("X",D6:D8,O6:O8,0),IF(AND(D6=TRUE,D8="W"),P6+P8-SUM(O6:O8),IF(AND(D7="W",D8="W"),P7+P8-SUM(O6:O8)+_xlfn.XLOOKUP("X",D6:D8,O6:O8,0),IF(L8&gt;0,IF(OR($D6="W",$D6="1/2W",$D6="1/2L"),P6-SUM(O6:O8)+_xlfn.XLOOKUP("X",D6:D8,O6:O8,0),IF(OR($D6="W",$D6="1/2W",$D6="1/2L"),P7-SUM(O6:O8)+_xlfn.XLOOKUP("X",D6:D8,O6:O8,0),IF(OR($D6="W",$D6="1/2W",$D6="1/2L"),P8-SUM(O6:O8)+_xlfn.XLOOKUP("X",D6:D8,O6:O8,0),SUM(P6:P8)/3-SUM(O6:O8)+_xlfn.XLOOKUP("X",D6:D8,O6:O8,0)))),IF(OR($D6="W",$D6="1/2W",$D6="1/2L"),P6-SUM(O6:O7)+_xlfn.XLOOKUP("X",D6:D8,O6:O8,0),IF(OR($D6="W",$D6="1/2W",$D6="1/2L"),P7-SUM(O6:O7)+_xlfn.XLOOKUP("X",D6:D8,O6:O8,0),SUM(P6:P7)/2-SUM(O6:O7)+_xlfn.XLOOKUP("X",D6:D8,O6:O8,0)))))))))</f>
        <v>0</v>
      </c>
      <c r="R6" s="319">
        <f>IF(Q6=0,0,Q6/SUM(O6:O8))</f>
        <v>0</v>
      </c>
      <c r="S6" s="296">
        <f>IF($B6=$B3,IF(OR($A6="LOSS",$A6="OK",$A6="Anulada"),Q6,0)+S3,IF(OR($A6="LOSS",$A6="OK",$A6="Anulada"),Q6,0))</f>
        <v>0</v>
      </c>
      <c r="T6" s="296">
        <f>IF($B6="",0,IF($B6=$B3,IF(G8="",IF(OR(G6="DNB1",G6="DNB2",G6="AH1(0)",G6="AH2(0)",G6="AH1(1)",G6="AH2(1)",G6="AH1(2)",G6="AH2(2)",G6="AH1(3)",G6="AH2(3)",G6="AH1(4)",G6="AH2(4)"),0,IF(Q6&lt;0,IF(G8="",SMALL(P6:P8,1)-SUM(O6:O8),0),SMALL(P6:P8,1)-SUM(O6:O8))),IF(Q6&lt;0,IF(G8="",SMALL(P6:P8,1)-SUM(O6:O8),0),SMALL(P6:P8,1)-SUM(O6:O8)))+T3,IF(G8="",IF(OR(G6="DNB1",G6="DNB2",G6="AH1(0)",G6="AH2(0)",G6="AH1(1)",G6="AH2(1)",G6="AH1(2)",G6="AH2(2)",G6="AH1(3)",G6="AH2(3)",G6="AH1(4)",G6="AH2(4)"),0,IF(Q6&lt;0,IF(G8="",SMALL(P6:P8,1)-SUM(O6:O8),0),SMALL(P6:P8,1)-SUM(O6:O8))),IF(Q6&lt;0,IF(G8="",SMALL(P6:P8,1)-SUM(O6:O8),0),SMALL(P6:P8,1)-SUM(O6:O8)))))</f>
        <v>0</v>
      </c>
      <c r="U6" s="296">
        <f>IF($B6=$B3,IF(Q6&lt;0,IF(G8="",Q6,0),Q6)+U3,Q6)</f>
        <v>0</v>
      </c>
      <c r="V6" s="323">
        <f>IF(U6=0,0,U6/AT6)</f>
        <v>0</v>
      </c>
      <c r="W6" s="74">
        <f>IF(L6="","",IF(L8&gt;0,(SUM(L6:L8)/L6)/(SUM(L6:L8)/L6+SUM(L6:L8)/L7+SUM(L6:L8)/L8),L7/SUM(L6:L7)))</f>
        <v>0.54092191909689558</v>
      </c>
      <c r="X6" s="75">
        <f t="shared" si="0"/>
        <v>0</v>
      </c>
      <c r="Y6" s="75">
        <f t="shared" si="0"/>
        <v>0</v>
      </c>
      <c r="Z6" s="75">
        <f t="shared" si="0"/>
        <v>0</v>
      </c>
      <c r="AA6" s="75">
        <f t="shared" si="0"/>
        <v>0</v>
      </c>
      <c r="AB6" s="75">
        <f t="shared" si="0"/>
        <v>0</v>
      </c>
      <c r="AC6" s="75">
        <f t="shared" si="0"/>
        <v>0</v>
      </c>
      <c r="AD6" s="75">
        <f t="shared" si="0"/>
        <v>0</v>
      </c>
      <c r="AE6" s="77">
        <f t="shared" si="1"/>
        <v>0</v>
      </c>
      <c r="AF6" s="77">
        <f t="shared" si="2"/>
        <v>0</v>
      </c>
      <c r="AG6" s="77">
        <f t="shared" si="3"/>
        <v>0</v>
      </c>
      <c r="AH6" s="77">
        <f t="shared" si="4"/>
        <v>0</v>
      </c>
      <c r="AI6" s="77">
        <f t="shared" si="5"/>
        <v>0</v>
      </c>
      <c r="AJ6" s="77">
        <f t="shared" si="6"/>
        <v>0</v>
      </c>
      <c r="AK6" s="77">
        <f t="shared" si="7"/>
        <v>0</v>
      </c>
      <c r="AL6" s="77">
        <f t="shared" si="8"/>
        <v>0</v>
      </c>
      <c r="AM6" s="77">
        <f t="shared" si="9"/>
        <v>0</v>
      </c>
      <c r="AN6" s="77">
        <f t="shared" si="10"/>
        <v>0</v>
      </c>
      <c r="AO6" s="77">
        <f t="shared" si="11"/>
        <v>0</v>
      </c>
      <c r="AP6" s="77">
        <f t="shared" si="12"/>
        <v>0</v>
      </c>
      <c r="AQ6" s="77">
        <f t="shared" si="13"/>
        <v>0</v>
      </c>
      <c r="AR6" s="77">
        <f t="shared" si="14"/>
        <v>0</v>
      </c>
      <c r="AS6" s="78">
        <f>IF($B6="","",$B6)</f>
        <v>3</v>
      </c>
      <c r="AT6" s="321">
        <f>IF($B6=$B3,AT3+SUM(O6:O8),SUM(O6:O8))</f>
        <v>64.740000000000009</v>
      </c>
      <c r="AU6" s="296">
        <f>IF($A6=" ",SUM(O6:O8),0)+AU3</f>
        <v>0</v>
      </c>
      <c r="AV6" s="296">
        <f>IF($B6="","",AV3+Q6)</f>
        <v>1.1138053875755887</v>
      </c>
    </row>
    <row r="7" spans="1:48" ht="13" customHeight="1" x14ac:dyDescent="0.2">
      <c r="A7" s="308"/>
      <c r="B7" s="282"/>
      <c r="C7" s="303"/>
      <c r="D7" s="79" t="s">
        <v>56</v>
      </c>
      <c r="E7" s="277"/>
      <c r="F7" s="291"/>
      <c r="G7" s="80" t="s">
        <v>79</v>
      </c>
      <c r="H7" s="277"/>
      <c r="I7" s="81" t="s">
        <v>20</v>
      </c>
      <c r="J7" s="82">
        <f>IF(I7="","",IF(_xlfn.XLOOKUP(I7,I$3:I6,$AS$3:AS6,0,,-1)=AS7,_xlfn.XLOOKUP(I7,I$3:I6,J$3:J6,1,,-1)+1,1))</f>
        <v>1</v>
      </c>
      <c r="K7" s="83">
        <f>IF(I7="","",_xlfn.XLOOKUP(I7,I$3:I6,K$3:K6,0,,-1)+IF($D7=" ",1,0))</f>
        <v>0</v>
      </c>
      <c r="L7" s="84">
        <v>2.2999999999999998</v>
      </c>
      <c r="M7" s="85">
        <v>29.72</v>
      </c>
      <c r="N7" s="294"/>
      <c r="O7" s="86">
        <f>IF(OR(W6="",W7=""),"",ROUND(IF(L8&gt;0,IF(M7&gt;0,M7,IF(M6&gt;0,IF(N6=TRUE,ROUND((M6*W7)/W6,0),(M6*W7)/W6),IF(M7&gt;0,IF(N6=TRUE,ROUND(M7,0),M7),IF(M8&gt;0,IF(N6=TRUE,ROUND(O8*W7/W8,0),O8*W7/W8),0)))),IF(M7&gt;0,M7,IF(N6=TRUE,ROUND((M6*W7)/W6,0),(M6*W7)/W6))),2))</f>
        <v>29.72</v>
      </c>
      <c r="P7" s="87">
        <f t="shared" si="15"/>
        <v>68.355999999999995</v>
      </c>
      <c r="Q7" s="277"/>
      <c r="R7" s="286"/>
      <c r="S7" s="286"/>
      <c r="T7" s="286"/>
      <c r="U7" s="286"/>
      <c r="V7" s="288"/>
      <c r="W7" s="88">
        <f>IF(L7="","",IF(L8&gt;0,(SUM(L6:L8)/L7)/(SUM(L6:L8)/L6+SUM(L6:L8)/L7+SUM(L6:L8)/L8),L6/SUM(L6:L7)))</f>
        <v>0.45907808090310442</v>
      </c>
      <c r="X7" s="77">
        <f t="shared" si="0"/>
        <v>0</v>
      </c>
      <c r="Y7" s="77">
        <f t="shared" si="0"/>
        <v>0</v>
      </c>
      <c r="Z7" s="77">
        <f t="shared" si="0"/>
        <v>0</v>
      </c>
      <c r="AA7" s="77">
        <f t="shared" si="0"/>
        <v>0</v>
      </c>
      <c r="AB7" s="77">
        <f t="shared" si="0"/>
        <v>0</v>
      </c>
      <c r="AC7" s="77">
        <f t="shared" si="0"/>
        <v>0</v>
      </c>
      <c r="AD7" s="77">
        <f t="shared" si="0"/>
        <v>0</v>
      </c>
      <c r="AE7" s="77">
        <f t="shared" si="1"/>
        <v>0</v>
      </c>
      <c r="AF7" s="77">
        <f t="shared" si="2"/>
        <v>0</v>
      </c>
      <c r="AG7" s="77">
        <f t="shared" si="3"/>
        <v>0</v>
      </c>
      <c r="AH7" s="77">
        <f t="shared" si="4"/>
        <v>0</v>
      </c>
      <c r="AI7" s="77">
        <f t="shared" si="5"/>
        <v>0</v>
      </c>
      <c r="AJ7" s="77">
        <f t="shared" si="6"/>
        <v>0</v>
      </c>
      <c r="AK7" s="77">
        <f t="shared" si="7"/>
        <v>0</v>
      </c>
      <c r="AL7" s="77">
        <f t="shared" si="8"/>
        <v>0</v>
      </c>
      <c r="AM7" s="77">
        <f t="shared" si="9"/>
        <v>0</v>
      </c>
      <c r="AN7" s="77">
        <f t="shared" si="10"/>
        <v>0</v>
      </c>
      <c r="AO7" s="77">
        <f t="shared" si="11"/>
        <v>0</v>
      </c>
      <c r="AP7" s="77">
        <f t="shared" si="12"/>
        <v>0</v>
      </c>
      <c r="AQ7" s="77">
        <f t="shared" si="13"/>
        <v>0</v>
      </c>
      <c r="AR7" s="77">
        <f t="shared" si="14"/>
        <v>0</v>
      </c>
      <c r="AS7" s="78">
        <f>IF($B6="","",$B6)</f>
        <v>3</v>
      </c>
      <c r="AT7" s="311"/>
      <c r="AU7" s="298"/>
      <c r="AV7" s="298"/>
    </row>
    <row r="8" spans="1:48" ht="13.25" customHeight="1" x14ac:dyDescent="0.2">
      <c r="A8" s="309"/>
      <c r="B8" s="283"/>
      <c r="C8" s="304"/>
      <c r="D8" s="90" t="s">
        <v>32</v>
      </c>
      <c r="E8" s="278"/>
      <c r="F8" s="292"/>
      <c r="G8" s="109"/>
      <c r="H8" s="278"/>
      <c r="I8" s="110"/>
      <c r="J8" s="111" t="str">
        <f>IF(I8="","",IF(_xlfn.XLOOKUP(I8,I$3:I7,$AS$3:AS7,0,,-1)=AS8,_xlfn.XLOOKUP(I8,I$3:I7,J$3:J7,1,,-1)+1,1))</f>
        <v/>
      </c>
      <c r="K8" s="112" t="str">
        <f>IF(I8="","",_xlfn.XLOOKUP(I8,I$3:I7,K$3:K7,0,,-1)+IF($D8=" ",1,0))</f>
        <v/>
      </c>
      <c r="L8" s="113"/>
      <c r="M8" s="96"/>
      <c r="N8" s="295"/>
      <c r="O8" s="114" t="str">
        <f>IF(OR(W6="",W7=""),"",IF(L8&gt;0,ROUND(IF(M8&gt;0,M8,IF(M6&gt;0,IF(N6=TRUE,ROUND((M6*W8)/W6,0),(M6*W8)/W6),IF(M7&gt;0,IF(N6=TRUE,ROUND((M7*W8)/W7,0),(M7*W8)/W7),IF(M8&gt;0,M8,0)))),2),""))</f>
        <v/>
      </c>
      <c r="P8" s="115" t="str">
        <f t="shared" si="15"/>
        <v/>
      </c>
      <c r="Q8" s="278"/>
      <c r="R8" s="278"/>
      <c r="S8" s="278"/>
      <c r="T8" s="278"/>
      <c r="U8" s="278"/>
      <c r="V8" s="289"/>
      <c r="W8" s="116" t="str">
        <f>IF(L8="","",(SUM(L6:L8)/L8)/(SUM(L6:L8)/L6+SUM(L6:L8)/L7+SUM(L6:L8)/L8))</f>
        <v/>
      </c>
      <c r="X8" s="77">
        <f t="shared" si="0"/>
        <v>0</v>
      </c>
      <c r="Y8" s="77">
        <f t="shared" si="0"/>
        <v>0</v>
      </c>
      <c r="Z8" s="77">
        <f t="shared" si="0"/>
        <v>0</v>
      </c>
      <c r="AA8" s="77">
        <f t="shared" si="0"/>
        <v>0</v>
      </c>
      <c r="AB8" s="77">
        <f t="shared" si="0"/>
        <v>0</v>
      </c>
      <c r="AC8" s="77">
        <f t="shared" si="0"/>
        <v>0</v>
      </c>
      <c r="AD8" s="77">
        <f t="shared" si="0"/>
        <v>0</v>
      </c>
      <c r="AE8" s="77">
        <f t="shared" si="1"/>
        <v>0</v>
      </c>
      <c r="AF8" s="77">
        <f t="shared" si="2"/>
        <v>0</v>
      </c>
      <c r="AG8" s="77">
        <f t="shared" si="3"/>
        <v>0</v>
      </c>
      <c r="AH8" s="77">
        <f t="shared" si="4"/>
        <v>0</v>
      </c>
      <c r="AI8" s="77">
        <f t="shared" si="5"/>
        <v>0</v>
      </c>
      <c r="AJ8" s="77">
        <f t="shared" si="6"/>
        <v>0</v>
      </c>
      <c r="AK8" s="77">
        <f t="shared" si="7"/>
        <v>0</v>
      </c>
      <c r="AL8" s="77">
        <f t="shared" si="8"/>
        <v>0</v>
      </c>
      <c r="AM8" s="77">
        <f t="shared" si="9"/>
        <v>0</v>
      </c>
      <c r="AN8" s="77">
        <f t="shared" si="10"/>
        <v>0</v>
      </c>
      <c r="AO8" s="77">
        <f t="shared" si="11"/>
        <v>0</v>
      </c>
      <c r="AP8" s="77">
        <f t="shared" si="12"/>
        <v>0</v>
      </c>
      <c r="AQ8" s="77">
        <f t="shared" si="13"/>
        <v>0</v>
      </c>
      <c r="AR8" s="77">
        <f t="shared" si="14"/>
        <v>0</v>
      </c>
      <c r="AS8" s="78">
        <f>IF($B6="","",$B6)</f>
        <v>3</v>
      </c>
      <c r="AT8" s="311"/>
      <c r="AU8" s="298"/>
      <c r="AV8" s="298"/>
    </row>
    <row r="9" spans="1:48" ht="13.25" customHeight="1" x14ac:dyDescent="0.2">
      <c r="A9" s="312" t="str">
        <f>IF(OR(D9="W",D10="W",D11="W",D9="1/2W",D10="1/2W",D11="1/2W",D9="1/2L",D10="1/2L",D11="1/2L"),"OK",IF(OR(D9="L",D10="L",D11="L"),"LOSS",IF(OR(D9="X",D10="X",D11="X"),"Anulado"," ")))</f>
        <v>Anulado</v>
      </c>
      <c r="B9" s="299">
        <f>IF(E9="","",$B6)</f>
        <v>3</v>
      </c>
      <c r="C9" s="302" t="str">
        <f>IF(E9=""," ","– "&amp;COUNTIF(B$3:B11,$B9))</f>
        <v>– 2</v>
      </c>
      <c r="D9" s="25" t="s">
        <v>56</v>
      </c>
      <c r="E9" s="325">
        <v>44684.5</v>
      </c>
      <c r="F9" s="315" t="s">
        <v>149</v>
      </c>
      <c r="G9" s="117" t="s">
        <v>35</v>
      </c>
      <c r="H9" s="306" t="str">
        <f ca="1">IF(E9="","",IF(AND(DAY(E9)&lt;DAY(TODAY()),$A9=" "),"???",IF($A9=" ",IF(AND(DAY(E9)=DAY(TODAY()),HOUR(E9)&lt;=HOUR(NOW())+1),IF(AND(HOUR(E9)+2&lt;=HOUR(NOW()),DAY(E9)&lt;=DAY(TODAY()),MINUTE(E9)&lt;=MINUTE(NOW())),"???",IF(OR(MINUTE(E9)&lt;=MINUTE(NOW()),HOUR(E9)&lt;=HOUR(NOW())),"!!!","")),""),"")))</f>
        <v/>
      </c>
      <c r="I9" s="27" t="s">
        <v>20</v>
      </c>
      <c r="J9" s="101">
        <f>IF(I9="","",IF(_xlfn.XLOOKUP(I9,I$3:I8,$AS$3:AS8,0,,-1)=AS9,_xlfn.XLOOKUP(I9,I$3:I8,J$3:J8,1,,-1)+1,1))</f>
        <v>2</v>
      </c>
      <c r="K9" s="29">
        <f>IF(I9="","",_xlfn.XLOOKUP(I9,I$3:I8,K$3:K8,0,,-1)+IF($D9=" ",1,0))</f>
        <v>0</v>
      </c>
      <c r="L9" s="118">
        <v>2.4</v>
      </c>
      <c r="M9" s="119">
        <v>27.56</v>
      </c>
      <c r="N9" s="318" t="b">
        <v>0</v>
      </c>
      <c r="O9" s="102">
        <f>IF(OR(W9="",W10=""),"",ROUND(IF(L11&gt;0,IF(M9&gt;0,M9,IF(M10&gt;0,IF(N9=TRUE,ROUND((M10*W9)/W10,0),(M10*W9)/W10),IF(N9=TRUE,ROUND((M11*W9)/W11,0),(M11*W9)/W11))),IF(M9&gt;0,M9,IF(N9=TRUE,ROUND((M10*W9)/W10,0),(M10*W9)/W10))),2))</f>
        <v>27.56</v>
      </c>
      <c r="P9" s="33">
        <f t="shared" si="15"/>
        <v>66.143999999999991</v>
      </c>
      <c r="Q9" s="301">
        <f>IF($A9="Anulado",0,IF(OR($A9="LOSS",$A9="OK"),IF(OR($D9="W",$D9="1/2W",$D9="1/2L"),P9-O9,IF($D9="L",-O9,0))+IF(OR($D10="W",$D10="1/2W",$D10="1/2L"),P10-O10,IF($D10="L",-O10,0))+IF(OR($D11="W",$D11="1/2W",$D11="1/2L"),P11-O11,IF($D11="L",-O11,0)),IF(AND(OR($D9="W",$D9="1/2W",$D9="1/2L"),D10="W"),P9+P10-SUM(O9:O11)+_xlfn.XLOOKUP("X",D9:D11,O9:O11,0),IF(AND(D9=TRUE,D11="W"),P9+P11-SUM(O9:O11),IF(AND(D10="W",D11="W"),P10+P11-SUM(O9:O11)+_xlfn.XLOOKUP("X",D9:D11,O9:O11,0),IF(L11&gt;0,IF(OR($D9="W",$D9="1/2W",$D9="1/2L"),P9-SUM(O9:O11)+_xlfn.XLOOKUP("X",D9:D11,O9:O11,0),IF(OR($D9="W",$D9="1/2W",$D9="1/2L"),P10-SUM(O9:O11)+_xlfn.XLOOKUP("X",D9:D11,O9:O11,0),IF(OR($D9="W",$D9="1/2W",$D9="1/2L"),P11-SUM(O9:O11)+_xlfn.XLOOKUP("X",D9:D11,O9:O11,0),SUM(P9:P11)/3-SUM(O9:O11)+_xlfn.XLOOKUP("X",D9:D11,O9:O11,0)))),IF(OR($D9="W",$D9="1/2W",$D9="1/2L"),P9-SUM(O9:O10)+_xlfn.XLOOKUP("X",D9:D11,O9:O11,0),IF(OR($D9="W",$D9="1/2W",$D9="1/2L"),P10-SUM(O9:O10)+_xlfn.XLOOKUP("X",D9:D11,O9:O11,0),SUM(P9:P10)/2-SUM(O9:O10)+_xlfn.XLOOKUP("X",D9:D11,O9:O11,0)))))))))</f>
        <v>0</v>
      </c>
      <c r="R9" s="300">
        <f>IF(Q9=0,0,Q9/SUM(O9:O11))</f>
        <v>0</v>
      </c>
      <c r="S9" s="285">
        <f>IF($B9=$B6,IF(OR($A9="LOSS",$A9="OK",$A9="Anulada"),Q9,0)+S6,IF(OR($A9="LOSS",$A9="OK",$A9="Anulada"),Q9,0))</f>
        <v>0</v>
      </c>
      <c r="T9" s="285">
        <f>IF($B9="",0,IF($B9=$B6,IF(G11="",IF(OR(G9="DNB1",G9="DNB2",G9="AH1(0)",G9="AH2(0)",G9="AH1(1)",G9="AH2(1)",G9="AH1(2)",G9="AH2(2)",G9="AH1(3)",G9="AH2(3)",G9="AH1(4)",G9="AH2(4)"),0,IF(Q9&lt;0,IF(G11="",SMALL(P9:P11,1)-SUM(O9:O11),0),SMALL(P9:P11,1)-SUM(O9:O11))),IF(Q9&lt;0,IF(G11="",SMALL(P9:P11,1)-SUM(O9:O11),0),SMALL(P9:P11,1)-SUM(O9:O11)))+T6,IF(G11="",IF(OR(G9="DNB1",G9="DNB2",G9="AH1(0)",G9="AH2(0)",G9="AH1(1)",G9="AH2(1)",G9="AH1(2)",G9="AH2(2)",G9="AH1(3)",G9="AH2(3)",G9="AH1(4)",G9="AH2(4)"),0,IF(Q9&lt;0,IF(G11="",SMALL(P9:P11,1)-SUM(O9:O11),0),SMALL(P9:P11,1)-SUM(O9:O11))),IF(Q9&lt;0,IF(G11="",SMALL(P9:P11,1)-SUM(O9:O11),0),SMALL(P9:P11,1)-SUM(O9:O11)))))</f>
        <v>0</v>
      </c>
      <c r="U9" s="285">
        <f>IF($B9=$B6,IF(Q9&lt;0,IF(G11="",Q9,0),Q9)+U6,Q9)</f>
        <v>0</v>
      </c>
      <c r="V9" s="287">
        <f>IF(U9=0,0,U9/AT9)</f>
        <v>0</v>
      </c>
      <c r="W9" s="34">
        <f>IF(L9="","",IF(L11&gt;0,(SUM(L9:L11)/L9)/(SUM(L9:L11)/L9+SUM(L9:L11)/L10+SUM(L9:L11)/L11),L10/SUM(L9:L10)))</f>
        <v>0.44186046511627908</v>
      </c>
      <c r="X9" s="103">
        <f t="shared" si="0"/>
        <v>0</v>
      </c>
      <c r="Y9" s="103">
        <f t="shared" si="0"/>
        <v>0</v>
      </c>
      <c r="Z9" s="103">
        <f t="shared" si="0"/>
        <v>0</v>
      </c>
      <c r="AA9" s="103">
        <f t="shared" si="0"/>
        <v>0</v>
      </c>
      <c r="AB9" s="103">
        <f t="shared" si="0"/>
        <v>0</v>
      </c>
      <c r="AC9" s="103">
        <f t="shared" si="0"/>
        <v>0</v>
      </c>
      <c r="AD9" s="103">
        <f t="shared" si="0"/>
        <v>0</v>
      </c>
      <c r="AE9" s="52">
        <f t="shared" si="1"/>
        <v>0</v>
      </c>
      <c r="AF9" s="52">
        <f t="shared" si="2"/>
        <v>0</v>
      </c>
      <c r="AG9" s="52">
        <f t="shared" si="3"/>
        <v>0</v>
      </c>
      <c r="AH9" s="52">
        <f t="shared" si="4"/>
        <v>0</v>
      </c>
      <c r="AI9" s="52">
        <f t="shared" si="5"/>
        <v>0</v>
      </c>
      <c r="AJ9" s="52">
        <f t="shared" si="6"/>
        <v>0</v>
      </c>
      <c r="AK9" s="52">
        <f t="shared" si="7"/>
        <v>0</v>
      </c>
      <c r="AL9" s="52">
        <f t="shared" si="8"/>
        <v>0</v>
      </c>
      <c r="AM9" s="52">
        <f t="shared" si="9"/>
        <v>0</v>
      </c>
      <c r="AN9" s="52">
        <f t="shared" si="10"/>
        <v>0</v>
      </c>
      <c r="AO9" s="52">
        <f t="shared" si="11"/>
        <v>0</v>
      </c>
      <c r="AP9" s="52">
        <f t="shared" si="12"/>
        <v>0</v>
      </c>
      <c r="AQ9" s="52">
        <f t="shared" si="13"/>
        <v>0</v>
      </c>
      <c r="AR9" s="52">
        <f t="shared" si="14"/>
        <v>0</v>
      </c>
      <c r="AS9" s="53">
        <f>IF($B9="","",$B9)</f>
        <v>3</v>
      </c>
      <c r="AT9" s="322">
        <f>IF($B9=$B6,AT6+SUM(O9:O11),SUM(O9:O11))</f>
        <v>127.11000000000001</v>
      </c>
      <c r="AU9" s="285">
        <f>IF($A9=" ",SUM(O9:O11),0)+AU6</f>
        <v>0</v>
      </c>
      <c r="AV9" s="285">
        <f>IF($B9="","",AV6+Q9)</f>
        <v>1.1138053875755887</v>
      </c>
    </row>
    <row r="10" spans="1:48" ht="13" customHeight="1" x14ac:dyDescent="0.2">
      <c r="A10" s="308"/>
      <c r="B10" s="282"/>
      <c r="C10" s="303"/>
      <c r="D10" s="39" t="s">
        <v>56</v>
      </c>
      <c r="E10" s="277"/>
      <c r="F10" s="291"/>
      <c r="G10" s="120" t="s">
        <v>150</v>
      </c>
      <c r="H10" s="277"/>
      <c r="I10" s="42" t="s">
        <v>23</v>
      </c>
      <c r="J10" s="43">
        <f>IF(I10="","",IF(_xlfn.XLOOKUP(I10,I$3:I9,$AS$3:AS9,0,,-1)=AS10,_xlfn.XLOOKUP(I10,I$3:I9,J$3:J9,1,,-1)+1,1))</f>
        <v>2</v>
      </c>
      <c r="K10" s="44">
        <f>IF(I10="","",_xlfn.XLOOKUP(I10,I$3:I9,K$3:K9,0,,-1)+IF($D10=" ",1,0))</f>
        <v>0</v>
      </c>
      <c r="L10" s="121">
        <v>1.9</v>
      </c>
      <c r="M10" s="122"/>
      <c r="N10" s="294"/>
      <c r="O10" s="47">
        <f>IF(OR(W9="",W10=""),"",ROUND(IF(L11&gt;0,IF(M10&gt;0,M10,IF(M9&gt;0,IF(N9=TRUE,ROUND((M9*W10)/W9,0),(M9*W10)/W9),IF(M10&gt;0,IF(N9=TRUE,ROUND(M10,0),M10),IF(M11&gt;0,IF(N9=TRUE,ROUND(O11*W10/W11,0),O11*W10/W11),0)))),IF(M10&gt;0,M10,IF(N9=TRUE,ROUND((M9*W10)/W9,0),(M9*W10)/W9))),2))</f>
        <v>34.81</v>
      </c>
      <c r="P10" s="48">
        <f t="shared" si="15"/>
        <v>66.138999999999996</v>
      </c>
      <c r="Q10" s="277"/>
      <c r="R10" s="286"/>
      <c r="S10" s="286"/>
      <c r="T10" s="286"/>
      <c r="U10" s="286"/>
      <c r="V10" s="288"/>
      <c r="W10" s="49">
        <f>IF(L10="","",IF(L11&gt;0,(SUM(L9:L11)/L10)/(SUM(L9:L11)/L9+SUM(L9:L11)/L10+SUM(L9:L11)/L11),L9/SUM(L9:L10)))</f>
        <v>0.55813953488372092</v>
      </c>
      <c r="X10" s="103">
        <f t="shared" si="0"/>
        <v>0</v>
      </c>
      <c r="Y10" s="103">
        <f t="shared" si="0"/>
        <v>0</v>
      </c>
      <c r="Z10" s="103">
        <f t="shared" si="0"/>
        <v>0</v>
      </c>
      <c r="AA10" s="103">
        <f t="shared" si="0"/>
        <v>0</v>
      </c>
      <c r="AB10" s="103">
        <f t="shared" si="0"/>
        <v>0</v>
      </c>
      <c r="AC10" s="103">
        <f t="shared" si="0"/>
        <v>0</v>
      </c>
      <c r="AD10" s="103">
        <f t="shared" si="0"/>
        <v>0</v>
      </c>
      <c r="AE10" s="52">
        <f t="shared" si="1"/>
        <v>0</v>
      </c>
      <c r="AF10" s="52">
        <f t="shared" si="2"/>
        <v>0</v>
      </c>
      <c r="AG10" s="52">
        <f t="shared" si="3"/>
        <v>0</v>
      </c>
      <c r="AH10" s="52">
        <f t="shared" si="4"/>
        <v>0</v>
      </c>
      <c r="AI10" s="52">
        <f t="shared" si="5"/>
        <v>0</v>
      </c>
      <c r="AJ10" s="52">
        <f t="shared" si="6"/>
        <v>0</v>
      </c>
      <c r="AK10" s="52">
        <f t="shared" si="7"/>
        <v>0</v>
      </c>
      <c r="AL10" s="52">
        <f t="shared" si="8"/>
        <v>0</v>
      </c>
      <c r="AM10" s="52">
        <f t="shared" si="9"/>
        <v>0</v>
      </c>
      <c r="AN10" s="52">
        <f t="shared" si="10"/>
        <v>0</v>
      </c>
      <c r="AO10" s="52">
        <f t="shared" si="11"/>
        <v>0</v>
      </c>
      <c r="AP10" s="52">
        <f t="shared" si="12"/>
        <v>0</v>
      </c>
      <c r="AQ10" s="52">
        <f t="shared" si="13"/>
        <v>0</v>
      </c>
      <c r="AR10" s="52">
        <f t="shared" si="14"/>
        <v>0</v>
      </c>
      <c r="AS10" s="53">
        <f>IF($B9="","",$B9)</f>
        <v>3</v>
      </c>
      <c r="AT10" s="311"/>
      <c r="AU10" s="298"/>
      <c r="AV10" s="298"/>
    </row>
    <row r="11" spans="1:48" ht="13.25" customHeight="1" x14ac:dyDescent="0.2">
      <c r="A11" s="309"/>
      <c r="B11" s="283"/>
      <c r="C11" s="304"/>
      <c r="D11" s="54" t="s">
        <v>32</v>
      </c>
      <c r="E11" s="278"/>
      <c r="F11" s="292"/>
      <c r="G11" s="134"/>
      <c r="H11" s="278"/>
      <c r="I11" s="57"/>
      <c r="J11" s="58" t="str">
        <f>IF(I11="","",IF(_xlfn.XLOOKUP(I11,I$3:I10,$AS$3:AS10,0,,-1)=AS11,_xlfn.XLOOKUP(I11,I$3:I10,J$3:J10,1,,-1)+1,1))</f>
        <v/>
      </c>
      <c r="K11" s="59" t="str">
        <f>IF(I11="","",_xlfn.XLOOKUP(I11,I$3:I10,K$3:K10,0,,-1)+IF($D11=" ",1,0))</f>
        <v/>
      </c>
      <c r="L11" s="55"/>
      <c r="M11" s="128"/>
      <c r="N11" s="295"/>
      <c r="O11" s="62" t="str">
        <f>IF(OR(W9="",W10=""),"",IF(L11&gt;0,ROUND(IF(M11&gt;0,M11,IF(M9&gt;0,IF(N9=TRUE,ROUND((M9*W11)/W9,0),(M9*W11)/W9),IF(M10&gt;0,IF(N9=TRUE,ROUND((M10*W11)/W10,0),(M10*W11)/W10),IF(M11&gt;0,M11,0)))),2),""))</f>
        <v/>
      </c>
      <c r="P11" s="63" t="str">
        <f t="shared" si="15"/>
        <v/>
      </c>
      <c r="Q11" s="278"/>
      <c r="R11" s="278"/>
      <c r="S11" s="278"/>
      <c r="T11" s="278"/>
      <c r="U11" s="278"/>
      <c r="V11" s="289"/>
      <c r="W11" s="64" t="str">
        <f>IF(L11="","",(SUM(L9:L11)/L11)/(SUM(L9:L11)/L9+SUM(L9:L11)/L10+SUM(L9:L11)/L11))</f>
        <v/>
      </c>
      <c r="X11" s="103">
        <f t="shared" si="0"/>
        <v>0</v>
      </c>
      <c r="Y11" s="103">
        <f t="shared" si="0"/>
        <v>0</v>
      </c>
      <c r="Z11" s="103">
        <f t="shared" si="0"/>
        <v>0</v>
      </c>
      <c r="AA11" s="103">
        <f t="shared" si="0"/>
        <v>0</v>
      </c>
      <c r="AB11" s="103">
        <f t="shared" si="0"/>
        <v>0</v>
      </c>
      <c r="AC11" s="103">
        <f t="shared" si="0"/>
        <v>0</v>
      </c>
      <c r="AD11" s="103">
        <f t="shared" si="0"/>
        <v>0</v>
      </c>
      <c r="AE11" s="52">
        <f t="shared" si="1"/>
        <v>0</v>
      </c>
      <c r="AF11" s="52">
        <f t="shared" si="2"/>
        <v>0</v>
      </c>
      <c r="AG11" s="52">
        <f t="shared" si="3"/>
        <v>0</v>
      </c>
      <c r="AH11" s="52">
        <f t="shared" si="4"/>
        <v>0</v>
      </c>
      <c r="AI11" s="52">
        <f t="shared" si="5"/>
        <v>0</v>
      </c>
      <c r="AJ11" s="52">
        <f t="shared" si="6"/>
        <v>0</v>
      </c>
      <c r="AK11" s="52">
        <f t="shared" si="7"/>
        <v>0</v>
      </c>
      <c r="AL11" s="52">
        <f t="shared" si="8"/>
        <v>0</v>
      </c>
      <c r="AM11" s="52">
        <f t="shared" si="9"/>
        <v>0</v>
      </c>
      <c r="AN11" s="52">
        <f t="shared" si="10"/>
        <v>0</v>
      </c>
      <c r="AO11" s="52">
        <f t="shared" si="11"/>
        <v>0</v>
      </c>
      <c r="AP11" s="52">
        <f t="shared" si="12"/>
        <v>0</v>
      </c>
      <c r="AQ11" s="52">
        <f t="shared" si="13"/>
        <v>0</v>
      </c>
      <c r="AR11" s="52">
        <f t="shared" si="14"/>
        <v>0</v>
      </c>
      <c r="AS11" s="53">
        <f>IF($B9="","",$B9)</f>
        <v>3</v>
      </c>
      <c r="AT11" s="311"/>
      <c r="AU11" s="298"/>
      <c r="AV11" s="298"/>
    </row>
    <row r="12" spans="1:48" ht="13.25" customHeight="1" x14ac:dyDescent="0.2">
      <c r="A12" s="307" t="str">
        <f>IF(OR(D12="W",D13="W",D14="W",D12="1/2W",D13="1/2W",D14="1/2W",D12="1/2L",D13="1/2L",D14="1/2L"),"OK",IF(OR(D12="L",D13="L",D14="L"),"LOSS",IF(OR(D12="X",D13="X",D14="X"),"Anulado"," ")))</f>
        <v>OK</v>
      </c>
      <c r="B12" s="281">
        <f>IF(E12="","",$B9)</f>
        <v>3</v>
      </c>
      <c r="C12" s="305" t="str">
        <f>IF(E12=""," ","– "&amp;COUNTIF(B$3:B14,$B12))</f>
        <v>– 3</v>
      </c>
      <c r="D12" s="65" t="s">
        <v>28</v>
      </c>
      <c r="E12" s="326">
        <v>44686.583333333336</v>
      </c>
      <c r="F12" s="314" t="s">
        <v>151</v>
      </c>
      <c r="G12" s="66" t="s">
        <v>78</v>
      </c>
      <c r="H12" s="313" t="str">
        <f ca="1">IF(E12="","",IF(AND(DAY(E12)&lt;DAY(TODAY()),$A12=" "),"???",IF($A12=" ",IF(AND(DAY(E12)=DAY(TODAY()),HOUR(E12)&lt;=HOUR(NOW())+1),IF(AND(HOUR(E12)+2&lt;=HOUR(NOW()),DAY(E12)&lt;=DAY(TODAY()),MINUTE(E12)&lt;=MINUTE(NOW())),"???",IF(OR(MINUTE(E12)&lt;=MINUTE(NOW()),HOUR(E12)&lt;=HOUR(NOW())),"!!!","")),""),"")))</f>
        <v/>
      </c>
      <c r="I12" s="67" t="s">
        <v>23</v>
      </c>
      <c r="J12" s="68">
        <f>IF(I12="","",IF(_xlfn.XLOOKUP(I12,I$3:I11,$AS$3:AS11,0,,-1)=AS12,_xlfn.XLOOKUP(I12,I$3:I11,J$3:J11,1,,-1)+1,1))</f>
        <v>3</v>
      </c>
      <c r="K12" s="69">
        <f>IF(I12="","",_xlfn.XLOOKUP(I12,I$3:I11,K$3:K11,0,,-1)+IF($D12=" ",1,0))</f>
        <v>0</v>
      </c>
      <c r="L12" s="70">
        <v>1.423</v>
      </c>
      <c r="M12" s="71">
        <v>19.8</v>
      </c>
      <c r="N12" s="293" t="b">
        <v>0</v>
      </c>
      <c r="O12" s="72">
        <f>IF(OR(W12="",W13=""),"",ROUND(IF(L14&gt;0,IF(M12&gt;0,M12,IF(M13&gt;0,IF(N12=TRUE,ROUND((M13*W12)/W13,0),(M13*W12)/W13),IF(N12=TRUE,ROUND((M14*W12)/W14,0),(M14*W12)/W14))),IF(M12&gt;0,M12,IF(N12=TRUE,ROUND((M13*W12)/W13,0),(M13*W12)/W13))),2))</f>
        <v>19.8</v>
      </c>
      <c r="P12" s="73">
        <f t="shared" si="15"/>
        <v>28.175400000000003</v>
      </c>
      <c r="Q12" s="320">
        <f>IF($A12="Anulado",0,IF(OR($A12="LOSS",$A12="OK"),IF(OR($D12="W",$D12="1/2W",$D12="1/2L"),P12-O12,IF($D12="L",-O12,0))+IF(OR($D13="W",$D13="1/2W",$D13="1/2L"),P13-O13,IF($D13="L",-O13,0))+IF(OR($D14="W",$D14="1/2W",$D14="1/2L"),P14-O14,IF($D14="L",-O14,0)),IF(AND(OR($D12="W",$D12="1/2W",$D12="1/2L"),D13="W"),P12+P13-SUM(O12:O14)+_xlfn.XLOOKUP("X",D12:D14,O12:O14,0),IF(AND(D12=TRUE,D14="W"),P12+P14-SUM(O12:O14),IF(AND(D13="W",D14="W"),P13+P14-SUM(O12:O14)+_xlfn.XLOOKUP("X",D12:D14,O12:O14,0),IF(L14&gt;0,IF(OR($D12="W",$D12="1/2W",$D12="1/2L"),P12-SUM(O12:O14)+_xlfn.XLOOKUP("X",D12:D14,O12:O14,0),IF(OR($D12="W",$D12="1/2W",$D12="1/2L"),P13-SUM(O12:O14)+_xlfn.XLOOKUP("X",D12:D14,O12:O14,0),IF(OR($D12="W",$D12="1/2W",$D12="1/2L"),P14-SUM(O12:O14)+_xlfn.XLOOKUP("X",D12:D14,O12:O14,0),SUM(P12:P14)/3-SUM(O12:O14)+_xlfn.XLOOKUP("X",D12:D14,O12:O14,0)))),IF(OR($D12="W",$D12="1/2W",$D12="1/2L"),P12-SUM(O12:O13)+_xlfn.XLOOKUP("X",D12:D14,O12:O14,0),IF(OR($D12="W",$D12="1/2W",$D12="1/2L"),P13-SUM(O12:O13)+_xlfn.XLOOKUP("X",D12:D14,O12:O14,0),SUM(P12:P13)/2-SUM(O12:O13)+_xlfn.XLOOKUP("X",D12:D14,O12:O14,0)))))))))</f>
        <v>1.2700000000000014</v>
      </c>
      <c r="R12" s="319">
        <f>IF(Q12=0,0,Q12/SUM(O12:O14))</f>
        <v>4.7211895910780718E-2</v>
      </c>
      <c r="S12" s="296">
        <f>IF($B12=$B9,IF(OR($A12="LOSS",$A12="OK",$A12="Anulada"),Q12,0)+S9,IF(OR($A12="LOSS",$A12="OK",$A12="Anulada"),Q12,0))</f>
        <v>1.2700000000000014</v>
      </c>
      <c r="T12" s="296">
        <f>IF($B12="",0,IF($B12=$B9,IF(G14="",IF(OR(G12="DNB1",G12="DNB2",G12="AH1(0)",G12="AH2(0)",G12="AH1(1)",G12="AH2(1)",G12="AH1(2)",G12="AH2(2)",G12="AH1(3)",G12="AH2(3)",G12="AH1(4)",G12="AH2(4)"),0,IF(Q12&lt;0,IF(G14="",SMALL(P12:P14,1)-SUM(O12:O14),0),SMALL(P12:P14,1)-SUM(O12:O14))),IF(Q12&lt;0,IF(G14="",SMALL(P12:P14,1)-SUM(O12:O14),0),SMALL(P12:P14,1)-SUM(O12:O14)))+T9,IF(G14="",IF(OR(G12="DNB1",G12="DNB2",G12="AH1(0)",G12="AH2(0)",G12="AH1(1)",G12="AH2(1)",G12="AH1(2)",G12="AH2(2)",G12="AH1(3)",G12="AH2(3)",G12="AH1(4)",G12="AH2(4)"),0,IF(Q12&lt;0,IF(G14="",SMALL(P12:P14,1)-SUM(O12:O14),0),SMALL(P12:P14,1)-SUM(O12:O14))),IF(Q12&lt;0,IF(G14="",SMALL(P12:P14,1)-SUM(O12:O14),0),SMALL(P12:P14,1)-SUM(O12:O14)))))</f>
        <v>-18.529999999999998</v>
      </c>
      <c r="U12" s="296">
        <f>IF($B12=$B9,IF(Q12&lt;0,IF(G14="",Q12,0),Q12)+U9,Q12)</f>
        <v>1.2700000000000014</v>
      </c>
      <c r="V12" s="323">
        <f>IF(U12=0,0,U12/AT12)</f>
        <v>8.2462177780663667E-3</v>
      </c>
      <c r="W12" s="74">
        <f>IF(L12="","",IF(L14&gt;0,(SUM(L12:L14)/L12)/(SUM(L12:L14)/L12+SUM(L12:L14)/L13+SUM(L12:L14)/L14),L13/SUM(L12:L13)))</f>
        <v>0.56329952190205457</v>
      </c>
      <c r="X12" s="77">
        <f t="shared" si="0"/>
        <v>0</v>
      </c>
      <c r="Y12" s="77">
        <f t="shared" si="0"/>
        <v>0</v>
      </c>
      <c r="Z12" s="77">
        <f t="shared" si="0"/>
        <v>0</v>
      </c>
      <c r="AA12" s="77">
        <f t="shared" si="0"/>
        <v>0</v>
      </c>
      <c r="AB12" s="77">
        <f t="shared" si="0"/>
        <v>0</v>
      </c>
      <c r="AC12" s="89">
        <f t="shared" si="0"/>
        <v>-19.8</v>
      </c>
      <c r="AD12" s="77">
        <f t="shared" si="0"/>
        <v>0</v>
      </c>
      <c r="AE12" s="77">
        <f t="shared" si="1"/>
        <v>0</v>
      </c>
      <c r="AF12" s="77">
        <f t="shared" si="2"/>
        <v>0</v>
      </c>
      <c r="AG12" s="77">
        <f t="shared" si="3"/>
        <v>0</v>
      </c>
      <c r="AH12" s="77">
        <f t="shared" si="4"/>
        <v>0</v>
      </c>
      <c r="AI12" s="77">
        <f t="shared" si="5"/>
        <v>0</v>
      </c>
      <c r="AJ12" s="77">
        <f t="shared" si="6"/>
        <v>0</v>
      </c>
      <c r="AK12" s="77">
        <f t="shared" si="7"/>
        <v>0</v>
      </c>
      <c r="AL12" s="77">
        <f t="shared" si="8"/>
        <v>0</v>
      </c>
      <c r="AM12" s="77">
        <f t="shared" si="9"/>
        <v>0</v>
      </c>
      <c r="AN12" s="77">
        <f t="shared" si="10"/>
        <v>0</v>
      </c>
      <c r="AO12" s="77">
        <f t="shared" si="11"/>
        <v>0</v>
      </c>
      <c r="AP12" s="77">
        <f t="shared" si="12"/>
        <v>1</v>
      </c>
      <c r="AQ12" s="77">
        <f t="shared" si="13"/>
        <v>0</v>
      </c>
      <c r="AR12" s="77">
        <f t="shared" si="14"/>
        <v>0</v>
      </c>
      <c r="AS12" s="78">
        <f>IF($B12="","",$B12)</f>
        <v>3</v>
      </c>
      <c r="AT12" s="321">
        <f>IF($B12=$B9,AT9+SUM(O12:O14),SUM(O12:O14))</f>
        <v>154.01000000000002</v>
      </c>
      <c r="AU12" s="296">
        <f>IF($A12=" ",SUM(O12:O14),0)+AU9</f>
        <v>0</v>
      </c>
      <c r="AV12" s="296">
        <f>IF($B12="","",AV9+Q12)</f>
        <v>2.38380538757559</v>
      </c>
    </row>
    <row r="13" spans="1:48" ht="13" customHeight="1" x14ac:dyDescent="0.2">
      <c r="A13" s="308"/>
      <c r="B13" s="282"/>
      <c r="C13" s="303"/>
      <c r="D13" s="79" t="s">
        <v>31</v>
      </c>
      <c r="E13" s="277"/>
      <c r="F13" s="291"/>
      <c r="G13" s="80" t="s">
        <v>36</v>
      </c>
      <c r="H13" s="277"/>
      <c r="I13" s="81" t="s">
        <v>20</v>
      </c>
      <c r="J13" s="82">
        <f>IF(I13="","",IF(_xlfn.XLOOKUP(I13,I$3:I12,$AS$3:AS12,0,,-1)=AS13,_xlfn.XLOOKUP(I13,I$3:I12,J$3:J12,1,,-1)+1,1))</f>
        <v>3</v>
      </c>
      <c r="K13" s="83">
        <f>IF(I13="","",_xlfn.XLOOKUP(I13,I$3:I12,K$3:K12,0,,-1)+IF($D13=" ",1,0))</f>
        <v>0</v>
      </c>
      <c r="L13" s="84">
        <v>3.1</v>
      </c>
      <c r="M13" s="85">
        <v>2.7</v>
      </c>
      <c r="N13" s="294"/>
      <c r="O13" s="86">
        <f>IF(OR(W12="",W13=""),"",ROUND(IF(L14&gt;0,IF(M13&gt;0,M13,IF(M12&gt;0,IF(N12=TRUE,ROUND((M12*W13)/W12,0),(M12*W13)/W12),IF(M13&gt;0,IF(N12=TRUE,ROUND(M13,0),M13),IF(M14&gt;0,IF(N12=TRUE,ROUND(O14*W13/W14,0),O14*W13/W14),0)))),IF(M13&gt;0,M13,IF(N12=TRUE,ROUND((M12*W13)/W12,0),(M12*W13)/W12))),2))</f>
        <v>2.7</v>
      </c>
      <c r="P13" s="87">
        <f t="shared" si="15"/>
        <v>8.370000000000001</v>
      </c>
      <c r="Q13" s="277"/>
      <c r="R13" s="286"/>
      <c r="S13" s="286"/>
      <c r="T13" s="286"/>
      <c r="U13" s="286"/>
      <c r="V13" s="288"/>
      <c r="W13" s="88">
        <f>IF(L13="","",IF(L14&gt;0,(SUM(L12:L14)/L13)/(SUM(L12:L14)/L12+SUM(L12:L14)/L13+SUM(L12:L14)/L14),L12/SUM(L12:L13)))</f>
        <v>0.25857265150536246</v>
      </c>
      <c r="X13" s="77">
        <f t="shared" ref="X13:AD22" si="16">IF($I13=X$2,IF(OR($D13="W",$D13="1/2W",$D13="1/2L"),$P13-$O13,IF($D13="X",0,-$O13)),0)</f>
        <v>0</v>
      </c>
      <c r="Y13" s="77">
        <f t="shared" si="16"/>
        <v>0</v>
      </c>
      <c r="Z13" s="89">
        <f t="shared" si="16"/>
        <v>5.6700000000000008</v>
      </c>
      <c r="AA13" s="77">
        <f t="shared" si="16"/>
        <v>0</v>
      </c>
      <c r="AB13" s="77">
        <f t="shared" si="16"/>
        <v>0</v>
      </c>
      <c r="AC13" s="77">
        <f t="shared" si="16"/>
        <v>0</v>
      </c>
      <c r="AD13" s="77">
        <f t="shared" si="16"/>
        <v>0</v>
      </c>
      <c r="AE13" s="77">
        <f t="shared" si="1"/>
        <v>0</v>
      </c>
      <c r="AF13" s="77">
        <f t="shared" si="2"/>
        <v>0</v>
      </c>
      <c r="AG13" s="77">
        <f t="shared" si="3"/>
        <v>0</v>
      </c>
      <c r="AH13" s="77">
        <f t="shared" si="4"/>
        <v>0</v>
      </c>
      <c r="AI13" s="77">
        <f t="shared" si="5"/>
        <v>1</v>
      </c>
      <c r="AJ13" s="77">
        <f t="shared" si="6"/>
        <v>0</v>
      </c>
      <c r="AK13" s="77">
        <f t="shared" si="7"/>
        <v>0</v>
      </c>
      <c r="AL13" s="77">
        <f t="shared" si="8"/>
        <v>0</v>
      </c>
      <c r="AM13" s="77">
        <f t="shared" si="9"/>
        <v>0</v>
      </c>
      <c r="AN13" s="77">
        <f t="shared" si="10"/>
        <v>0</v>
      </c>
      <c r="AO13" s="77">
        <f t="shared" si="11"/>
        <v>0</v>
      </c>
      <c r="AP13" s="77">
        <f t="shared" si="12"/>
        <v>0</v>
      </c>
      <c r="AQ13" s="77">
        <f t="shared" si="13"/>
        <v>0</v>
      </c>
      <c r="AR13" s="77">
        <f t="shared" si="14"/>
        <v>0</v>
      </c>
      <c r="AS13" s="78">
        <f>IF($B12="","",$B12)</f>
        <v>3</v>
      </c>
      <c r="AT13" s="311"/>
      <c r="AU13" s="298"/>
      <c r="AV13" s="298"/>
    </row>
    <row r="14" spans="1:48" ht="13.25" customHeight="1" x14ac:dyDescent="0.2">
      <c r="A14" s="309"/>
      <c r="B14" s="283"/>
      <c r="C14" s="304"/>
      <c r="D14" s="90" t="s">
        <v>31</v>
      </c>
      <c r="E14" s="278"/>
      <c r="F14" s="292"/>
      <c r="G14" s="91">
        <v>2</v>
      </c>
      <c r="H14" s="278"/>
      <c r="I14" s="92" t="s">
        <v>20</v>
      </c>
      <c r="J14" s="93">
        <f>IF(I14="","",IF(_xlfn.XLOOKUP(I14,I$3:I13,$AS$3:AS13,0,,-1)=AS14,_xlfn.XLOOKUP(I14,I$3:I13,J$3:J13,1,,-1)+1,1))</f>
        <v>4</v>
      </c>
      <c r="K14" s="94">
        <f>IF(I14="","",_xlfn.XLOOKUP(I14,I$3:I13,K$3:K13,0,,-1)+IF($D14=" ",1,0))</f>
        <v>0</v>
      </c>
      <c r="L14" s="95">
        <v>4.5</v>
      </c>
      <c r="M14" s="96">
        <v>4.4000000000000004</v>
      </c>
      <c r="N14" s="295"/>
      <c r="O14" s="97">
        <f>IF(OR(W12="",W13=""),"",IF(L14&gt;0,ROUND(IF(M14&gt;0,M14,IF(M12&gt;0,IF(N12=TRUE,ROUND((M12*W14)/W12,0),(M12*W14)/W12),IF(M13&gt;0,IF(N12=TRUE,ROUND((M13*W14)/W13,0),(M13*W14)/W13),IF(M14&gt;0,M14,0)))),2),""))</f>
        <v>4.4000000000000004</v>
      </c>
      <c r="P14" s="98">
        <f t="shared" si="15"/>
        <v>19.8</v>
      </c>
      <c r="Q14" s="278"/>
      <c r="R14" s="278"/>
      <c r="S14" s="278"/>
      <c r="T14" s="278"/>
      <c r="U14" s="278"/>
      <c r="V14" s="289"/>
      <c r="W14" s="99">
        <f>IF(L14="","",(SUM(L12:L14)/L14)/(SUM(L12:L14)/L12+SUM(L12:L14)/L13+SUM(L12:L14)/L14))</f>
        <v>0.17812782659258303</v>
      </c>
      <c r="X14" s="77">
        <f t="shared" si="16"/>
        <v>0</v>
      </c>
      <c r="Y14" s="77">
        <f t="shared" si="16"/>
        <v>0</v>
      </c>
      <c r="Z14" s="89">
        <f t="shared" si="16"/>
        <v>15.4</v>
      </c>
      <c r="AA14" s="77">
        <f t="shared" si="16"/>
        <v>0</v>
      </c>
      <c r="AB14" s="77">
        <f t="shared" si="16"/>
        <v>0</v>
      </c>
      <c r="AC14" s="77">
        <f t="shared" si="16"/>
        <v>0</v>
      </c>
      <c r="AD14" s="77">
        <f t="shared" si="16"/>
        <v>0</v>
      </c>
      <c r="AE14" s="77">
        <f t="shared" si="1"/>
        <v>0</v>
      </c>
      <c r="AF14" s="77">
        <f t="shared" si="2"/>
        <v>0</v>
      </c>
      <c r="AG14" s="77">
        <f t="shared" si="3"/>
        <v>0</v>
      </c>
      <c r="AH14" s="77">
        <f t="shared" si="4"/>
        <v>0</v>
      </c>
      <c r="AI14" s="77">
        <f t="shared" si="5"/>
        <v>1</v>
      </c>
      <c r="AJ14" s="77">
        <f t="shared" si="6"/>
        <v>0</v>
      </c>
      <c r="AK14" s="77">
        <f t="shared" si="7"/>
        <v>0</v>
      </c>
      <c r="AL14" s="77">
        <f t="shared" si="8"/>
        <v>0</v>
      </c>
      <c r="AM14" s="77">
        <f t="shared" si="9"/>
        <v>0</v>
      </c>
      <c r="AN14" s="77">
        <f t="shared" si="10"/>
        <v>0</v>
      </c>
      <c r="AO14" s="77">
        <f t="shared" si="11"/>
        <v>0</v>
      </c>
      <c r="AP14" s="77">
        <f t="shared" si="12"/>
        <v>0</v>
      </c>
      <c r="AQ14" s="77">
        <f t="shared" si="13"/>
        <v>0</v>
      </c>
      <c r="AR14" s="77">
        <f t="shared" si="14"/>
        <v>0</v>
      </c>
      <c r="AS14" s="78">
        <f>IF($B12="","",$B12)</f>
        <v>3</v>
      </c>
      <c r="AT14" s="311"/>
      <c r="AU14" s="298"/>
      <c r="AV14" s="298"/>
    </row>
    <row r="15" spans="1:48" ht="13.25" customHeight="1" x14ac:dyDescent="0.2">
      <c r="A15" s="312" t="str">
        <f>IF(OR(D15="W",D16="W",D17="W",D15="1/2W",D16="1/2W",D17="1/2W",D15="1/2L",D16="1/2L",D17="1/2L"),"OK",IF(OR(D15="L",D16="L",D17="L"),"LOSS",IF(OR(D15="X",D16="X",D17="X"),"Anulado"," ")))</f>
        <v>OK</v>
      </c>
      <c r="B15" s="299">
        <v>4</v>
      </c>
      <c r="C15" s="302" t="str">
        <f>IF(E15=""," ","– "&amp;COUNTIF(B$3:B17,$B15))</f>
        <v>– 1</v>
      </c>
      <c r="D15" s="25" t="s">
        <v>28</v>
      </c>
      <c r="E15" s="325">
        <v>44686.479166666664</v>
      </c>
      <c r="F15" s="315" t="s">
        <v>152</v>
      </c>
      <c r="G15" s="117" t="s">
        <v>153</v>
      </c>
      <c r="H15" s="306" t="str">
        <f ca="1">IF(E15="","",IF(AND(DAY(E15)&lt;DAY(TODAY()),$A15=" "),"???",IF($A15=" ",IF(AND(DAY(E15)=DAY(TODAY()),HOUR(E15)&lt;=HOUR(NOW())+1),IF(AND(HOUR(E15)+2&lt;=HOUR(NOW()),DAY(E15)&lt;=DAY(TODAY()),MINUTE(E15)&lt;=MINUTE(NOW())),"???",IF(OR(MINUTE(E15)&lt;=MINUTE(NOW()),HOUR(E15)&lt;=HOUR(NOW())),"!!!","")),""),"")))</f>
        <v/>
      </c>
      <c r="I15" s="27" t="s">
        <v>20</v>
      </c>
      <c r="J15" s="101">
        <f>IF(I15="","",IF(_xlfn.XLOOKUP(I15,I$3:I14,$AS$3:AS14,0,,-1)=AS15,_xlfn.XLOOKUP(I15,I$3:I14,J$3:J14,1,,-1)+1,1))</f>
        <v>1</v>
      </c>
      <c r="K15" s="29">
        <f>IF(I15="","",_xlfn.XLOOKUP(I15,I$3:I14,K$3:K14,0,,-1)+IF($D15=" ",1,0))</f>
        <v>0</v>
      </c>
      <c r="L15" s="118">
        <v>3.1</v>
      </c>
      <c r="M15" s="119">
        <v>6.1</v>
      </c>
      <c r="N15" s="318" t="b">
        <v>0</v>
      </c>
      <c r="O15" s="102">
        <f>IF(OR(W15="",W16=""),"",ROUND(IF(L17&gt;0,IF(M15&gt;0,M15,IF(M16&gt;0,IF(N15=TRUE,ROUND((M16*W15)/W16,0),(M16*W15)/W16),IF(N15=TRUE,ROUND((M17*W15)/W17,0),(M17*W15)/W17))),IF(M15&gt;0,M15,IF(N15=TRUE,ROUND((M16*W15)/W16,0),(M16*W15)/W16))),2))</f>
        <v>6.1</v>
      </c>
      <c r="P15" s="33">
        <f t="shared" si="15"/>
        <v>18.91</v>
      </c>
      <c r="Q15" s="301">
        <f>IF($A15="Anulado",0,IF(OR($A15="LOSS",$A15="OK"),IF(OR($D15="W",$D15="1/2W",$D15="1/2L"),P15-O15,IF($D15="L",-O15,0))+IF(OR($D16="W",$D16="1/2W",$D16="1/2L"),P16-O16,IF($D16="L",-O16,0))+IF(OR($D17="W",$D17="1/2W",$D17="1/2L"),P17-O17,IF($D17="L",-O17,0)),IF(AND(OR($D15="W",$D15="1/2W",$D15="1/2L"),D16="W"),P15+P16-SUM(O15:O17)+_xlfn.XLOOKUP("X",D15:D17,O15:O17,0),IF(AND(D15=TRUE,D17="W"),P15+P17-SUM(O15:O17),IF(AND(D16="W",D17="W"),P16+P17-SUM(O15:O17)+_xlfn.XLOOKUP("X",D15:D17,O15:O17,0),IF(L17&gt;0,IF(OR($D15="W",$D15="1/2W",$D15="1/2L"),P15-SUM(O15:O17)+_xlfn.XLOOKUP("X",D15:D17,O15:O17,0),IF(OR($D15="W",$D15="1/2W",$D15="1/2L"),P16-SUM(O15:O17)+_xlfn.XLOOKUP("X",D15:D17,O15:O17,0),IF(OR($D15="W",$D15="1/2W",$D15="1/2L"),P17-SUM(O15:O17)+_xlfn.XLOOKUP("X",D15:D17,O15:O17,0),SUM(P15:P17)/3-SUM(O15:O17)+_xlfn.XLOOKUP("X",D15:D17,O15:O17,0)))),IF(OR($D15="W",$D15="1/2W",$D15="1/2L"),P15-SUM(O15:O16)+_xlfn.XLOOKUP("X",D15:D17,O15:O17,0),IF(OR($D15="W",$D15="1/2W",$D15="1/2L"),P16-SUM(O15:O16)+_xlfn.XLOOKUP("X",D15:D17,O15:O17,0),SUM(P15:P16)/2-SUM(O15:O16)+_xlfn.XLOOKUP("X",D15:D17,O15:O17,0)))))))))</f>
        <v>3.7614999999999998</v>
      </c>
      <c r="R15" s="300">
        <f>IF(Q15=0,0,Q15/SUM(O15:O17))</f>
        <v>8.7598975314392175E-2</v>
      </c>
      <c r="S15" s="285">
        <f>IF($B15=$B12,IF(OR($A15="LOSS",$A15="OK",$A15="Anulada"),Q15,0)+S12,IF(OR($A15="LOSS",$A15="OK",$A15="Anulada"),Q15,0))</f>
        <v>3.7614999999999998</v>
      </c>
      <c r="T15" s="285">
        <f>IF($B15="",0,IF($B15=$B12,IF(G17="",IF(OR(G15="DNB1",G15="DNB2",G15="AH1(0)",G15="AH2(0)",G15="AH1(1)",G15="AH2(1)",G15="AH1(2)",G15="AH2(2)",G15="AH1(3)",G15="AH2(3)",G15="AH1(4)",G15="AH2(4)"),0,IF(Q15&lt;0,IF(G17="",SMALL(P15:P17,1)-SUM(O15:O17),0),SMALL(P15:P17,1)-SUM(O15:O17))),IF(Q15&lt;0,IF(G17="",SMALL(P15:P17,1)-SUM(O15:O17),0),SMALL(P15:P17,1)-SUM(O15:O17)))+T12,IF(G17="",IF(OR(G15="DNB1",G15="DNB2",G15="AH1(0)",G15="AH2(0)",G15="AH1(1)",G15="AH2(1)",G15="AH1(2)",G15="AH2(2)",G15="AH1(3)",G15="AH2(3)",G15="AH1(4)",G15="AH2(4)"),0,IF(Q15&lt;0,IF(G17="",SMALL(P15:P17,1)-SUM(O15:O17),0),SMALL(P15:P17,1)-SUM(O15:O17))),IF(Q15&lt;0,IF(G17="",SMALL(P15:P17,1)-SUM(O15:O17),0),SMALL(P15:P17,1)-SUM(O15:O17)))))</f>
        <v>-24.029999999999998</v>
      </c>
      <c r="U15" s="285">
        <f>IF($B15=$B12,IF(Q15&lt;0,IF(G17="",Q15,0),Q15)+U12,Q15)</f>
        <v>3.7614999999999998</v>
      </c>
      <c r="V15" s="287">
        <f>IF(U15=0,0,U15/AT15)</f>
        <v>8.7598975314392175E-2</v>
      </c>
      <c r="W15" s="34">
        <f>IF(L15="","",IF(L17&gt;0,(SUM(L15:L17)/L15)/(SUM(L15:L17)/L15+SUM(L15:L17)/L16+SUM(L15:L17)/L17),L16/SUM(L15:L16)))</f>
        <v>0.23501427212178877</v>
      </c>
      <c r="X15" s="103">
        <f t="shared" si="16"/>
        <v>0</v>
      </c>
      <c r="Y15" s="103">
        <f t="shared" si="16"/>
        <v>0</v>
      </c>
      <c r="Z15" s="104">
        <f t="shared" si="16"/>
        <v>-6.1</v>
      </c>
      <c r="AA15" s="103">
        <f t="shared" si="16"/>
        <v>0</v>
      </c>
      <c r="AB15" s="103">
        <f t="shared" si="16"/>
        <v>0</v>
      </c>
      <c r="AC15" s="103">
        <f t="shared" si="16"/>
        <v>0</v>
      </c>
      <c r="AD15" s="103">
        <f t="shared" si="16"/>
        <v>0</v>
      </c>
      <c r="AE15" s="52">
        <f t="shared" si="1"/>
        <v>0</v>
      </c>
      <c r="AF15" s="52">
        <f t="shared" si="2"/>
        <v>0</v>
      </c>
      <c r="AG15" s="52">
        <f t="shared" si="3"/>
        <v>0</v>
      </c>
      <c r="AH15" s="52">
        <f t="shared" si="4"/>
        <v>0</v>
      </c>
      <c r="AI15" s="52">
        <f t="shared" si="5"/>
        <v>0</v>
      </c>
      <c r="AJ15" s="52">
        <f t="shared" si="6"/>
        <v>1</v>
      </c>
      <c r="AK15" s="52">
        <f t="shared" si="7"/>
        <v>0</v>
      </c>
      <c r="AL15" s="52">
        <f t="shared" si="8"/>
        <v>0</v>
      </c>
      <c r="AM15" s="52">
        <f t="shared" si="9"/>
        <v>0</v>
      </c>
      <c r="AN15" s="52">
        <f t="shared" si="10"/>
        <v>0</v>
      </c>
      <c r="AO15" s="52">
        <f t="shared" si="11"/>
        <v>0</v>
      </c>
      <c r="AP15" s="52">
        <f t="shared" si="12"/>
        <v>0</v>
      </c>
      <c r="AQ15" s="52">
        <f t="shared" si="13"/>
        <v>0</v>
      </c>
      <c r="AR15" s="52">
        <f t="shared" si="14"/>
        <v>0</v>
      </c>
      <c r="AS15" s="53">
        <f>IF($B15="","",$B15)</f>
        <v>4</v>
      </c>
      <c r="AT15" s="322">
        <f>IF($B15=$B12,AT12+SUM(O15:O17),SUM(O15:O17))</f>
        <v>42.94</v>
      </c>
      <c r="AU15" s="285">
        <f>IF($A15=" ",SUM(O15:O17),0)+AU12</f>
        <v>0</v>
      </c>
      <c r="AV15" s="285">
        <f>IF($B15="","",AV12+Q15)</f>
        <v>6.1453053875755899</v>
      </c>
    </row>
    <row r="16" spans="1:48" ht="13" customHeight="1" x14ac:dyDescent="0.2">
      <c r="A16" s="308"/>
      <c r="B16" s="282"/>
      <c r="C16" s="303"/>
      <c r="D16" s="39" t="s">
        <v>31</v>
      </c>
      <c r="E16" s="277"/>
      <c r="F16" s="291"/>
      <c r="G16" s="133">
        <v>1</v>
      </c>
      <c r="H16" s="277"/>
      <c r="I16" s="42" t="s">
        <v>20</v>
      </c>
      <c r="J16" s="43">
        <f>IF(I16="","",IF(_xlfn.XLOOKUP(I16,I$3:I15,$AS$3:AS15,0,,-1)=AS16,_xlfn.XLOOKUP(I16,I$3:I15,J$3:J15,1,,-1)+1,1))</f>
        <v>2</v>
      </c>
      <c r="K16" s="44">
        <f>IF(I16="","",_xlfn.XLOOKUP(I16,I$3:I15,K$3:K15,0,,-1)+IF($D16=" ",1,0))</f>
        <v>0</v>
      </c>
      <c r="L16" s="121">
        <v>1.55</v>
      </c>
      <c r="M16" s="122">
        <v>17.93</v>
      </c>
      <c r="N16" s="294"/>
      <c r="O16" s="47">
        <f>IF(OR(W15="",W16=""),"",ROUND(IF(L17&gt;0,IF(M16&gt;0,M16,IF(M15&gt;0,IF(N15=TRUE,ROUND((M15*W16)/W15,0),(M15*W16)/W15),IF(M16&gt;0,IF(N15=TRUE,ROUND(M16,0),M16),IF(M17&gt;0,IF(N15=TRUE,ROUND(O17*W16/W17,0),O17*W16/W17),0)))),IF(M16&gt;0,M16,IF(N15=TRUE,ROUND((M15*W16)/W15,0),(M15*W16)/W15))),2))</f>
        <v>17.93</v>
      </c>
      <c r="P16" s="48">
        <f t="shared" si="15"/>
        <v>27.791499999999999</v>
      </c>
      <c r="Q16" s="277"/>
      <c r="R16" s="286"/>
      <c r="S16" s="286"/>
      <c r="T16" s="286"/>
      <c r="U16" s="286"/>
      <c r="V16" s="288"/>
      <c r="W16" s="49">
        <f>IF(L16="","",IF(L17&gt;0,(SUM(L15:L17)/L16)/(SUM(L15:L17)/L15+SUM(L15:L17)/L16+SUM(L15:L17)/L17),L15/SUM(L15:L16)))</f>
        <v>0.47002854424357754</v>
      </c>
      <c r="X16" s="103">
        <f t="shared" si="16"/>
        <v>0</v>
      </c>
      <c r="Y16" s="103">
        <f t="shared" si="16"/>
        <v>0</v>
      </c>
      <c r="Z16" s="104">
        <f t="shared" si="16"/>
        <v>9.8614999999999995</v>
      </c>
      <c r="AA16" s="103">
        <f t="shared" si="16"/>
        <v>0</v>
      </c>
      <c r="AB16" s="103">
        <f t="shared" si="16"/>
        <v>0</v>
      </c>
      <c r="AC16" s="103">
        <f t="shared" si="16"/>
        <v>0</v>
      </c>
      <c r="AD16" s="103">
        <f t="shared" si="16"/>
        <v>0</v>
      </c>
      <c r="AE16" s="52">
        <f t="shared" si="1"/>
        <v>0</v>
      </c>
      <c r="AF16" s="52">
        <f t="shared" si="2"/>
        <v>0</v>
      </c>
      <c r="AG16" s="52">
        <f t="shared" si="3"/>
        <v>0</v>
      </c>
      <c r="AH16" s="52">
        <f t="shared" si="4"/>
        <v>0</v>
      </c>
      <c r="AI16" s="52">
        <f t="shared" si="5"/>
        <v>1</v>
      </c>
      <c r="AJ16" s="52">
        <f t="shared" si="6"/>
        <v>0</v>
      </c>
      <c r="AK16" s="52">
        <f t="shared" si="7"/>
        <v>0</v>
      </c>
      <c r="AL16" s="52">
        <f t="shared" si="8"/>
        <v>0</v>
      </c>
      <c r="AM16" s="52">
        <f t="shared" si="9"/>
        <v>0</v>
      </c>
      <c r="AN16" s="52">
        <f t="shared" si="10"/>
        <v>0</v>
      </c>
      <c r="AO16" s="52">
        <f t="shared" si="11"/>
        <v>0</v>
      </c>
      <c r="AP16" s="52">
        <f t="shared" si="12"/>
        <v>0</v>
      </c>
      <c r="AQ16" s="52">
        <f t="shared" si="13"/>
        <v>0</v>
      </c>
      <c r="AR16" s="52">
        <f t="shared" si="14"/>
        <v>0</v>
      </c>
      <c r="AS16" s="53">
        <f>IF($B15="","",$B15)</f>
        <v>4</v>
      </c>
      <c r="AT16" s="311"/>
      <c r="AU16" s="298"/>
      <c r="AV16" s="298"/>
    </row>
    <row r="17" spans="1:48" ht="26.25" customHeight="1" x14ac:dyDescent="0.2">
      <c r="A17" s="309"/>
      <c r="B17" s="283"/>
      <c r="C17" s="304"/>
      <c r="D17" s="54" t="s">
        <v>56</v>
      </c>
      <c r="E17" s="278"/>
      <c r="F17" s="292"/>
      <c r="G17" s="123" t="s">
        <v>154</v>
      </c>
      <c r="H17" s="278"/>
      <c r="I17" s="124" t="s">
        <v>23</v>
      </c>
      <c r="J17" s="125">
        <f>IF(I17="","",IF(_xlfn.XLOOKUP(I17,I$3:I16,$AS$3:AS16,0,,-1)=AS17,_xlfn.XLOOKUP(I17,I$3:I16,J$3:J16,1,,-1)+1,1))</f>
        <v>1</v>
      </c>
      <c r="K17" s="126">
        <f>IF(I17="","",_xlfn.XLOOKUP(I17,I$3:I16,K$3:K16,0,,-1)+IF($D17=" ",1,0))</f>
        <v>0</v>
      </c>
      <c r="L17" s="127">
        <v>2.4700000000000002</v>
      </c>
      <c r="M17" s="128">
        <v>18.91</v>
      </c>
      <c r="N17" s="295"/>
      <c r="O17" s="129">
        <f>IF(OR(W15="",W16=""),"",IF(L17&gt;0,ROUND(IF(M17&gt;0,M17,IF(M15&gt;0,IF(N15=TRUE,ROUND((M15*W17)/W15,0),(M15*W17)/W15),IF(M16&gt;0,IF(N15=TRUE,ROUND((M16*W17)/W16,0),(M16*W17)/W16),IF(M17&gt;0,M17,0)))),2),""))</f>
        <v>18.91</v>
      </c>
      <c r="P17" s="130">
        <f t="shared" si="15"/>
        <v>46.707700000000003</v>
      </c>
      <c r="Q17" s="278"/>
      <c r="R17" s="278"/>
      <c r="S17" s="278"/>
      <c r="T17" s="278"/>
      <c r="U17" s="278"/>
      <c r="V17" s="289"/>
      <c r="W17" s="131">
        <f>IF(L17="","",(SUM(L15:L17)/L17)/(SUM(L15:L17)/L15+SUM(L15:L17)/L16+SUM(L15:L17)/L17))</f>
        <v>0.29495718363463369</v>
      </c>
      <c r="X17" s="103">
        <f t="shared" si="16"/>
        <v>0</v>
      </c>
      <c r="Y17" s="103">
        <f t="shared" si="16"/>
        <v>0</v>
      </c>
      <c r="Z17" s="103">
        <f t="shared" si="16"/>
        <v>0</v>
      </c>
      <c r="AA17" s="103">
        <f t="shared" si="16"/>
        <v>0</v>
      </c>
      <c r="AB17" s="103">
        <f t="shared" si="16"/>
        <v>0</v>
      </c>
      <c r="AC17" s="103">
        <f t="shared" si="16"/>
        <v>0</v>
      </c>
      <c r="AD17" s="103">
        <f t="shared" si="16"/>
        <v>0</v>
      </c>
      <c r="AE17" s="52">
        <f t="shared" si="1"/>
        <v>0</v>
      </c>
      <c r="AF17" s="52">
        <f t="shared" si="2"/>
        <v>0</v>
      </c>
      <c r="AG17" s="52">
        <f t="shared" si="3"/>
        <v>0</v>
      </c>
      <c r="AH17" s="52">
        <f t="shared" si="4"/>
        <v>0</v>
      </c>
      <c r="AI17" s="52">
        <f t="shared" si="5"/>
        <v>0</v>
      </c>
      <c r="AJ17" s="52">
        <f t="shared" si="6"/>
        <v>0</v>
      </c>
      <c r="AK17" s="52">
        <f t="shared" si="7"/>
        <v>0</v>
      </c>
      <c r="AL17" s="52">
        <f t="shared" si="8"/>
        <v>0</v>
      </c>
      <c r="AM17" s="52">
        <f t="shared" si="9"/>
        <v>0</v>
      </c>
      <c r="AN17" s="52">
        <f t="shared" si="10"/>
        <v>0</v>
      </c>
      <c r="AO17" s="52">
        <f t="shared" si="11"/>
        <v>0</v>
      </c>
      <c r="AP17" s="52">
        <f t="shared" si="12"/>
        <v>0</v>
      </c>
      <c r="AQ17" s="52">
        <f t="shared" si="13"/>
        <v>0</v>
      </c>
      <c r="AR17" s="52">
        <f t="shared" si="14"/>
        <v>0</v>
      </c>
      <c r="AS17" s="53">
        <f>IF($B15="","",$B15)</f>
        <v>4</v>
      </c>
      <c r="AT17" s="311"/>
      <c r="AU17" s="298"/>
      <c r="AV17" s="298"/>
    </row>
    <row r="18" spans="1:48" ht="13.25" customHeight="1" x14ac:dyDescent="0.2">
      <c r="A18" s="307" t="str">
        <f>IF(OR(D18="W",D19="W",D20="W",D18="1/2W",D19="1/2W",D20="1/2W",D18="1/2L",D19="1/2L",D20="1/2L"),"OK",IF(OR(D18="L",D19="L",D20="L"),"LOSS",IF(OR(D18="X",D19="X",D20="X"),"Anulado"," ")))</f>
        <v>OK</v>
      </c>
      <c r="B18" s="281">
        <f>IF(E18="","",$B15)</f>
        <v>4</v>
      </c>
      <c r="C18" s="305" t="str">
        <f>IF(E18=""," ","– "&amp;COUNTIF(B$3:B20,$B18))</f>
        <v>– 2</v>
      </c>
      <c r="D18" s="65" t="s">
        <v>28</v>
      </c>
      <c r="E18" s="326">
        <v>44686.479166666664</v>
      </c>
      <c r="F18" s="314" t="s">
        <v>152</v>
      </c>
      <c r="G18" s="66" t="s">
        <v>61</v>
      </c>
      <c r="H18" s="313" t="str">
        <f ca="1">IF(E18="","",IF(AND(DAY(E18)&lt;DAY(TODAY()),$A18=" "),"???",IF($A18=" ",IF(AND(DAY(E18)=DAY(TODAY()),HOUR(E18)&lt;=HOUR(NOW())+1),IF(AND(HOUR(E18)+2&lt;=HOUR(NOW()),DAY(E18)&lt;=DAY(TODAY()),MINUTE(E18)&lt;=MINUTE(NOW())),"???",IF(OR(MINUTE(E18)&lt;=MINUTE(NOW()),HOUR(E18)&lt;=HOUR(NOW())),"!!!","")),""),"")))</f>
        <v/>
      </c>
      <c r="I18" s="67" t="s">
        <v>23</v>
      </c>
      <c r="J18" s="68">
        <f>IF(I18="","",IF(_xlfn.XLOOKUP(I18,I$3:I17,$AS$3:AS17,0,,-1)=AS18,_xlfn.XLOOKUP(I18,I$3:I17,J$3:J17,1,,-1)+1,1))</f>
        <v>2</v>
      </c>
      <c r="K18" s="69">
        <f>IF(I18="","",_xlfn.XLOOKUP(I18,I$3:I17,K$3:K17,0,,-1)+IF($D18=" ",1,0))</f>
        <v>0</v>
      </c>
      <c r="L18" s="70">
        <v>2.83</v>
      </c>
      <c r="M18" s="71"/>
      <c r="N18" s="293" t="b">
        <v>0</v>
      </c>
      <c r="O18" s="72">
        <f>IF(OR(W18="",W19=""),"",ROUND(IF(L20&gt;0,IF(M18&gt;0,M18,IF(M19&gt;0,IF(N18=TRUE,ROUND((M19*W18)/W19,0),(M19*W18)/W19),IF(N18=TRUE,ROUND((M20*W18)/W20,0),(M20*W18)/W20))),IF(M18&gt;0,M18,IF(N18=TRUE,ROUND((M19*W18)/W19,0),(M19*W18)/W19))),2))</f>
        <v>10.94</v>
      </c>
      <c r="P18" s="73">
        <f t="shared" si="15"/>
        <v>30.9602</v>
      </c>
      <c r="Q18" s="320">
        <f>IF($A18="Anulado",0,IF(OR($A18="LOSS",$A18="OK"),IF(OR($D18="W",$D18="1/2W",$D18="1/2L"),P18-O18,IF($D18="L",-O18,0))+IF(OR($D19="W",$D19="1/2W",$D19="1/2L"),P19-O19,IF($D19="L",-O19,0))+IF(OR($D20="W",$D20="1/2W",$D20="1/2L"),P20-O20,IF($D20="L",-O20,0)),IF(AND(OR($D18="W",$D18="1/2W",$D18="1/2L"),D19="W"),P18+P19-SUM(O18:O20)+_xlfn.XLOOKUP("X",D18:D20,O18:O20,0),IF(AND(D18=TRUE,D20="W"),P18+P20-SUM(O18:O20),IF(AND(D19="W",D20="W"),P19+P20-SUM(O18:O20)+_xlfn.XLOOKUP("X",D18:D20,O18:O20,0),IF(L20&gt;0,IF(OR($D18="W",$D18="1/2W",$D18="1/2L"),P18-SUM(O18:O20)+_xlfn.XLOOKUP("X",D18:D20,O18:O20,0),IF(OR($D18="W",$D18="1/2W",$D18="1/2L"),P19-SUM(O18:O20)+_xlfn.XLOOKUP("X",D18:D20,O18:O20,0),IF(OR($D18="W",$D18="1/2W",$D18="1/2L"),P20-SUM(O18:O20)+_xlfn.XLOOKUP("X",D18:D20,O18:O20,0),SUM(P18:P20)/3-SUM(O18:O20)+_xlfn.XLOOKUP("X",D18:D20,O18:O20,0)))),IF(OR($D18="W",$D18="1/2W",$D18="1/2L"),P18-SUM(O18:O19)+_xlfn.XLOOKUP("X",D18:D20,O18:O20,0),IF(OR($D18="W",$D18="1/2W",$D18="1/2L"),P19-SUM(O18:O19)+_xlfn.XLOOKUP("X",D18:D20,O18:O20,0),SUM(P18:P19)/2-SUM(O18:O19)+_xlfn.XLOOKUP("X",D18:D20,O18:O20,0)))))))))</f>
        <v>1.2539999999999996</v>
      </c>
      <c r="R18" s="319">
        <f>IF(Q18=0,0,Q18/SUM(O18:O20))</f>
        <v>4.2222222222222203E-2</v>
      </c>
      <c r="S18" s="296">
        <f>IF($B18=$B15,IF(OR($A18="LOSS",$A18="OK",$A18="Anulada"),Q18,0)+S15,IF(OR($A18="LOSS",$A18="OK",$A18="Anulada"),Q18,0))</f>
        <v>5.0154999999999994</v>
      </c>
      <c r="T18" s="296">
        <f>IF($B18="",0,IF($B18=$B15,IF(G20="",IF(OR(G18="DNB1",G18="DNB2",G18="AH1(0)",G18="AH2(0)",G18="AH1(1)",G18="AH2(1)",G18="AH1(2)",G18="AH2(2)",G18="AH1(3)",G18="AH2(3)",G18="AH1(4)",G18="AH2(4)"),0,IF(Q18&lt;0,IF(G20="",SMALL(P18:P20,1)-SUM(O18:O20),0),SMALL(P18:P20,1)-SUM(O18:O20))),IF(Q18&lt;0,IF(G20="",SMALL(P18:P20,1)-SUM(O18:O20),0),SMALL(P18:P20,1)-SUM(O18:O20)))+T15,IF(G20="",IF(OR(G18="DNB1",G18="DNB2",G18="AH1(0)",G18="AH2(0)",G18="AH1(1)",G18="AH2(1)",G18="AH1(2)",G18="AH2(2)",G18="AH1(3)",G18="AH2(3)",G18="AH1(4)",G18="AH2(4)"),0,IF(Q18&lt;0,IF(G20="",SMALL(P18:P20,1)-SUM(O18:O20),0),SMALL(P18:P20,1)-SUM(O18:O20))),IF(Q18&lt;0,IF(G20="",SMALL(P18:P20,1)-SUM(O18:O20),0),SMALL(P18:P20,1)-SUM(O18:O20)))))</f>
        <v>-22.776</v>
      </c>
      <c r="U18" s="296">
        <f>IF($B18=$B15,IF(Q18&lt;0,IF(G20="",Q18,0),Q18)+U15,Q18)</f>
        <v>5.0154999999999994</v>
      </c>
      <c r="V18" s="323">
        <f>IF(U18=0,0,U18/AT18)</f>
        <v>6.9045980176211441E-2</v>
      </c>
      <c r="W18" s="74">
        <f>IF(L18="","",IF(L20&gt;0,(SUM(L18:L20)/L18)/(SUM(L18:L20)/L18+SUM(L18:L20)/L19+SUM(L18:L20)/L20),L19/SUM(L18:L19)))</f>
        <v>0.3683035714285714</v>
      </c>
      <c r="X18" s="77">
        <f t="shared" si="16"/>
        <v>0</v>
      </c>
      <c r="Y18" s="77">
        <f t="shared" si="16"/>
        <v>0</v>
      </c>
      <c r="Z18" s="77">
        <f t="shared" si="16"/>
        <v>0</v>
      </c>
      <c r="AA18" s="77">
        <f t="shared" si="16"/>
        <v>0</v>
      </c>
      <c r="AB18" s="77">
        <f t="shared" si="16"/>
        <v>0</v>
      </c>
      <c r="AC18" s="89">
        <f t="shared" si="16"/>
        <v>-10.94</v>
      </c>
      <c r="AD18" s="77">
        <f t="shared" si="16"/>
        <v>0</v>
      </c>
      <c r="AE18" s="77">
        <f t="shared" si="1"/>
        <v>0</v>
      </c>
      <c r="AF18" s="77">
        <f t="shared" si="2"/>
        <v>0</v>
      </c>
      <c r="AG18" s="77">
        <f t="shared" si="3"/>
        <v>0</v>
      </c>
      <c r="AH18" s="77">
        <f t="shared" si="4"/>
        <v>0</v>
      </c>
      <c r="AI18" s="77">
        <f t="shared" si="5"/>
        <v>0</v>
      </c>
      <c r="AJ18" s="77">
        <f t="shared" si="6"/>
        <v>0</v>
      </c>
      <c r="AK18" s="77">
        <f t="shared" si="7"/>
        <v>0</v>
      </c>
      <c r="AL18" s="77">
        <f t="shared" si="8"/>
        <v>0</v>
      </c>
      <c r="AM18" s="77">
        <f t="shared" si="9"/>
        <v>0</v>
      </c>
      <c r="AN18" s="77">
        <f t="shared" si="10"/>
        <v>0</v>
      </c>
      <c r="AO18" s="77">
        <f t="shared" si="11"/>
        <v>0</v>
      </c>
      <c r="AP18" s="77">
        <f t="shared" si="12"/>
        <v>1</v>
      </c>
      <c r="AQ18" s="77">
        <f t="shared" si="13"/>
        <v>0</v>
      </c>
      <c r="AR18" s="77">
        <f t="shared" si="14"/>
        <v>0</v>
      </c>
      <c r="AS18" s="78">
        <f>IF($B18="","",$B18)</f>
        <v>4</v>
      </c>
      <c r="AT18" s="321">
        <f>IF($B18=$B15,AT15+SUM(O18:O20),SUM(O18:O20))</f>
        <v>72.64</v>
      </c>
      <c r="AU18" s="296">
        <f>IF($A18=" ",SUM(O18:O20),0)+AU15</f>
        <v>0</v>
      </c>
      <c r="AV18" s="296">
        <f>IF($B18="","",AV15+Q18)</f>
        <v>7.3993053875755894</v>
      </c>
    </row>
    <row r="19" spans="1:48" ht="13" customHeight="1" x14ac:dyDescent="0.2">
      <c r="A19" s="308"/>
      <c r="B19" s="282"/>
      <c r="C19" s="303"/>
      <c r="D19" s="79" t="s">
        <v>31</v>
      </c>
      <c r="E19" s="277"/>
      <c r="F19" s="291"/>
      <c r="G19" s="80" t="s">
        <v>98</v>
      </c>
      <c r="H19" s="277"/>
      <c r="I19" s="81" t="s">
        <v>20</v>
      </c>
      <c r="J19" s="82">
        <f>IF(I19="","",IF(_xlfn.XLOOKUP(I19,I$3:I18,$AS$3:AS18,0,,-1)=AS19,_xlfn.XLOOKUP(I19,I$3:I18,J$3:J18,1,,-1)+1,1))</f>
        <v>3</v>
      </c>
      <c r="K19" s="83">
        <f>IF(I19="","",_xlfn.XLOOKUP(I19,I$3:I18,K$3:K18,0,,-1)+IF($D19=" ",1,0))</f>
        <v>0</v>
      </c>
      <c r="L19" s="84">
        <v>1.65</v>
      </c>
      <c r="M19" s="85">
        <v>18.760000000000002</v>
      </c>
      <c r="N19" s="294"/>
      <c r="O19" s="86">
        <f>IF(OR(W18="",W19=""),"",ROUND(IF(L20&gt;0,IF(M19&gt;0,M19,IF(M18&gt;0,IF(N18=TRUE,ROUND((M18*W19)/W18,0),(M18*W19)/W18),IF(M19&gt;0,IF(N18=TRUE,ROUND(M19,0),M19),IF(M20&gt;0,IF(N18=TRUE,ROUND(O20*W19/W20,0),O20*W19/W20),0)))),IF(M19&gt;0,M19,IF(N18=TRUE,ROUND((M18*W19)/W18,0),(M18*W19)/W18))),2))</f>
        <v>18.760000000000002</v>
      </c>
      <c r="P19" s="87">
        <f t="shared" si="15"/>
        <v>30.954000000000001</v>
      </c>
      <c r="Q19" s="277"/>
      <c r="R19" s="286"/>
      <c r="S19" s="286"/>
      <c r="T19" s="286"/>
      <c r="U19" s="286"/>
      <c r="V19" s="288"/>
      <c r="W19" s="88">
        <f>IF(L19="","",IF(L20&gt;0,(SUM(L18:L20)/L19)/(SUM(L18:L20)/L18+SUM(L18:L20)/L19+SUM(L18:L20)/L20),L18/SUM(L18:L19)))</f>
        <v>0.63169642857142849</v>
      </c>
      <c r="X19" s="77">
        <f t="shared" si="16"/>
        <v>0</v>
      </c>
      <c r="Y19" s="77">
        <f t="shared" si="16"/>
        <v>0</v>
      </c>
      <c r="Z19" s="89">
        <f t="shared" si="16"/>
        <v>12.193999999999999</v>
      </c>
      <c r="AA19" s="77">
        <f t="shared" si="16"/>
        <v>0</v>
      </c>
      <c r="AB19" s="77">
        <f t="shared" si="16"/>
        <v>0</v>
      </c>
      <c r="AC19" s="77">
        <f t="shared" si="16"/>
        <v>0</v>
      </c>
      <c r="AD19" s="77">
        <f t="shared" si="16"/>
        <v>0</v>
      </c>
      <c r="AE19" s="77">
        <f t="shared" si="1"/>
        <v>0</v>
      </c>
      <c r="AF19" s="77">
        <f t="shared" si="2"/>
        <v>0</v>
      </c>
      <c r="AG19" s="77">
        <f t="shared" si="3"/>
        <v>0</v>
      </c>
      <c r="AH19" s="77">
        <f t="shared" si="4"/>
        <v>0</v>
      </c>
      <c r="AI19" s="77">
        <f t="shared" si="5"/>
        <v>1</v>
      </c>
      <c r="AJ19" s="77">
        <f t="shared" si="6"/>
        <v>0</v>
      </c>
      <c r="AK19" s="77">
        <f t="shared" si="7"/>
        <v>0</v>
      </c>
      <c r="AL19" s="77">
        <f t="shared" si="8"/>
        <v>0</v>
      </c>
      <c r="AM19" s="77">
        <f t="shared" si="9"/>
        <v>0</v>
      </c>
      <c r="AN19" s="77">
        <f t="shared" si="10"/>
        <v>0</v>
      </c>
      <c r="AO19" s="77">
        <f t="shared" si="11"/>
        <v>0</v>
      </c>
      <c r="AP19" s="77">
        <f t="shared" si="12"/>
        <v>0</v>
      </c>
      <c r="AQ19" s="77">
        <f t="shared" si="13"/>
        <v>0</v>
      </c>
      <c r="AR19" s="77">
        <f t="shared" si="14"/>
        <v>0</v>
      </c>
      <c r="AS19" s="78">
        <f>IF($B18="","",$B18)</f>
        <v>4</v>
      </c>
      <c r="AT19" s="311"/>
      <c r="AU19" s="298"/>
      <c r="AV19" s="298"/>
    </row>
    <row r="20" spans="1:48" ht="26.25" customHeight="1" x14ac:dyDescent="0.2">
      <c r="A20" s="309"/>
      <c r="B20" s="283"/>
      <c r="C20" s="304"/>
      <c r="D20" s="90" t="s">
        <v>32</v>
      </c>
      <c r="E20" s="278"/>
      <c r="F20" s="292"/>
      <c r="G20" s="109"/>
      <c r="H20" s="278"/>
      <c r="I20" s="110"/>
      <c r="J20" s="111" t="str">
        <f>IF(I20="","",IF(_xlfn.XLOOKUP(I20,I$3:I19,$AS$3:AS19,0,,-1)=AS20,_xlfn.XLOOKUP(I20,I$3:I19,J$3:J19,1,,-1)+1,1))</f>
        <v/>
      </c>
      <c r="K20" s="112" t="str">
        <f>IF(I20="","",_xlfn.XLOOKUP(I20,I$3:I19,K$3:K19,0,,-1)+IF($D20=" ",1,0))</f>
        <v/>
      </c>
      <c r="L20" s="113"/>
      <c r="M20" s="96"/>
      <c r="N20" s="295"/>
      <c r="O20" s="114" t="str">
        <f>IF(OR(W18="",W19=""),"",IF(L20&gt;0,ROUND(IF(M20&gt;0,M20,IF(M18&gt;0,IF(N18=TRUE,ROUND((M18*W20)/W18,0),(M18*W20)/W18),IF(M19&gt;0,IF(N18=TRUE,ROUND((M19*W20)/W19,0),(M19*W20)/W19),IF(M20&gt;0,M20,0)))),2),""))</f>
        <v/>
      </c>
      <c r="P20" s="115" t="str">
        <f t="shared" si="15"/>
        <v/>
      </c>
      <c r="Q20" s="278"/>
      <c r="R20" s="278"/>
      <c r="S20" s="278"/>
      <c r="T20" s="278"/>
      <c r="U20" s="278"/>
      <c r="V20" s="289"/>
      <c r="W20" s="116" t="str">
        <f>IF(L20="","",(SUM(L18:L20)/L20)/(SUM(L18:L20)/L18+SUM(L18:L20)/L19+SUM(L18:L20)/L20))</f>
        <v/>
      </c>
      <c r="X20" s="77">
        <f t="shared" si="16"/>
        <v>0</v>
      </c>
      <c r="Y20" s="77">
        <f t="shared" si="16"/>
        <v>0</v>
      </c>
      <c r="Z20" s="77">
        <f t="shared" si="16"/>
        <v>0</v>
      </c>
      <c r="AA20" s="77">
        <f t="shared" si="16"/>
        <v>0</v>
      </c>
      <c r="AB20" s="77">
        <f t="shared" si="16"/>
        <v>0</v>
      </c>
      <c r="AC20" s="77">
        <f t="shared" si="16"/>
        <v>0</v>
      </c>
      <c r="AD20" s="77">
        <f t="shared" si="16"/>
        <v>0</v>
      </c>
      <c r="AE20" s="77">
        <f t="shared" si="1"/>
        <v>0</v>
      </c>
      <c r="AF20" s="77">
        <f t="shared" si="2"/>
        <v>0</v>
      </c>
      <c r="AG20" s="77">
        <f t="shared" si="3"/>
        <v>0</v>
      </c>
      <c r="AH20" s="77">
        <f t="shared" si="4"/>
        <v>0</v>
      </c>
      <c r="AI20" s="77">
        <f t="shared" si="5"/>
        <v>0</v>
      </c>
      <c r="AJ20" s="77">
        <f t="shared" si="6"/>
        <v>0</v>
      </c>
      <c r="AK20" s="77">
        <f t="shared" si="7"/>
        <v>0</v>
      </c>
      <c r="AL20" s="77">
        <f t="shared" si="8"/>
        <v>0</v>
      </c>
      <c r="AM20" s="77">
        <f t="shared" si="9"/>
        <v>0</v>
      </c>
      <c r="AN20" s="77">
        <f t="shared" si="10"/>
        <v>0</v>
      </c>
      <c r="AO20" s="77">
        <f t="shared" si="11"/>
        <v>0</v>
      </c>
      <c r="AP20" s="77">
        <f t="shared" si="12"/>
        <v>0</v>
      </c>
      <c r="AQ20" s="77">
        <f t="shared" si="13"/>
        <v>0</v>
      </c>
      <c r="AR20" s="77">
        <f t="shared" si="14"/>
        <v>0</v>
      </c>
      <c r="AS20" s="78">
        <f>IF($B18="","",$B18)</f>
        <v>4</v>
      </c>
      <c r="AT20" s="311"/>
      <c r="AU20" s="298"/>
      <c r="AV20" s="298"/>
    </row>
    <row r="21" spans="1:48" ht="13.25" customHeight="1" x14ac:dyDescent="0.2">
      <c r="A21" s="312" t="str">
        <f>IF(OR(D21="W",D22="W",D23="W",D21="1/2W",D22="1/2W",D23="1/2W",D21="1/2L",D22="1/2L",D23="1/2L"),"OK",IF(OR(D21="L",D22="L",D23="L"),"LOSS",IF(OR(D21="X",D22="X",D23="X"),"Anulado"," ")))</f>
        <v>OK</v>
      </c>
      <c r="B21" s="299">
        <f>IF(E21="","",$B18)</f>
        <v>4</v>
      </c>
      <c r="C21" s="302" t="str">
        <f>IF(E21=""," ","– "&amp;COUNTIF(B$3:B23,$B21))</f>
        <v>– 3</v>
      </c>
      <c r="D21" s="25" t="s">
        <v>28</v>
      </c>
      <c r="E21" s="325">
        <v>44685.520833333336</v>
      </c>
      <c r="F21" s="315" t="s">
        <v>155</v>
      </c>
      <c r="G21" s="117" t="s">
        <v>61</v>
      </c>
      <c r="H21" s="306" t="str">
        <f ca="1">IF(E21="","",IF(AND(DAY(E21)&lt;DAY(TODAY()),$A21=" "),"???",IF($A21=" ",IF(AND(DAY(E21)=DAY(TODAY()),HOUR(E21)&lt;=HOUR(NOW())+1),IF(AND(HOUR(E21)+2&lt;=HOUR(NOW()),DAY(E21)&lt;=DAY(TODAY()),MINUTE(E21)&lt;=MINUTE(NOW())),"???",IF(OR(MINUTE(E21)&lt;=MINUTE(NOW()),HOUR(E21)&lt;=HOUR(NOW())),"!!!","")),""),"")))</f>
        <v/>
      </c>
      <c r="I21" s="27" t="s">
        <v>23</v>
      </c>
      <c r="J21" s="101">
        <f>IF(I21="","",IF(_xlfn.XLOOKUP(I21,I$3:I20,$AS$3:AS20,0,,-1)=AS21,_xlfn.XLOOKUP(I21,I$3:I20,J$3:J20,1,,-1)+1,1))</f>
        <v>3</v>
      </c>
      <c r="K21" s="29">
        <f>IF(I21="","",_xlfn.XLOOKUP(I21,I$3:I20,K$3:K20,0,,-1)+IF($D21=" ",1,0))</f>
        <v>0</v>
      </c>
      <c r="L21" s="118">
        <v>1.97</v>
      </c>
      <c r="M21" s="119">
        <v>17.84</v>
      </c>
      <c r="N21" s="318" t="b">
        <v>0</v>
      </c>
      <c r="O21" s="102">
        <f>IF(OR(W21="",W22=""),"",ROUND(IF(L23&gt;0,IF(M21&gt;0,M21,IF(M22&gt;0,IF(N21=TRUE,ROUND((M22*W21)/W22,0),(M22*W21)/W22),IF(N21=TRUE,ROUND((M23*W21)/W23,0),(M23*W21)/W23))),IF(M21&gt;0,M21,IF(N21=TRUE,ROUND((M22*W21)/W22,0),(M22*W21)/W22))),2))</f>
        <v>17.84</v>
      </c>
      <c r="P21" s="33">
        <f t="shared" si="15"/>
        <v>35.144799999999996</v>
      </c>
      <c r="Q21" s="301">
        <f>IF($A21="Anulado",0,IF(OR($A21="LOSS",$A21="OK"),IF(OR($D21="W",$D21="1/2W",$D21="1/2L"),P21-O21,IF($D21="L",-O21,0))+IF(OR($D22="W",$D22="1/2W",$D22="1/2L"),P22-O22,IF($D22="L",-O22,0))+IF(OR($D23="W",$D23="1/2W",$D23="1/2L"),P23-O23,IF($D23="L",-O23,0)),IF(AND(OR($D21="W",$D21="1/2W",$D21="1/2L"),D22="W"),P21+P22-SUM(O21:O23)+_xlfn.XLOOKUP("X",D21:D23,O21:O23,0),IF(AND(D21=TRUE,D23="W"),P21+P23-SUM(O21:O23),IF(AND(D22="W",D23="W"),P22+P23-SUM(O21:O23)+_xlfn.XLOOKUP("X",D21:D23,O21:O23,0),IF(L23&gt;0,IF(OR($D21="W",$D21="1/2W",$D21="1/2L"),P21-SUM(O21:O23)+_xlfn.XLOOKUP("X",D21:D23,O21:O23,0),IF(OR($D21="W",$D21="1/2W",$D21="1/2L"),P22-SUM(O21:O23)+_xlfn.XLOOKUP("X",D21:D23,O21:O23,0),IF(OR($D21="W",$D21="1/2W",$D21="1/2L"),P23-SUM(O21:O23)+_xlfn.XLOOKUP("X",D21:D23,O21:O23,0),SUM(P21:P23)/3-SUM(O21:O23)+_xlfn.XLOOKUP("X",D21:D23,O21:O23,0)))),IF(OR($D21="W",$D21="1/2W",$D21="1/2L"),P21-SUM(O21:O22)+_xlfn.XLOOKUP("X",D21:D23,O21:O23,0),IF(OR($D21="W",$D21="1/2W",$D21="1/2L"),P22-SUM(O21:O22)+_xlfn.XLOOKUP("X",D21:D23,O21:O23,0),SUM(P21:P22)/2-SUM(O21:O22)+_xlfn.XLOOKUP("X",D21:D23,O21:O23,0)))))))))</f>
        <v>1.2400000000000055</v>
      </c>
      <c r="R21" s="300">
        <f>IF(Q21=0,0,Q21/SUM(O21:O23))</f>
        <v>3.6751630112626124E-2</v>
      </c>
      <c r="S21" s="285">
        <f>IF($B21=$B18,IF(OR($A21="LOSS",$A21="OK",$A21="Anulada"),Q21,0)+S18,IF(OR($A21="LOSS",$A21="OK",$A21="Anulada"),Q21,0))</f>
        <v>6.2555000000000049</v>
      </c>
      <c r="T21" s="285">
        <f>IF($B21="",0,IF($B21=$B18,IF(G23="",IF(OR(G21="DNB1",G21="DNB2",G21="AH1(0)",G21="AH2(0)",G21="AH1(1)",G21="AH2(1)",G21="AH1(2)",G21="AH2(2)",G21="AH1(3)",G21="AH2(3)",G21="AH1(4)",G21="AH2(4)"),0,IF(Q21&lt;0,IF(G23="",SMALL(P21:P23,1)-SUM(O21:O23),0),SMALL(P21:P23,1)-SUM(O21:O23))),IF(Q21&lt;0,IF(G23="",SMALL(P21:P23,1)-SUM(O21:O23),0),SMALL(P21:P23,1)-SUM(O21:O23)))+T18,IF(G23="",IF(OR(G21="DNB1",G21="DNB2",G21="AH1(0)",G21="AH2(0)",G21="AH1(1)",G21="AH2(1)",G21="AH1(2)",G21="AH2(2)",G21="AH1(3)",G21="AH2(3)",G21="AH1(4)",G21="AH2(4)"),0,IF(Q21&lt;0,IF(G23="",SMALL(P21:P23,1)-SUM(O21:O23),0),SMALL(P21:P23,1)-SUM(O21:O23))),IF(Q21&lt;0,IF(G23="",SMALL(P21:P23,1)-SUM(O21:O23),0),SMALL(P21:P23,1)-SUM(O21:O23)))))</f>
        <v>-21.535999999999998</v>
      </c>
      <c r="U21" s="285">
        <f>IF($B21=$B18,IF(Q21&lt;0,IF(G23="",Q21,0),Q21)+U18,Q21)</f>
        <v>6.2555000000000049</v>
      </c>
      <c r="V21" s="287">
        <f>IF(U21=0,0,U21/AT21)</f>
        <v>5.880334649370187E-2</v>
      </c>
      <c r="W21" s="34">
        <f>IF(L21="","",IF(L23&gt;0,(SUM(L21:L23)/L21)/(SUM(L21:L23)/L21+SUM(L21:L23)/L22+SUM(L21:L23)/L23),L22/SUM(L21:L22)))</f>
        <v>0.52757793764988015</v>
      </c>
      <c r="X21" s="103">
        <f t="shared" si="16"/>
        <v>0</v>
      </c>
      <c r="Y21" s="103">
        <f t="shared" si="16"/>
        <v>0</v>
      </c>
      <c r="Z21" s="103">
        <f t="shared" si="16"/>
        <v>0</v>
      </c>
      <c r="AA21" s="103">
        <f t="shared" si="16"/>
        <v>0</v>
      </c>
      <c r="AB21" s="103">
        <f t="shared" si="16"/>
        <v>0</v>
      </c>
      <c r="AC21" s="104">
        <f t="shared" si="16"/>
        <v>-17.84</v>
      </c>
      <c r="AD21" s="103">
        <f t="shared" si="16"/>
        <v>0</v>
      </c>
      <c r="AE21" s="52">
        <f t="shared" si="1"/>
        <v>0</v>
      </c>
      <c r="AF21" s="52">
        <f t="shared" si="2"/>
        <v>0</v>
      </c>
      <c r="AG21" s="52">
        <f t="shared" si="3"/>
        <v>0</v>
      </c>
      <c r="AH21" s="52">
        <f t="shared" si="4"/>
        <v>0</v>
      </c>
      <c r="AI21" s="52">
        <f t="shared" si="5"/>
        <v>0</v>
      </c>
      <c r="AJ21" s="52">
        <f t="shared" si="6"/>
        <v>0</v>
      </c>
      <c r="AK21" s="52">
        <f t="shared" si="7"/>
        <v>0</v>
      </c>
      <c r="AL21" s="52">
        <f t="shared" si="8"/>
        <v>0</v>
      </c>
      <c r="AM21" s="52">
        <f t="shared" si="9"/>
        <v>0</v>
      </c>
      <c r="AN21" s="52">
        <f t="shared" si="10"/>
        <v>0</v>
      </c>
      <c r="AO21" s="52">
        <f t="shared" si="11"/>
        <v>0</v>
      </c>
      <c r="AP21" s="52">
        <f t="shared" si="12"/>
        <v>1</v>
      </c>
      <c r="AQ21" s="52">
        <f t="shared" si="13"/>
        <v>0</v>
      </c>
      <c r="AR21" s="52">
        <f t="shared" si="14"/>
        <v>0</v>
      </c>
      <c r="AS21" s="53">
        <f>IF($B21="","",$B21)</f>
        <v>4</v>
      </c>
      <c r="AT21" s="322">
        <f>IF($B21=$B18,AT18+SUM(O21:O23),SUM(O21:O23))</f>
        <v>106.38</v>
      </c>
      <c r="AU21" s="285">
        <f>IF($A21=" ",SUM(O21:O23),0)+AU18</f>
        <v>0</v>
      </c>
      <c r="AV21" s="285">
        <f>IF($B21="","",AV18+Q21)</f>
        <v>8.639305387575595</v>
      </c>
    </row>
    <row r="22" spans="1:48" ht="13" customHeight="1" x14ac:dyDescent="0.2">
      <c r="A22" s="308"/>
      <c r="B22" s="282"/>
      <c r="C22" s="303"/>
      <c r="D22" s="39" t="s">
        <v>31</v>
      </c>
      <c r="E22" s="277"/>
      <c r="F22" s="291"/>
      <c r="G22" s="120" t="s">
        <v>98</v>
      </c>
      <c r="H22" s="277"/>
      <c r="I22" s="42" t="s">
        <v>20</v>
      </c>
      <c r="J22" s="43">
        <f>IF(I22="","",IF(_xlfn.XLOOKUP(I22,I$3:I21,$AS$3:AS21,0,,-1)=AS22,_xlfn.XLOOKUP(I22,I$3:I21,J$3:J21,1,,-1)+1,1))</f>
        <v>4</v>
      </c>
      <c r="K22" s="44">
        <f>IF(I22="","",_xlfn.XLOOKUP(I22,I$3:I21,K$3:K21,0,,-1)+IF($D22=" ",1,0))</f>
        <v>0</v>
      </c>
      <c r="L22" s="121">
        <v>2.2000000000000002</v>
      </c>
      <c r="M22" s="122">
        <v>15.9</v>
      </c>
      <c r="N22" s="294"/>
      <c r="O22" s="47">
        <f>IF(OR(W21="",W22=""),"",ROUND(IF(L23&gt;0,IF(M22&gt;0,M22,IF(M21&gt;0,IF(N21=TRUE,ROUND((M21*W22)/W21,0),(M21*W22)/W21),IF(M22&gt;0,IF(N21=TRUE,ROUND(M22,0),M22),IF(M23&gt;0,IF(N21=TRUE,ROUND(O23*W22/W23,0),O23*W22/W23),0)))),IF(M22&gt;0,M22,IF(N21=TRUE,ROUND((M21*W22)/W21,0),(M21*W22)/W21))),2))</f>
        <v>15.9</v>
      </c>
      <c r="P22" s="48">
        <f t="shared" si="15"/>
        <v>34.980000000000004</v>
      </c>
      <c r="Q22" s="277"/>
      <c r="R22" s="286"/>
      <c r="S22" s="286"/>
      <c r="T22" s="286"/>
      <c r="U22" s="286"/>
      <c r="V22" s="288"/>
      <c r="W22" s="49">
        <f>IF(L22="","",IF(L23&gt;0,(SUM(L21:L23)/L22)/(SUM(L21:L23)/L21+SUM(L21:L23)/L22+SUM(L21:L23)/L23),L21/SUM(L21:L22)))</f>
        <v>0.47242206235011991</v>
      </c>
      <c r="X22" s="103">
        <f t="shared" si="16"/>
        <v>0</v>
      </c>
      <c r="Y22" s="103">
        <f t="shared" si="16"/>
        <v>0</v>
      </c>
      <c r="Z22" s="104">
        <f t="shared" si="16"/>
        <v>19.080000000000005</v>
      </c>
      <c r="AA22" s="103">
        <f t="shared" si="16"/>
        <v>0</v>
      </c>
      <c r="AB22" s="103">
        <f t="shared" si="16"/>
        <v>0</v>
      </c>
      <c r="AC22" s="103">
        <f t="shared" si="16"/>
        <v>0</v>
      </c>
      <c r="AD22" s="103">
        <f t="shared" si="16"/>
        <v>0</v>
      </c>
      <c r="AE22" s="52">
        <f t="shared" si="1"/>
        <v>0</v>
      </c>
      <c r="AF22" s="52">
        <f t="shared" si="2"/>
        <v>0</v>
      </c>
      <c r="AG22" s="52">
        <f t="shared" si="3"/>
        <v>0</v>
      </c>
      <c r="AH22" s="52">
        <f t="shared" si="4"/>
        <v>0</v>
      </c>
      <c r="AI22" s="52">
        <f t="shared" si="5"/>
        <v>1</v>
      </c>
      <c r="AJ22" s="52">
        <f t="shared" si="6"/>
        <v>0</v>
      </c>
      <c r="AK22" s="52">
        <f t="shared" si="7"/>
        <v>0</v>
      </c>
      <c r="AL22" s="52">
        <f t="shared" si="8"/>
        <v>0</v>
      </c>
      <c r="AM22" s="52">
        <f t="shared" si="9"/>
        <v>0</v>
      </c>
      <c r="AN22" s="52">
        <f t="shared" si="10"/>
        <v>0</v>
      </c>
      <c r="AO22" s="52">
        <f t="shared" si="11"/>
        <v>0</v>
      </c>
      <c r="AP22" s="52">
        <f t="shared" si="12"/>
        <v>0</v>
      </c>
      <c r="AQ22" s="52">
        <f t="shared" si="13"/>
        <v>0</v>
      </c>
      <c r="AR22" s="52">
        <f t="shared" si="14"/>
        <v>0</v>
      </c>
      <c r="AS22" s="53">
        <f>IF($B21="","",$B21)</f>
        <v>4</v>
      </c>
      <c r="AT22" s="311"/>
      <c r="AU22" s="298"/>
      <c r="AV22" s="298"/>
    </row>
    <row r="23" spans="1:48" ht="13.25" customHeight="1" x14ac:dyDescent="0.2">
      <c r="A23" s="309"/>
      <c r="B23" s="283"/>
      <c r="C23" s="304"/>
      <c r="D23" s="54" t="s">
        <v>32</v>
      </c>
      <c r="E23" s="278"/>
      <c r="F23" s="292"/>
      <c r="G23" s="134"/>
      <c r="H23" s="278"/>
      <c r="I23" s="57"/>
      <c r="J23" s="58" t="str">
        <f>IF(I23="","",IF(_xlfn.XLOOKUP(I23,I$3:I22,$AS$3:AS22,0,,-1)=AS23,_xlfn.XLOOKUP(I23,I$3:I22,J$3:J22,1,,-1)+1,1))</f>
        <v/>
      </c>
      <c r="K23" s="59" t="str">
        <f>IF(I23="","",_xlfn.XLOOKUP(I23,I$3:I22,K$3:K22,0,,-1)+IF($D23=" ",1,0))</f>
        <v/>
      </c>
      <c r="L23" s="55"/>
      <c r="M23" s="128"/>
      <c r="N23" s="295"/>
      <c r="O23" s="62" t="str">
        <f>IF(OR(W21="",W22=""),"",IF(L23&gt;0,ROUND(IF(M23&gt;0,M23,IF(M21&gt;0,IF(N21=TRUE,ROUND((M21*W23)/W21,0),(M21*W23)/W21),IF(M22&gt;0,IF(N21=TRUE,ROUND((M22*W23)/W22,0),(M22*W23)/W22),IF(M23&gt;0,M23,0)))),2),""))</f>
        <v/>
      </c>
      <c r="P23" s="63" t="str">
        <f t="shared" si="15"/>
        <v/>
      </c>
      <c r="Q23" s="278"/>
      <c r="R23" s="278"/>
      <c r="S23" s="278"/>
      <c r="T23" s="278"/>
      <c r="U23" s="278"/>
      <c r="V23" s="289"/>
      <c r="W23" s="64" t="str">
        <f>IF(L23="","",(SUM(L21:L23)/L23)/(SUM(L21:L23)/L21+SUM(L21:L23)/L22+SUM(L21:L23)/L23))</f>
        <v/>
      </c>
      <c r="X23" s="103">
        <f t="shared" ref="X23:AD32" si="17">IF($I23=X$2,IF(OR($D23="W",$D23="1/2W",$D23="1/2L"),$P23-$O23,IF($D23="X",0,-$O23)),0)</f>
        <v>0</v>
      </c>
      <c r="Y23" s="103">
        <f t="shared" si="17"/>
        <v>0</v>
      </c>
      <c r="Z23" s="103">
        <f t="shared" si="17"/>
        <v>0</v>
      </c>
      <c r="AA23" s="103">
        <f t="shared" si="17"/>
        <v>0</v>
      </c>
      <c r="AB23" s="103">
        <f t="shared" si="17"/>
        <v>0</v>
      </c>
      <c r="AC23" s="103">
        <f t="shared" si="17"/>
        <v>0</v>
      </c>
      <c r="AD23" s="103">
        <f t="shared" si="17"/>
        <v>0</v>
      </c>
      <c r="AE23" s="52">
        <f t="shared" si="1"/>
        <v>0</v>
      </c>
      <c r="AF23" s="52">
        <f t="shared" si="2"/>
        <v>0</v>
      </c>
      <c r="AG23" s="52">
        <f t="shared" si="3"/>
        <v>0</v>
      </c>
      <c r="AH23" s="52">
        <f t="shared" si="4"/>
        <v>0</v>
      </c>
      <c r="AI23" s="52">
        <f t="shared" si="5"/>
        <v>0</v>
      </c>
      <c r="AJ23" s="52">
        <f t="shared" si="6"/>
        <v>0</v>
      </c>
      <c r="AK23" s="52">
        <f t="shared" si="7"/>
        <v>0</v>
      </c>
      <c r="AL23" s="52">
        <f t="shared" si="8"/>
        <v>0</v>
      </c>
      <c r="AM23" s="52">
        <f t="shared" si="9"/>
        <v>0</v>
      </c>
      <c r="AN23" s="52">
        <f t="shared" si="10"/>
        <v>0</v>
      </c>
      <c r="AO23" s="52">
        <f t="shared" si="11"/>
        <v>0</v>
      </c>
      <c r="AP23" s="52">
        <f t="shared" si="12"/>
        <v>0</v>
      </c>
      <c r="AQ23" s="52">
        <f t="shared" si="13"/>
        <v>0</v>
      </c>
      <c r="AR23" s="52">
        <f t="shared" si="14"/>
        <v>0</v>
      </c>
      <c r="AS23" s="53">
        <f>IF($B21="","",$B21)</f>
        <v>4</v>
      </c>
      <c r="AT23" s="311"/>
      <c r="AU23" s="298"/>
      <c r="AV23" s="298"/>
    </row>
    <row r="24" spans="1:48" ht="13.25" customHeight="1" x14ac:dyDescent="0.2">
      <c r="A24" s="307" t="str">
        <f>IF(OR(D24="W",D25="W",D26="W",D24="1/2W",D25="1/2W",D26="1/2W",D24="1/2L",D25="1/2L",D26="1/2L"),"OK",IF(OR(D24="L",D25="L",D26="L"),"LOSS",IF(OR(D24="X",D25="X",D26="X"),"Anulado"," ")))</f>
        <v>OK</v>
      </c>
      <c r="B24" s="281">
        <f>IF(E24="","",$B21)</f>
        <v>4</v>
      </c>
      <c r="C24" s="305" t="str">
        <f>IF(E24=""," ","– "&amp;COUNTIF(B$3:B26,$B24))</f>
        <v>– 4</v>
      </c>
      <c r="D24" s="65" t="s">
        <v>31</v>
      </c>
      <c r="E24" s="326">
        <v>44685.520833333336</v>
      </c>
      <c r="F24" s="314" t="s">
        <v>155</v>
      </c>
      <c r="G24" s="66" t="s">
        <v>153</v>
      </c>
      <c r="H24" s="313" t="str">
        <f ca="1">IF(E24="","",IF(AND(DAY(E24)&lt;DAY(TODAY()),$A24=" "),"???",IF($A24=" ",IF(AND(DAY(E24)=DAY(TODAY()),HOUR(E24)&lt;=HOUR(NOW())+1),IF(AND(HOUR(E24)+2&lt;=HOUR(NOW()),DAY(E24)&lt;=DAY(TODAY()),MINUTE(E24)&lt;=MINUTE(NOW())),"???",IF(OR(MINUTE(E24)&lt;=MINUTE(NOW()),HOUR(E24)&lt;=HOUR(NOW())),"!!!","")),""),"")))</f>
        <v/>
      </c>
      <c r="I24" s="67" t="s">
        <v>20</v>
      </c>
      <c r="J24" s="68">
        <f>IF(I24="","",IF(_xlfn.XLOOKUP(I24,I$3:I23,$AS$3:AS23,0,,-1)=AS24,_xlfn.XLOOKUP(I24,I$3:I23,J$3:J23,1,,-1)+1,1))</f>
        <v>5</v>
      </c>
      <c r="K24" s="69">
        <f>IF(I24="","",_xlfn.XLOOKUP(I24,I$3:I23,K$3:K23,0,,-1)+IF($D24=" ",1,0))</f>
        <v>0</v>
      </c>
      <c r="L24" s="70">
        <v>2.15</v>
      </c>
      <c r="M24" s="71">
        <v>7.11</v>
      </c>
      <c r="N24" s="293" t="b">
        <v>0</v>
      </c>
      <c r="O24" s="72">
        <f>IF(OR(W24="",W25=""),"",ROUND(IF(L26&gt;0,IF(M24&gt;0,M24,IF(M25&gt;0,IF(N24=TRUE,ROUND((M25*W24)/W25,0),(M25*W24)/W25),IF(N24=TRUE,ROUND((M26*W24)/W26,0),(M26*W24)/W26))),IF(M24&gt;0,M24,IF(N24=TRUE,ROUND((M25*W24)/W25,0),(M25*W24)/W25))),2))</f>
        <v>7.11</v>
      </c>
      <c r="P24" s="73">
        <f t="shared" si="15"/>
        <v>15.2865</v>
      </c>
      <c r="Q24" s="320">
        <f>IF($A24="Anulado",0,IF(OR($A24="LOSS",$A24="OK"),IF(OR($D24="W",$D24="1/2W",$D24="1/2L"),P24-O24,IF($D24="L",-O24,0))+IF(OR($D25="W",$D25="1/2W",$D25="1/2L"),P25-O25,IF($D25="L",-O25,0))+IF(OR($D26="W",$D26="1/2W",$D26="1/2L"),P26-O26,IF($D26="L",-O26,0)),IF(AND(OR($D24="W",$D24="1/2W",$D24="1/2L"),D25="W"),P24+P25-SUM(O24:O26)+_xlfn.XLOOKUP("X",D24:D26,O24:O26,0),IF(AND(D24=TRUE,D26="W"),P24+P26-SUM(O24:O26),IF(AND(D25="W",D26="W"),P25+P26-SUM(O24:O26)+_xlfn.XLOOKUP("X",D24:D26,O24:O26,0),IF(L26&gt;0,IF(OR($D24="W",$D24="1/2W",$D24="1/2L"),P24-SUM(O24:O26)+_xlfn.XLOOKUP("X",D24:D26,O24:O26,0),IF(OR($D24="W",$D24="1/2W",$D24="1/2L"),P25-SUM(O24:O26)+_xlfn.XLOOKUP("X",D24:D26,O24:O26,0),IF(OR($D24="W",$D24="1/2W",$D24="1/2L"),P26-SUM(O24:O26)+_xlfn.XLOOKUP("X",D24:D26,O24:O26,0),SUM(P24:P26)/3-SUM(O24:O26)+_xlfn.XLOOKUP("X",D24:D26,O24:O26,0)))),IF(OR($D24="W",$D24="1/2W",$D24="1/2L"),P24-SUM(O24:O25)+_xlfn.XLOOKUP("X",D24:D26,O24:O26,0),IF(OR($D24="W",$D24="1/2W",$D24="1/2L"),P25-SUM(O24:O25)+_xlfn.XLOOKUP("X",D24:D26,O24:O26,0),SUM(P24:P25)/2-SUM(O24:O25)+_xlfn.XLOOKUP("X",D24:D26,O24:O26,0)))))))))</f>
        <v>0.76700000000000301</v>
      </c>
      <c r="R24" s="319">
        <f>IF(Q24=0,0,Q24/SUM(O24:O26))</f>
        <v>3.4256364448414602E-2</v>
      </c>
      <c r="S24" s="296">
        <f>IF($B24=$B21,IF(OR($A24="LOSS",$A24="OK",$A24="Anulada"),Q24,0)+S21,IF(OR($A24="LOSS",$A24="OK",$A24="Anulada"),Q24,0))</f>
        <v>7.022500000000008</v>
      </c>
      <c r="T24" s="296">
        <f>IF($B24="",0,IF($B24=$B21,IF(G26="",IF(OR(G24="DNB1",G24="DNB2",G24="AH1(0)",G24="AH2(0)",G24="AH1(1)",G24="AH2(1)",G24="AH1(2)",G24="AH2(2)",G24="AH1(3)",G24="AH2(3)",G24="AH1(4)",G24="AH2(4)"),0,IF(Q24&lt;0,IF(G26="",SMALL(P24:P26,1)-SUM(O24:O26),0),SMALL(P24:P26,1)-SUM(O24:O26))),IF(Q24&lt;0,IF(G26="",SMALL(P24:P26,1)-SUM(O24:O26),0),SMALL(P24:P26,1)-SUM(O24:O26)))+T21,IF(G26="",IF(OR(G24="DNB1",G24="DNB2",G24="AH1(0)",G24="AH2(0)",G24="AH1(1)",G24="AH2(1)",G24="AH1(2)",G24="AH2(2)",G24="AH1(3)",G24="AH2(3)",G24="AH1(4)",G24="AH2(4)"),0,IF(Q24&lt;0,IF(G26="",SMALL(P24:P26,1)-SUM(O24:O26),0),SMALL(P24:P26,1)-SUM(O24:O26))),IF(Q24&lt;0,IF(G26="",SMALL(P24:P26,1)-SUM(O24:O26),0),SMALL(P24:P26,1)-SUM(O24:O26)))))</f>
        <v>-36.055499999999995</v>
      </c>
      <c r="U24" s="296">
        <f>IF($B24=$B21,IF(Q24&lt;0,IF(G26="",Q24,0),Q24)+U21,Q24)</f>
        <v>7.022500000000008</v>
      </c>
      <c r="V24" s="323">
        <f>IF(U24=0,0,U24/AT24)</f>
        <v>5.4535217830240033E-2</v>
      </c>
      <c r="W24" s="74">
        <f>IF(L24="","",IF(L26&gt;0,(SUM(L24:L26)/L24)/(SUM(L24:L26)/L24+SUM(L24:L26)/L25+SUM(L24:L26)/L26),L25/SUM(L24:L25)))</f>
        <v>0.28817251143541711</v>
      </c>
      <c r="X24" s="77">
        <f t="shared" si="17"/>
        <v>0</v>
      </c>
      <c r="Y24" s="77">
        <f t="shared" si="17"/>
        <v>0</v>
      </c>
      <c r="Z24" s="89">
        <f t="shared" si="17"/>
        <v>8.1765000000000008</v>
      </c>
      <c r="AA24" s="77">
        <f t="shared" si="17"/>
        <v>0</v>
      </c>
      <c r="AB24" s="77">
        <f t="shared" si="17"/>
        <v>0</v>
      </c>
      <c r="AC24" s="77">
        <f t="shared" si="17"/>
        <v>0</v>
      </c>
      <c r="AD24" s="77">
        <f t="shared" si="17"/>
        <v>0</v>
      </c>
      <c r="AE24" s="77">
        <f t="shared" si="1"/>
        <v>0</v>
      </c>
      <c r="AF24" s="77">
        <f t="shared" si="2"/>
        <v>0</v>
      </c>
      <c r="AG24" s="77">
        <f t="shared" si="3"/>
        <v>0</v>
      </c>
      <c r="AH24" s="77">
        <f t="shared" si="4"/>
        <v>0</v>
      </c>
      <c r="AI24" s="77">
        <f t="shared" si="5"/>
        <v>1</v>
      </c>
      <c r="AJ24" s="77">
        <f t="shared" si="6"/>
        <v>0</v>
      </c>
      <c r="AK24" s="77">
        <f t="shared" si="7"/>
        <v>0</v>
      </c>
      <c r="AL24" s="77">
        <f t="shared" si="8"/>
        <v>0</v>
      </c>
      <c r="AM24" s="77">
        <f t="shared" si="9"/>
        <v>0</v>
      </c>
      <c r="AN24" s="77">
        <f t="shared" si="10"/>
        <v>0</v>
      </c>
      <c r="AO24" s="77">
        <f t="shared" si="11"/>
        <v>0</v>
      </c>
      <c r="AP24" s="77">
        <f t="shared" si="12"/>
        <v>0</v>
      </c>
      <c r="AQ24" s="77">
        <f t="shared" si="13"/>
        <v>0</v>
      </c>
      <c r="AR24" s="77">
        <f t="shared" si="14"/>
        <v>0</v>
      </c>
      <c r="AS24" s="78">
        <f>IF($B24="","",$B24)</f>
        <v>4</v>
      </c>
      <c r="AT24" s="321">
        <f>IF($B24=$B21,AT21+SUM(O24:O26),SUM(O24:O26))</f>
        <v>128.76999999999998</v>
      </c>
      <c r="AU24" s="296">
        <f>IF($A24=" ",SUM(O24:O26),0)+AU21</f>
        <v>0</v>
      </c>
      <c r="AV24" s="296">
        <f>IF($B24="","",AV21+Q24)</f>
        <v>9.406305387575598</v>
      </c>
    </row>
    <row r="25" spans="1:48" ht="13" customHeight="1" x14ac:dyDescent="0.2">
      <c r="A25" s="308"/>
      <c r="B25" s="282"/>
      <c r="C25" s="303"/>
      <c r="D25" s="79" t="s">
        <v>31</v>
      </c>
      <c r="E25" s="277"/>
      <c r="F25" s="291"/>
      <c r="G25" s="108">
        <v>1</v>
      </c>
      <c r="H25" s="277"/>
      <c r="I25" s="81" t="s">
        <v>20</v>
      </c>
      <c r="J25" s="82">
        <f>IF(I25="","",IF(_xlfn.XLOOKUP(I25,I$3:I24,$AS$3:AS24,0,,-1)=AS25,_xlfn.XLOOKUP(I25,I$3:I24,J$3:J24,1,,-1)+1,1))</f>
        <v>6</v>
      </c>
      <c r="K25" s="83">
        <f>IF(I25="","",_xlfn.XLOOKUP(I25,I$3:I24,K$3:K24,0,,-1)+IF($D25=" ",1,0))</f>
        <v>0</v>
      </c>
      <c r="L25" s="84">
        <v>1.35</v>
      </c>
      <c r="M25" s="85">
        <v>5.83</v>
      </c>
      <c r="N25" s="294"/>
      <c r="O25" s="86">
        <f>IF(OR(W24="",W25=""),"",ROUND(IF(L26&gt;0,IF(M25&gt;0,M25,IF(M24&gt;0,IF(N24=TRUE,ROUND((M24*W25)/W24,0),(M24*W25)/W24),IF(M25&gt;0,IF(N24=TRUE,ROUND(M25,0),M25),IF(M26&gt;0,IF(N24=TRUE,ROUND(O26*W25/W26,0),O26*W25/W26),0)))),IF(M25&gt;0,M25,IF(N24=TRUE,ROUND((M24*W25)/W24,0),(M24*W25)/W24))),2))</f>
        <v>5.83</v>
      </c>
      <c r="P25" s="87">
        <f t="shared" si="15"/>
        <v>7.8705000000000007</v>
      </c>
      <c r="Q25" s="277"/>
      <c r="R25" s="286"/>
      <c r="S25" s="286"/>
      <c r="T25" s="286"/>
      <c r="U25" s="286"/>
      <c r="V25" s="288"/>
      <c r="W25" s="88">
        <f>IF(L25="","",IF(L26&gt;0,(SUM(L24:L26)/L25)/(SUM(L24:L26)/L24+SUM(L24:L26)/L25+SUM(L24:L26)/L26),L24/SUM(L24:L25)))</f>
        <v>0.45894140710084946</v>
      </c>
      <c r="X25" s="77">
        <f t="shared" si="17"/>
        <v>0</v>
      </c>
      <c r="Y25" s="77">
        <f t="shared" si="17"/>
        <v>0</v>
      </c>
      <c r="Z25" s="89">
        <f t="shared" si="17"/>
        <v>2.0405000000000006</v>
      </c>
      <c r="AA25" s="77">
        <f t="shared" si="17"/>
        <v>0</v>
      </c>
      <c r="AB25" s="77">
        <f t="shared" si="17"/>
        <v>0</v>
      </c>
      <c r="AC25" s="77">
        <f t="shared" si="17"/>
        <v>0</v>
      </c>
      <c r="AD25" s="77">
        <f t="shared" si="17"/>
        <v>0</v>
      </c>
      <c r="AE25" s="77">
        <f t="shared" si="1"/>
        <v>0</v>
      </c>
      <c r="AF25" s="77">
        <f t="shared" si="2"/>
        <v>0</v>
      </c>
      <c r="AG25" s="77">
        <f t="shared" si="3"/>
        <v>0</v>
      </c>
      <c r="AH25" s="77">
        <f t="shared" si="4"/>
        <v>0</v>
      </c>
      <c r="AI25" s="77">
        <f t="shared" si="5"/>
        <v>1</v>
      </c>
      <c r="AJ25" s="77">
        <f t="shared" si="6"/>
        <v>0</v>
      </c>
      <c r="AK25" s="77">
        <f t="shared" si="7"/>
        <v>0</v>
      </c>
      <c r="AL25" s="77">
        <f t="shared" si="8"/>
        <v>0</v>
      </c>
      <c r="AM25" s="77">
        <f t="shared" si="9"/>
        <v>0</v>
      </c>
      <c r="AN25" s="77">
        <f t="shared" si="10"/>
        <v>0</v>
      </c>
      <c r="AO25" s="77">
        <f t="shared" si="11"/>
        <v>0</v>
      </c>
      <c r="AP25" s="77">
        <f t="shared" si="12"/>
        <v>0</v>
      </c>
      <c r="AQ25" s="77">
        <f t="shared" si="13"/>
        <v>0</v>
      </c>
      <c r="AR25" s="77">
        <f t="shared" si="14"/>
        <v>0</v>
      </c>
      <c r="AS25" s="78">
        <f>IF($B24="","",$B24)</f>
        <v>4</v>
      </c>
      <c r="AT25" s="311"/>
      <c r="AU25" s="298"/>
      <c r="AV25" s="298"/>
    </row>
    <row r="26" spans="1:48" ht="13.25" customHeight="1" x14ac:dyDescent="0.2">
      <c r="A26" s="309"/>
      <c r="B26" s="283"/>
      <c r="C26" s="304"/>
      <c r="D26" s="90" t="s">
        <v>28</v>
      </c>
      <c r="E26" s="278"/>
      <c r="F26" s="292"/>
      <c r="G26" s="135" t="s">
        <v>156</v>
      </c>
      <c r="H26" s="278"/>
      <c r="I26" s="92" t="s">
        <v>23</v>
      </c>
      <c r="J26" s="93">
        <f>IF(I26="","",IF(_xlfn.XLOOKUP(I26,I$3:I25,$AS$3:AS25,0,,-1)=AS26,_xlfn.XLOOKUP(I26,I$3:I25,J$3:J25,1,,-1)+1,1))</f>
        <v>4</v>
      </c>
      <c r="K26" s="94">
        <f>IF(I26="","",_xlfn.XLOOKUP(I26,I$3:I25,K$3:K25,0,,-1)+IF($D26=" ",1,0))</f>
        <v>0</v>
      </c>
      <c r="L26" s="95">
        <v>2.4500000000000002</v>
      </c>
      <c r="M26" s="96">
        <v>9.4499999999999993</v>
      </c>
      <c r="N26" s="295"/>
      <c r="O26" s="97">
        <f>IF(OR(W24="",W25=""),"",IF(L26&gt;0,ROUND(IF(M26&gt;0,M26,IF(M24&gt;0,IF(N24=TRUE,ROUND((M24*W26)/W24,0),(M24*W26)/W24),IF(M25&gt;0,IF(N24=TRUE,ROUND((M25*W26)/W25,0),(M25*W26)/W25),IF(M26&gt;0,M26,0)))),2),""))</f>
        <v>9.4499999999999993</v>
      </c>
      <c r="P26" s="98">
        <f t="shared" si="15"/>
        <v>23.1525</v>
      </c>
      <c r="Q26" s="278"/>
      <c r="R26" s="278"/>
      <c r="S26" s="278"/>
      <c r="T26" s="278"/>
      <c r="U26" s="278"/>
      <c r="V26" s="289"/>
      <c r="W26" s="99">
        <f>IF(L26="","",(SUM(L24:L26)/L26)/(SUM(L24:L26)/L24+SUM(L24:L26)/L25+SUM(L24:L26)/L26))</f>
        <v>0.25288608146373337</v>
      </c>
      <c r="X26" s="77">
        <f t="shared" si="17"/>
        <v>0</v>
      </c>
      <c r="Y26" s="77">
        <f t="shared" si="17"/>
        <v>0</v>
      </c>
      <c r="Z26" s="77">
        <f t="shared" si="17"/>
        <v>0</v>
      </c>
      <c r="AA26" s="77">
        <f t="shared" si="17"/>
        <v>0</v>
      </c>
      <c r="AB26" s="77">
        <f t="shared" si="17"/>
        <v>0</v>
      </c>
      <c r="AC26" s="89">
        <f t="shared" si="17"/>
        <v>-9.4499999999999993</v>
      </c>
      <c r="AD26" s="77">
        <f t="shared" si="17"/>
        <v>0</v>
      </c>
      <c r="AE26" s="77">
        <f t="shared" si="1"/>
        <v>0</v>
      </c>
      <c r="AF26" s="77">
        <f t="shared" si="2"/>
        <v>0</v>
      </c>
      <c r="AG26" s="77">
        <f t="shared" si="3"/>
        <v>0</v>
      </c>
      <c r="AH26" s="77">
        <f t="shared" si="4"/>
        <v>0</v>
      </c>
      <c r="AI26" s="77">
        <f t="shared" si="5"/>
        <v>0</v>
      </c>
      <c r="AJ26" s="77">
        <f t="shared" si="6"/>
        <v>0</v>
      </c>
      <c r="AK26" s="77">
        <f t="shared" si="7"/>
        <v>0</v>
      </c>
      <c r="AL26" s="77">
        <f t="shared" si="8"/>
        <v>0</v>
      </c>
      <c r="AM26" s="77">
        <f t="shared" si="9"/>
        <v>0</v>
      </c>
      <c r="AN26" s="77">
        <f t="shared" si="10"/>
        <v>0</v>
      </c>
      <c r="AO26" s="77">
        <f t="shared" si="11"/>
        <v>0</v>
      </c>
      <c r="AP26" s="77">
        <f t="shared" si="12"/>
        <v>1</v>
      </c>
      <c r="AQ26" s="77">
        <f t="shared" si="13"/>
        <v>0</v>
      </c>
      <c r="AR26" s="77">
        <f t="shared" si="14"/>
        <v>0</v>
      </c>
      <c r="AS26" s="78">
        <f>IF($B24="","",$B24)</f>
        <v>4</v>
      </c>
      <c r="AT26" s="311"/>
      <c r="AU26" s="298"/>
      <c r="AV26" s="298"/>
    </row>
    <row r="27" spans="1:48" ht="13.25" customHeight="1" x14ac:dyDescent="0.2">
      <c r="A27" s="312" t="str">
        <f>IF(OR(D27="W",D28="W",D29="W",D27="1/2W",D28="1/2W",D29="1/2W",D27="1/2L",D28="1/2L",D29="1/2L"),"OK",IF(OR(D27="L",D28="L",D29="L"),"LOSS",IF(OR(D27="X",D28="X",D29="X"),"Anulado"," ")))</f>
        <v>LOSS</v>
      </c>
      <c r="B27" s="299">
        <f>IF(E27="","",$B24)</f>
        <v>4</v>
      </c>
      <c r="C27" s="302" t="str">
        <f>IF(E27=""," ","– "&amp;COUNTIF(B$3:B29,$B27))</f>
        <v>– 5</v>
      </c>
      <c r="D27" s="25" t="s">
        <v>28</v>
      </c>
      <c r="E27" s="325">
        <v>44685.520833333336</v>
      </c>
      <c r="F27" s="330"/>
      <c r="G27" s="168"/>
      <c r="H27" s="306" t="str">
        <f ca="1">IF(E27="","",IF(AND(DAY(E27)&lt;DAY(TODAY()),$A27=" "),"???",IF($A27=" ",IF(AND(DAY(E27)=DAY(TODAY()),HOUR(E27)&lt;=HOUR(NOW())+1),IF(AND(HOUR(E27)+2&lt;=HOUR(NOW()),DAY(E27)&lt;=DAY(TODAY()),MINUTE(E27)&lt;=MINUTE(NOW())),"???",IF(OR(MINUTE(E27)&lt;=MINUTE(NOW()),HOUR(E27)&lt;=HOUR(NOW())),"!!!","")),""),"")))</f>
        <v/>
      </c>
      <c r="I27" s="27" t="s">
        <v>23</v>
      </c>
      <c r="J27" s="101">
        <f>IF(I27="","",IF(_xlfn.XLOOKUP(I27,I$3:I26,$AS$3:AS26,0,,-1)=AS27,_xlfn.XLOOKUP(I27,I$3:I26,J$3:J26,1,,-1)+1,1))</f>
        <v>5</v>
      </c>
      <c r="K27" s="29">
        <f>IF(I27="","",_xlfn.XLOOKUP(I27,I$3:I26,K$3:K26,0,,-1)+IF($D27=" ",1,0))</f>
        <v>0</v>
      </c>
      <c r="L27" s="118">
        <v>2</v>
      </c>
      <c r="M27" s="119">
        <v>10.96</v>
      </c>
      <c r="N27" s="318" t="b">
        <v>0</v>
      </c>
      <c r="O27" s="102">
        <f>IF(OR(W27="",W28=""),"",ROUND(IF(L29&gt;0,IF(M27&gt;0,M27,IF(M28&gt;0,IF(N27=TRUE,ROUND((M28*W27)/W28,0),(M28*W27)/W28),IF(N27=TRUE,ROUND((M29*W27)/W29,0),(M29*W27)/W29))),IF(M27&gt;0,M27,IF(N27=TRUE,ROUND((M28*W27)/W28,0),(M28*W27)/W28))),2))</f>
        <v>10.96</v>
      </c>
      <c r="P27" s="33">
        <f t="shared" si="15"/>
        <v>21.92</v>
      </c>
      <c r="Q27" s="301">
        <f>IF($A27="Anulado",0,IF(OR($A27="LOSS",$A27="OK"),IF(OR($D27="W",$D27="1/2W",$D27="1/2L"),P27-O27,IF($D27="L",-O27,0))+IF(OR($D28="W",$D28="1/2W",$D28="1/2L"),P28-O28,IF($D28="L",-O28,0))+IF(OR($D29="W",$D29="1/2W",$D29="1/2L"),P29-O29,IF($D29="L",-O29,0)),IF(AND(OR($D27="W",$D27="1/2W",$D27="1/2L"),D28="W"),P27+P28-SUM(O27:O29)+_xlfn.XLOOKUP("X",D27:D29,O27:O29,0),IF(AND(D27=TRUE,D29="W"),P27+P29-SUM(O27:O29),IF(AND(D28="W",D29="W"),P28+P29-SUM(O27:O29)+_xlfn.XLOOKUP("X",D27:D29,O27:O29,0),IF(L29&gt;0,IF(OR($D27="W",$D27="1/2W",$D27="1/2L"),P27-SUM(O27:O29)+_xlfn.XLOOKUP("X",D27:D29,O27:O29,0),IF(OR($D27="W",$D27="1/2W",$D27="1/2L"),P28-SUM(O27:O29)+_xlfn.XLOOKUP("X",D27:D29,O27:O29,0),IF(OR($D27="W",$D27="1/2W",$D27="1/2L"),P29-SUM(O27:O29)+_xlfn.XLOOKUP("X",D27:D29,O27:O29,0),SUM(P27:P29)/3-SUM(O27:O29)+_xlfn.XLOOKUP("X",D27:D29,O27:O29,0)))),IF(OR($D27="W",$D27="1/2W",$D27="1/2L"),P27-SUM(O27:O28)+_xlfn.XLOOKUP("X",D27:D29,O27:O29,0),IF(OR($D27="W",$D27="1/2W",$D27="1/2L"),P28-SUM(O27:O28)+_xlfn.XLOOKUP("X",D27:D29,O27:O29,0),SUM(P27:P28)/2-SUM(O27:O28)+_xlfn.XLOOKUP("X",D27:D29,O27:O29,0)))))))))</f>
        <v>-16.130000000000003</v>
      </c>
      <c r="R27" s="300">
        <f>IF(Q27=0,0,Q27/SUM(O27:O29))</f>
        <v>-1</v>
      </c>
      <c r="S27" s="285">
        <f>IF($B27=$B24,IF(OR($A27="LOSS",$A27="OK",$A27="Anulada"),Q27,0)+S24,IF(OR($A27="LOSS",$A27="OK",$A27="Anulada"),Q27,0))</f>
        <v>-9.1074999999999946</v>
      </c>
      <c r="T27" s="285">
        <f>IF($B27="",0,IF($B27=$B24,IF(G29="",IF(OR(G27="DNB1",G27="DNB2",G27="AH1(0)",G27="AH2(0)",G27="AH1(1)",G27="AH2(1)",G27="AH1(2)",G27="AH2(2)",G27="AH1(3)",G27="AH2(3)",G27="AH1(4)",G27="AH2(4)"),0,IF(Q27&lt;0,IF(G29="",SMALL(P27:P29,1)-SUM(O27:O29),0),SMALL(P27:P29,1)-SUM(O27:O29))),IF(Q27&lt;0,IF(G29="",SMALL(P27:P29,1)-SUM(O27:O29),0),SMALL(P27:P29,1)-SUM(O27:O29)))+T24,IF(G29="",IF(OR(G27="DNB1",G27="DNB2",G27="AH1(0)",G27="AH2(0)",G27="AH1(1)",G27="AH2(1)",G27="AH1(2)",G27="AH2(2)",G27="AH1(3)",G27="AH2(3)",G27="AH1(4)",G27="AH2(4)"),0,IF(Q27&lt;0,IF(G29="",SMALL(P27:P29,1)-SUM(O27:O29),0),SMALL(P27:P29,1)-SUM(O27:O29))),IF(Q27&lt;0,IF(G29="",SMALL(P27:P29,1)-SUM(O27:O29),0),SMALL(P27:P29,1)-SUM(O27:O29)))))</f>
        <v>-41.845500000000001</v>
      </c>
      <c r="U27" s="285">
        <f>IF($B27=$B24,IF(Q27&lt;0,IF(G29="",Q27,0),Q27)+U24,Q27)</f>
        <v>-9.1074999999999946</v>
      </c>
      <c r="V27" s="287">
        <f>IF(U27=0,0,U27/AT27)</f>
        <v>-6.2853692201518263E-2</v>
      </c>
      <c r="W27" s="34">
        <f>IF(L27="","",IF(L29&gt;0,(SUM(L27:L29)/L27)/(SUM(L27:L29)/L27+SUM(L27:L29)/L28+SUM(L27:L29)/L29),L28/SUM(L27:L28)))</f>
        <v>0.5</v>
      </c>
      <c r="X27" s="103">
        <f t="shared" si="17"/>
        <v>0</v>
      </c>
      <c r="Y27" s="103">
        <f t="shared" si="17"/>
        <v>0</v>
      </c>
      <c r="Z27" s="103">
        <f t="shared" si="17"/>
        <v>0</v>
      </c>
      <c r="AA27" s="103">
        <f t="shared" si="17"/>
        <v>0</v>
      </c>
      <c r="AB27" s="103">
        <f t="shared" si="17"/>
        <v>0</v>
      </c>
      <c r="AC27" s="104">
        <f t="shared" si="17"/>
        <v>-10.96</v>
      </c>
      <c r="AD27" s="103">
        <f t="shared" si="17"/>
        <v>0</v>
      </c>
      <c r="AE27" s="52">
        <f t="shared" si="1"/>
        <v>0</v>
      </c>
      <c r="AF27" s="52">
        <f t="shared" si="2"/>
        <v>0</v>
      </c>
      <c r="AG27" s="52">
        <f t="shared" si="3"/>
        <v>0</v>
      </c>
      <c r="AH27" s="52">
        <f t="shared" si="4"/>
        <v>0</v>
      </c>
      <c r="AI27" s="52">
        <f t="shared" si="5"/>
        <v>0</v>
      </c>
      <c r="AJ27" s="52">
        <f t="shared" si="6"/>
        <v>0</v>
      </c>
      <c r="AK27" s="52">
        <f t="shared" si="7"/>
        <v>0</v>
      </c>
      <c r="AL27" s="52">
        <f t="shared" si="8"/>
        <v>0</v>
      </c>
      <c r="AM27" s="52">
        <f t="shared" si="9"/>
        <v>0</v>
      </c>
      <c r="AN27" s="52">
        <f t="shared" si="10"/>
        <v>0</v>
      </c>
      <c r="AO27" s="52">
        <f t="shared" si="11"/>
        <v>0</v>
      </c>
      <c r="AP27" s="52">
        <f t="shared" si="12"/>
        <v>1</v>
      </c>
      <c r="AQ27" s="52">
        <f t="shared" si="13"/>
        <v>0</v>
      </c>
      <c r="AR27" s="52">
        <f t="shared" si="14"/>
        <v>0</v>
      </c>
      <c r="AS27" s="53">
        <f>IF($B27="","",$B27)</f>
        <v>4</v>
      </c>
      <c r="AT27" s="322">
        <f>IF($B27=$B24,AT24+SUM(O27:O29),SUM(O27:O29))</f>
        <v>144.89999999999998</v>
      </c>
      <c r="AU27" s="285">
        <f>IF($A27=" ",SUM(O27:O29),0)+AU24</f>
        <v>0</v>
      </c>
      <c r="AV27" s="285">
        <f>IF($B27="","",AV24+Q27)</f>
        <v>-6.7236946124244046</v>
      </c>
    </row>
    <row r="28" spans="1:48" ht="13" customHeight="1" x14ac:dyDescent="0.2">
      <c r="A28" s="308"/>
      <c r="B28" s="282"/>
      <c r="C28" s="303"/>
      <c r="D28" s="39" t="s">
        <v>28</v>
      </c>
      <c r="E28" s="277"/>
      <c r="F28" s="291"/>
      <c r="G28" s="169"/>
      <c r="H28" s="277"/>
      <c r="I28" s="42" t="s">
        <v>20</v>
      </c>
      <c r="J28" s="43">
        <f>IF(I28="","",IF(_xlfn.XLOOKUP(I28,I$3:I27,$AS$3:AS27,0,,-1)=AS28,_xlfn.XLOOKUP(I28,I$3:I27,J$3:J27,1,,-1)+1,1))</f>
        <v>7</v>
      </c>
      <c r="K28" s="44">
        <f>IF(I28="","",_xlfn.XLOOKUP(I28,I$3:I27,K$3:K27,0,,-1)+IF($D28=" ",1,0))</f>
        <v>0</v>
      </c>
      <c r="L28" s="121">
        <v>2</v>
      </c>
      <c r="M28" s="122">
        <v>5.17</v>
      </c>
      <c r="N28" s="294"/>
      <c r="O28" s="47">
        <f>IF(OR(W27="",W28=""),"",ROUND(IF(L29&gt;0,IF(M28&gt;0,M28,IF(M27&gt;0,IF(N27=TRUE,ROUND((M27*W28)/W27,0),(M27*W28)/W27),IF(M28&gt;0,IF(N27=TRUE,ROUND(M28,0),M28),IF(M29&gt;0,IF(N27=TRUE,ROUND(O29*W28/W29,0),O29*W28/W29),0)))),IF(M28&gt;0,M28,IF(N27=TRUE,ROUND((M27*W28)/W27,0),(M27*W28)/W27))),2))</f>
        <v>5.17</v>
      </c>
      <c r="P28" s="48">
        <f t="shared" si="15"/>
        <v>10.34</v>
      </c>
      <c r="Q28" s="277"/>
      <c r="R28" s="286"/>
      <c r="S28" s="286"/>
      <c r="T28" s="286"/>
      <c r="U28" s="286"/>
      <c r="V28" s="288"/>
      <c r="W28" s="49">
        <f>IF(L28="","",IF(L29&gt;0,(SUM(L27:L29)/L28)/(SUM(L27:L29)/L27+SUM(L27:L29)/L28+SUM(L27:L29)/L29),L27/SUM(L27:L28)))</f>
        <v>0.5</v>
      </c>
      <c r="X28" s="103">
        <f t="shared" si="17"/>
        <v>0</v>
      </c>
      <c r="Y28" s="103">
        <f t="shared" si="17"/>
        <v>0</v>
      </c>
      <c r="Z28" s="104">
        <f t="shared" si="17"/>
        <v>-5.17</v>
      </c>
      <c r="AA28" s="103">
        <f t="shared" si="17"/>
        <v>0</v>
      </c>
      <c r="AB28" s="103">
        <f t="shared" si="17"/>
        <v>0</v>
      </c>
      <c r="AC28" s="103">
        <f t="shared" si="17"/>
        <v>0</v>
      </c>
      <c r="AD28" s="103">
        <f t="shared" si="17"/>
        <v>0</v>
      </c>
      <c r="AE28" s="52">
        <f t="shared" si="1"/>
        <v>0</v>
      </c>
      <c r="AF28" s="52">
        <f t="shared" si="2"/>
        <v>0</v>
      </c>
      <c r="AG28" s="52">
        <f t="shared" si="3"/>
        <v>0</v>
      </c>
      <c r="AH28" s="52">
        <f t="shared" si="4"/>
        <v>0</v>
      </c>
      <c r="AI28" s="52">
        <f t="shared" si="5"/>
        <v>0</v>
      </c>
      <c r="AJ28" s="52">
        <f t="shared" si="6"/>
        <v>1</v>
      </c>
      <c r="AK28" s="52">
        <f t="shared" si="7"/>
        <v>0</v>
      </c>
      <c r="AL28" s="52">
        <f t="shared" si="8"/>
        <v>0</v>
      </c>
      <c r="AM28" s="52">
        <f t="shared" si="9"/>
        <v>0</v>
      </c>
      <c r="AN28" s="52">
        <f t="shared" si="10"/>
        <v>0</v>
      </c>
      <c r="AO28" s="52">
        <f t="shared" si="11"/>
        <v>0</v>
      </c>
      <c r="AP28" s="52">
        <f t="shared" si="12"/>
        <v>0</v>
      </c>
      <c r="AQ28" s="52">
        <f t="shared" si="13"/>
        <v>0</v>
      </c>
      <c r="AR28" s="52">
        <f t="shared" si="14"/>
        <v>0</v>
      </c>
      <c r="AS28" s="53">
        <f>IF($B27="","",$B27)</f>
        <v>4</v>
      </c>
      <c r="AT28" s="311"/>
      <c r="AU28" s="298"/>
      <c r="AV28" s="298"/>
    </row>
    <row r="29" spans="1:48" ht="13.25" customHeight="1" x14ac:dyDescent="0.2">
      <c r="A29" s="309"/>
      <c r="B29" s="283"/>
      <c r="C29" s="304"/>
      <c r="D29" s="54" t="s">
        <v>32</v>
      </c>
      <c r="E29" s="278"/>
      <c r="F29" s="292"/>
      <c r="G29" s="134"/>
      <c r="H29" s="278"/>
      <c r="I29" s="57"/>
      <c r="J29" s="58" t="str">
        <f>IF(I29="","",IF(_xlfn.XLOOKUP(I29,I$3:I28,$AS$3:AS28,0,,-1)=AS29,_xlfn.XLOOKUP(I29,I$3:I28,J$3:J28,1,,-1)+1,1))</f>
        <v/>
      </c>
      <c r="K29" s="59" t="str">
        <f>IF(I29="","",_xlfn.XLOOKUP(I29,I$3:I28,K$3:K28,0,,-1)+IF($D29=" ",1,0))</f>
        <v/>
      </c>
      <c r="L29" s="55"/>
      <c r="M29" s="128"/>
      <c r="N29" s="295"/>
      <c r="O29" s="62" t="str">
        <f>IF(OR(W27="",W28=""),"",IF(L29&gt;0,ROUND(IF(M29&gt;0,M29,IF(M27&gt;0,IF(N27=TRUE,ROUND((M27*W29)/W27,0),(M27*W29)/W27),IF(M28&gt;0,IF(N27=TRUE,ROUND((M28*W29)/W28,0),(M28*W29)/W28),IF(M29&gt;0,M29,0)))),2),""))</f>
        <v/>
      </c>
      <c r="P29" s="63" t="str">
        <f t="shared" si="15"/>
        <v/>
      </c>
      <c r="Q29" s="278"/>
      <c r="R29" s="278"/>
      <c r="S29" s="278"/>
      <c r="T29" s="278"/>
      <c r="U29" s="278"/>
      <c r="V29" s="289"/>
      <c r="W29" s="64" t="str">
        <f>IF(L29="","",(SUM(L27:L29)/L29)/(SUM(L27:L29)/L27+SUM(L27:L29)/L28+SUM(L27:L29)/L29))</f>
        <v/>
      </c>
      <c r="X29" s="103">
        <f t="shared" si="17"/>
        <v>0</v>
      </c>
      <c r="Y29" s="103">
        <f t="shared" si="17"/>
        <v>0</v>
      </c>
      <c r="Z29" s="103">
        <f t="shared" si="17"/>
        <v>0</v>
      </c>
      <c r="AA29" s="103">
        <f t="shared" si="17"/>
        <v>0</v>
      </c>
      <c r="AB29" s="103">
        <f t="shared" si="17"/>
        <v>0</v>
      </c>
      <c r="AC29" s="103">
        <f t="shared" si="17"/>
        <v>0</v>
      </c>
      <c r="AD29" s="103">
        <f t="shared" si="17"/>
        <v>0</v>
      </c>
      <c r="AE29" s="52">
        <f t="shared" si="1"/>
        <v>0</v>
      </c>
      <c r="AF29" s="52">
        <f t="shared" si="2"/>
        <v>0</v>
      </c>
      <c r="AG29" s="52">
        <f t="shared" si="3"/>
        <v>0</v>
      </c>
      <c r="AH29" s="52">
        <f t="shared" si="4"/>
        <v>0</v>
      </c>
      <c r="AI29" s="52">
        <f t="shared" si="5"/>
        <v>0</v>
      </c>
      <c r="AJ29" s="52">
        <f t="shared" si="6"/>
        <v>0</v>
      </c>
      <c r="AK29" s="52">
        <f t="shared" si="7"/>
        <v>0</v>
      </c>
      <c r="AL29" s="52">
        <f t="shared" si="8"/>
        <v>0</v>
      </c>
      <c r="AM29" s="52">
        <f t="shared" si="9"/>
        <v>0</v>
      </c>
      <c r="AN29" s="52">
        <f t="shared" si="10"/>
        <v>0</v>
      </c>
      <c r="AO29" s="52">
        <f t="shared" si="11"/>
        <v>0</v>
      </c>
      <c r="AP29" s="52">
        <f t="shared" si="12"/>
        <v>0</v>
      </c>
      <c r="AQ29" s="52">
        <f t="shared" si="13"/>
        <v>0</v>
      </c>
      <c r="AR29" s="52">
        <f t="shared" si="14"/>
        <v>0</v>
      </c>
      <c r="AS29" s="53">
        <f>IF($B27="","",$B27)</f>
        <v>4</v>
      </c>
      <c r="AT29" s="311"/>
      <c r="AU29" s="298"/>
      <c r="AV29" s="298"/>
    </row>
    <row r="30" spans="1:48" ht="13.25" customHeight="1" x14ac:dyDescent="0.2">
      <c r="A30" s="307" t="str">
        <f>IF(OR(D30="W",D31="W",D32="W",D30="1/2W",D31="1/2W",D32="1/2W",D30="1/2L",D31="1/2L",D32="1/2L"),"OK",IF(OR(D30="L",D31="L",D32="L"),"LOSS",IF(OR(D30="X",D31="X",D32="X"),"Anulado"," ")))</f>
        <v>OK</v>
      </c>
      <c r="B30" s="281">
        <v>10</v>
      </c>
      <c r="C30" s="305" t="str">
        <f>IF(E30=""," ","– "&amp;COUNTIF(B$3:B32,$B30))</f>
        <v>– 1</v>
      </c>
      <c r="D30" s="65" t="s">
        <v>28</v>
      </c>
      <c r="E30" s="326">
        <v>44691.84375</v>
      </c>
      <c r="F30" s="314" t="s">
        <v>157</v>
      </c>
      <c r="G30" s="66" t="s">
        <v>158</v>
      </c>
      <c r="H30" s="313" t="str">
        <f ca="1">IF(E30="","",IF(AND(DAY(E30)&lt;DAY(TODAY()),$A30=" "),"???",IF($A30=" ",IF(AND(DAY(E30)=DAY(TODAY()),HOUR(E30)&lt;=HOUR(NOW())+1),IF(AND(HOUR(E30)+2&lt;=HOUR(NOW()),DAY(E30)&lt;=DAY(TODAY()),MINUTE(E30)&lt;=MINUTE(NOW())),"???",IF(OR(MINUTE(E30)&lt;=MINUTE(NOW()),HOUR(E30)&lt;=HOUR(NOW())),"!!!","")),""),"")))</f>
        <v/>
      </c>
      <c r="I30" s="67" t="s">
        <v>18</v>
      </c>
      <c r="J30" s="68">
        <f>IF(I30="","",IF(_xlfn.XLOOKUP(I30,I$3:I29,$AS$3:AS29,0,,-1)=AS30,_xlfn.XLOOKUP(I30,I$3:I29,J$3:J29,1,,-1)+1,1))</f>
        <v>1</v>
      </c>
      <c r="K30" s="69">
        <f>IF(I30="","",_xlfn.XLOOKUP(I30,I$3:I29,K$3:K29,0,,-1)+IF($D30=" ",1,0))</f>
        <v>0</v>
      </c>
      <c r="L30" s="70">
        <v>4.7</v>
      </c>
      <c r="M30" s="71"/>
      <c r="N30" s="293" t="b">
        <v>1</v>
      </c>
      <c r="O30" s="72">
        <f>IF(OR(W30="",W31=""),"",ROUND(IF(L32&gt;0,IF(M30&gt;0,M30,IF(M31&gt;0,IF(N30=TRUE,ROUND((M31*W30)/W31,0),(M31*W30)/W31),IF(N30=TRUE,ROUND((M32*W30)/W32,0),(M32*W30)/W32))),IF(M30&gt;0,M30,IF(N30=TRUE,ROUND((M31*W30)/W31,0),(M31*W30)/W31))),2))</f>
        <v>66</v>
      </c>
      <c r="P30" s="73">
        <f t="shared" si="15"/>
        <v>310.2</v>
      </c>
      <c r="Q30" s="320">
        <f>IF($A30="Anulado",0,IF(OR($A30="LOSS",$A30="OK"),IF(OR($D30="W",$D30="1/2W",$D30="1/2L"),P30-O30,IF($D30="L",-O30,0))+IF(OR($D31="W",$D31="1/2W",$D31="1/2L"),P31-O31,IF($D31="L",-O31,0))+IF(OR($D32="W",$D32="1/2W",$D32="1/2L"),P32-O32,IF($D32="L",-O32,0)),IF(AND(OR($D30="W",$D30="1/2W",$D30="1/2L"),D31="W"),P30+P31-SUM(O30:O32)+_xlfn.XLOOKUP("X",D30:D32,O30:O32,0),IF(AND(D30=TRUE,D32="W"),P30+P32-SUM(O30:O32),IF(AND(D31="W",D32="W"),P31+P32-SUM(O30:O32)+_xlfn.XLOOKUP("X",D30:D32,O30:O32,0),IF(L32&gt;0,IF(OR($D30="W",$D30="1/2W",$D30="1/2L"),P30-SUM(O30:O32)+_xlfn.XLOOKUP("X",D30:D32,O30:O32,0),IF(OR($D30="W",$D30="1/2W",$D30="1/2L"),P31-SUM(O30:O32)+_xlfn.XLOOKUP("X",D30:D32,O30:O32,0),IF(OR($D30="W",$D30="1/2W",$D30="1/2L"),P32-SUM(O30:O32)+_xlfn.XLOOKUP("X",D30:D32,O30:O32,0),SUM(P30:P32)/3-SUM(O30:O32)+_xlfn.XLOOKUP("X",D30:D32,O30:O32,0)))),IF(OR($D30="W",$D30="1/2W",$D30="1/2L"),P30-SUM(O30:O31)+_xlfn.XLOOKUP("X",D30:D32,O30:O32,0),IF(OR($D30="W",$D30="1/2W",$D30="1/2L"),P31-SUM(O30:O31)+_xlfn.XLOOKUP("X",D30:D32,O30:O32,0),SUM(P30:P31)/2-SUM(O30:O31)+_xlfn.XLOOKUP("X",D30:D32,O30:O32,0)))))))))</f>
        <v>61.783069999999981</v>
      </c>
      <c r="R30" s="319">
        <f>IF(Q30=0,0,Q30/SUM(O30:O32))</f>
        <v>0.25091609470819959</v>
      </c>
      <c r="S30" s="296">
        <f>IF($B30=$B27,IF(OR($A30="LOSS",$A30="OK",$A30="Anulada"),Q30,0)+S27,IF(OR($A30="LOSS",$A30="OK",$A30="Anulada"),Q30,0))</f>
        <v>61.783069999999981</v>
      </c>
      <c r="T30" s="296">
        <f>IF($B30="",0,IF($B30=$B27,IF(G32="",IF(OR(G30="DNB1",G30="DNB2",G30="AH1(0)",G30="AH2(0)",G30="AH1(1)",G30="AH2(1)",G30="AH1(2)",G30="AH2(2)",G30="AH1(3)",G30="AH2(3)",G30="AH1(4)",G30="AH2(4)"),0,IF(Q30&lt;0,IF(G32="",SMALL(P30:P32,1)-SUM(O30:O32),0),SMALL(P30:P32,1)-SUM(O30:O32))),IF(Q30&lt;0,IF(G32="",SMALL(P30:P32,1)-SUM(O30:O32),0),SMALL(P30:P32,1)-SUM(O30:O32)))+T27,IF(G32="",IF(OR(G30="DNB1",G30="DNB2",G30="AH1(0)",G30="AH2(0)",G30="AH1(1)",G30="AH2(1)",G30="AH1(2)",G30="AH2(2)",G30="AH1(3)",G30="AH2(3)",G30="AH1(4)",G30="AH2(4)"),0,IF(Q30&lt;0,IF(G32="",SMALL(P30:P32,1)-SUM(O30:O32),0),SMALL(P30:P32,1)-SUM(O30:O32))),IF(Q30&lt;0,IF(G32="",SMALL(P30:P32,1)-SUM(O30:O32),0),SMALL(P30:P32,1)-SUM(O30:O32)))))</f>
        <v>61.783069999999981</v>
      </c>
      <c r="U30" s="296">
        <f>IF($B30=$B27,IF(Q30&lt;0,IF(G32="",Q30,0),Q30)+U27,Q30)</f>
        <v>61.783069999999981</v>
      </c>
      <c r="V30" s="323">
        <f>IF(U30=0,0,U30/AT30)</f>
        <v>0.25091609470819959</v>
      </c>
      <c r="W30" s="74">
        <f>IF(L30="","",IF(L32&gt;0,(SUM(L30:L32)/L30)/(SUM(L30:L32)/L30+SUM(L30:L32)/L31+SUM(L30:L32)/L32),L31/SUM(L30:L31)))</f>
        <v>0.26665626462786707</v>
      </c>
      <c r="X30" s="89">
        <f t="shared" si="17"/>
        <v>-66</v>
      </c>
      <c r="Y30" s="77">
        <f t="shared" si="17"/>
        <v>0</v>
      </c>
      <c r="Z30" s="77">
        <f t="shared" si="17"/>
        <v>0</v>
      </c>
      <c r="AA30" s="77">
        <f t="shared" si="17"/>
        <v>0</v>
      </c>
      <c r="AB30" s="77">
        <f t="shared" si="17"/>
        <v>0</v>
      </c>
      <c r="AC30" s="77">
        <f t="shared" si="17"/>
        <v>0</v>
      </c>
      <c r="AD30" s="77">
        <f t="shared" si="17"/>
        <v>0</v>
      </c>
      <c r="AE30" s="77">
        <f t="shared" si="1"/>
        <v>0</v>
      </c>
      <c r="AF30" s="77">
        <f t="shared" si="2"/>
        <v>1</v>
      </c>
      <c r="AG30" s="77">
        <f t="shared" si="3"/>
        <v>0</v>
      </c>
      <c r="AH30" s="77">
        <f t="shared" si="4"/>
        <v>0</v>
      </c>
      <c r="AI30" s="77">
        <f t="shared" si="5"/>
        <v>0</v>
      </c>
      <c r="AJ30" s="77">
        <f t="shared" si="6"/>
        <v>0</v>
      </c>
      <c r="AK30" s="77">
        <f t="shared" si="7"/>
        <v>0</v>
      </c>
      <c r="AL30" s="77">
        <f t="shared" si="8"/>
        <v>0</v>
      </c>
      <c r="AM30" s="77">
        <f t="shared" si="9"/>
        <v>0</v>
      </c>
      <c r="AN30" s="77">
        <f t="shared" si="10"/>
        <v>0</v>
      </c>
      <c r="AO30" s="77">
        <f t="shared" si="11"/>
        <v>0</v>
      </c>
      <c r="AP30" s="77">
        <f t="shared" si="12"/>
        <v>0</v>
      </c>
      <c r="AQ30" s="77">
        <f t="shared" si="13"/>
        <v>0</v>
      </c>
      <c r="AR30" s="77">
        <f t="shared" si="14"/>
        <v>0</v>
      </c>
      <c r="AS30" s="78">
        <f>IF($B30="","",$B30)</f>
        <v>10</v>
      </c>
      <c r="AT30" s="321">
        <f>IF($B30=$B27,AT27+SUM(O30:O32),SUM(O30:O32))</f>
        <v>246.23</v>
      </c>
      <c r="AU30" s="296">
        <f>IF($A30=" ",SUM(O30:O32),0)+AU27</f>
        <v>0</v>
      </c>
      <c r="AV30" s="296">
        <f>IF($B30="","",AV27+Q30)</f>
        <v>55.059375387575578</v>
      </c>
    </row>
    <row r="31" spans="1:48" ht="13" customHeight="1" x14ac:dyDescent="0.2">
      <c r="A31" s="308"/>
      <c r="B31" s="282"/>
      <c r="C31" s="303"/>
      <c r="D31" s="79" t="s">
        <v>31</v>
      </c>
      <c r="E31" s="277"/>
      <c r="F31" s="291"/>
      <c r="G31" s="80" t="s">
        <v>159</v>
      </c>
      <c r="H31" s="277"/>
      <c r="I31" s="81" t="s">
        <v>23</v>
      </c>
      <c r="J31" s="82">
        <f>IF(I31="","",IF(_xlfn.XLOOKUP(I31,I$3:I30,$AS$3:AS30,0,,-1)=AS31,_xlfn.XLOOKUP(I31,I$3:I30,J$3:J30,1,,-1)+1,1))</f>
        <v>1</v>
      </c>
      <c r="K31" s="83">
        <f>IF(I31="","",_xlfn.XLOOKUP(I31,I$3:I30,K$3:K30,0,,-1)+IF($D31=" ",1,0))</f>
        <v>0</v>
      </c>
      <c r="L31" s="84">
        <v>1.7090000000000001</v>
      </c>
      <c r="M31" s="85">
        <v>180.23</v>
      </c>
      <c r="N31" s="294"/>
      <c r="O31" s="86">
        <f>IF(OR(W30="",W31=""),"",ROUND(IF(L32&gt;0,IF(M31&gt;0,M31,IF(M30&gt;0,IF(N30=TRUE,ROUND((M30*W31)/W30,0),(M30*W31)/W30),IF(M31&gt;0,IF(N30=TRUE,ROUND(M31,0),M31),IF(M32&gt;0,IF(N30=TRUE,ROUND(O32*W31/W32,0),O32*W31/W32),0)))),IF(M31&gt;0,M31,IF(N30=TRUE,ROUND((M30*W31)/W30,0),(M30*W31)/W30))),2))</f>
        <v>180.23</v>
      </c>
      <c r="P31" s="87">
        <f t="shared" si="15"/>
        <v>308.01306999999997</v>
      </c>
      <c r="Q31" s="277"/>
      <c r="R31" s="286"/>
      <c r="S31" s="286"/>
      <c r="T31" s="286"/>
      <c r="U31" s="286"/>
      <c r="V31" s="288"/>
      <c r="W31" s="88">
        <f>IF(L31="","",IF(L32&gt;0,(SUM(L30:L32)/L31)/(SUM(L30:L32)/L30+SUM(L30:L32)/L31+SUM(L30:L32)/L32),L30/SUM(L30:L31)))</f>
        <v>0.73334373537213293</v>
      </c>
      <c r="X31" s="77">
        <f t="shared" si="17"/>
        <v>0</v>
      </c>
      <c r="Y31" s="77">
        <f t="shared" si="17"/>
        <v>0</v>
      </c>
      <c r="Z31" s="77">
        <f t="shared" si="17"/>
        <v>0</v>
      </c>
      <c r="AA31" s="77">
        <f t="shared" si="17"/>
        <v>0</v>
      </c>
      <c r="AB31" s="77">
        <f t="shared" si="17"/>
        <v>0</v>
      </c>
      <c r="AC31" s="89">
        <f t="shared" si="17"/>
        <v>127.78306999999998</v>
      </c>
      <c r="AD31" s="77">
        <f t="shared" si="17"/>
        <v>0</v>
      </c>
      <c r="AE31" s="77">
        <f t="shared" si="1"/>
        <v>0</v>
      </c>
      <c r="AF31" s="77">
        <f t="shared" si="2"/>
        <v>0</v>
      </c>
      <c r="AG31" s="77">
        <f t="shared" si="3"/>
        <v>0</v>
      </c>
      <c r="AH31" s="77">
        <f t="shared" si="4"/>
        <v>0</v>
      </c>
      <c r="AI31" s="77">
        <f t="shared" si="5"/>
        <v>0</v>
      </c>
      <c r="AJ31" s="77">
        <f t="shared" si="6"/>
        <v>0</v>
      </c>
      <c r="AK31" s="77">
        <f t="shared" si="7"/>
        <v>0</v>
      </c>
      <c r="AL31" s="77">
        <f t="shared" si="8"/>
        <v>0</v>
      </c>
      <c r="AM31" s="77">
        <f t="shared" si="9"/>
        <v>0</v>
      </c>
      <c r="AN31" s="77">
        <f t="shared" si="10"/>
        <v>0</v>
      </c>
      <c r="AO31" s="77">
        <f t="shared" si="11"/>
        <v>1</v>
      </c>
      <c r="AP31" s="77">
        <f t="shared" si="12"/>
        <v>0</v>
      </c>
      <c r="AQ31" s="77">
        <f t="shared" si="13"/>
        <v>0</v>
      </c>
      <c r="AR31" s="77">
        <f t="shared" si="14"/>
        <v>0</v>
      </c>
      <c r="AS31" s="78">
        <f>IF($B30="","",$B30)</f>
        <v>10</v>
      </c>
      <c r="AT31" s="311"/>
      <c r="AU31" s="298"/>
      <c r="AV31" s="298"/>
    </row>
    <row r="32" spans="1:48" ht="13.25" customHeight="1" x14ac:dyDescent="0.2">
      <c r="A32" s="309"/>
      <c r="B32" s="283"/>
      <c r="C32" s="304"/>
      <c r="D32" s="90" t="s">
        <v>32</v>
      </c>
      <c r="E32" s="278"/>
      <c r="F32" s="292"/>
      <c r="G32" s="109"/>
      <c r="H32" s="278"/>
      <c r="I32" s="110"/>
      <c r="J32" s="111" t="str">
        <f>IF(I32="","",IF(_xlfn.XLOOKUP(I32,I$3:I31,$AS$3:AS31,0,,-1)=AS32,_xlfn.XLOOKUP(I32,I$3:I31,J$3:J31,1,,-1)+1,1))</f>
        <v/>
      </c>
      <c r="K32" s="112" t="str">
        <f>IF(I32="","",_xlfn.XLOOKUP(I32,I$3:I31,K$3:K31,0,,-1)+IF($D32=" ",1,0))</f>
        <v/>
      </c>
      <c r="L32" s="113"/>
      <c r="M32" s="96"/>
      <c r="N32" s="295"/>
      <c r="O32" s="114" t="str">
        <f>IF(OR(W30="",W31=""),"",IF(L32&gt;0,ROUND(IF(M32&gt;0,M32,IF(M30&gt;0,IF(N30=TRUE,ROUND((M30*W32)/W30,0),(M30*W32)/W30),IF(M31&gt;0,IF(N30=TRUE,ROUND((M31*W32)/W31,0),(M31*W32)/W31),IF(M32&gt;0,M32,0)))),2),""))</f>
        <v/>
      </c>
      <c r="P32" s="115" t="str">
        <f t="shared" si="15"/>
        <v/>
      </c>
      <c r="Q32" s="278"/>
      <c r="R32" s="278"/>
      <c r="S32" s="278"/>
      <c r="T32" s="278"/>
      <c r="U32" s="278"/>
      <c r="V32" s="289"/>
      <c r="W32" s="116" t="str">
        <f>IF(L32="","",(SUM(L30:L32)/L32)/(SUM(L30:L32)/L30+SUM(L30:L32)/L31+SUM(L30:L32)/L32))</f>
        <v/>
      </c>
      <c r="X32" s="77">
        <f t="shared" si="17"/>
        <v>0</v>
      </c>
      <c r="Y32" s="77">
        <f t="shared" si="17"/>
        <v>0</v>
      </c>
      <c r="Z32" s="77">
        <f t="shared" si="17"/>
        <v>0</v>
      </c>
      <c r="AA32" s="77">
        <f t="shared" si="17"/>
        <v>0</v>
      </c>
      <c r="AB32" s="77">
        <f t="shared" si="17"/>
        <v>0</v>
      </c>
      <c r="AC32" s="77">
        <f t="shared" si="17"/>
        <v>0</v>
      </c>
      <c r="AD32" s="77">
        <f t="shared" si="17"/>
        <v>0</v>
      </c>
      <c r="AE32" s="77">
        <f t="shared" si="1"/>
        <v>0</v>
      </c>
      <c r="AF32" s="77">
        <f t="shared" si="2"/>
        <v>0</v>
      </c>
      <c r="AG32" s="77">
        <f t="shared" si="3"/>
        <v>0</v>
      </c>
      <c r="AH32" s="77">
        <f t="shared" si="4"/>
        <v>0</v>
      </c>
      <c r="AI32" s="77">
        <f t="shared" si="5"/>
        <v>0</v>
      </c>
      <c r="AJ32" s="77">
        <f t="shared" si="6"/>
        <v>0</v>
      </c>
      <c r="AK32" s="77">
        <f t="shared" si="7"/>
        <v>0</v>
      </c>
      <c r="AL32" s="77">
        <f t="shared" si="8"/>
        <v>0</v>
      </c>
      <c r="AM32" s="77">
        <f t="shared" si="9"/>
        <v>0</v>
      </c>
      <c r="AN32" s="77">
        <f t="shared" si="10"/>
        <v>0</v>
      </c>
      <c r="AO32" s="77">
        <f t="shared" si="11"/>
        <v>0</v>
      </c>
      <c r="AP32" s="77">
        <f t="shared" si="12"/>
        <v>0</v>
      </c>
      <c r="AQ32" s="77">
        <f t="shared" si="13"/>
        <v>0</v>
      </c>
      <c r="AR32" s="77">
        <f t="shared" si="14"/>
        <v>0</v>
      </c>
      <c r="AS32" s="78">
        <f>IF($B30="","",$B30)</f>
        <v>10</v>
      </c>
      <c r="AT32" s="311"/>
      <c r="AU32" s="298"/>
      <c r="AV32" s="298"/>
    </row>
    <row r="33" spans="1:48" ht="13.25" customHeight="1" x14ac:dyDescent="0.2">
      <c r="A33" s="312" t="str">
        <f>IF(OR(D33="W",D34="W",D35="W",D33="1/2W",D34="1/2W",D35="1/2W",D33="1/2L",D34="1/2L",D35="1/2L"),"OK",IF(OR(D33="L",D34="L",D35="L"),"LOSS",IF(OR(D33="X",D34="X",D35="X"),"Anulado"," ")))</f>
        <v>OK</v>
      </c>
      <c r="B33" s="299">
        <f>IF(E33="","",$B30)</f>
        <v>10</v>
      </c>
      <c r="C33" s="302" t="str">
        <f>IF(E33=""," ","– "&amp;COUNTIF(B$3:B35,$B33))</f>
        <v>– 2</v>
      </c>
      <c r="D33" s="25" t="s">
        <v>31</v>
      </c>
      <c r="E33" s="325">
        <v>44692.5</v>
      </c>
      <c r="F33" s="315" t="s">
        <v>160</v>
      </c>
      <c r="G33" s="117" t="s">
        <v>161</v>
      </c>
      <c r="H33" s="306" t="str">
        <f ca="1">IF(E33="","",IF(AND(DAY(E33)&lt;DAY(TODAY()),$A33=" "),"???",IF($A33=" ",IF(AND(DAY(E33)=DAY(TODAY()),HOUR(E33)&lt;=HOUR(NOW())+1),IF(AND(HOUR(E33)+2&lt;=HOUR(NOW()),DAY(E33)&lt;=DAY(TODAY()),MINUTE(E33)&lt;=MINUTE(NOW())),"???",IF(OR(MINUTE(E33)&lt;=MINUTE(NOW()),HOUR(E33)&lt;=HOUR(NOW())),"!!!","")),""),"")))</f>
        <v/>
      </c>
      <c r="I33" s="27" t="s">
        <v>18</v>
      </c>
      <c r="J33" s="101">
        <f>IF(I33="","",IF(_xlfn.XLOOKUP(I33,I$3:I32,$AS$3:AS32,0,,-1)=AS33,_xlfn.XLOOKUP(I33,I$3:I32,J$3:J32,1,,-1)+1,1))</f>
        <v>2</v>
      </c>
      <c r="K33" s="29">
        <f>IF(I33="","",_xlfn.XLOOKUP(I33,I$3:I32,K$3:K32,0,,-1)+IF($D33=" ",1,0))</f>
        <v>0</v>
      </c>
      <c r="L33" s="118">
        <v>2.2450000000000001</v>
      </c>
      <c r="M33" s="119">
        <v>100</v>
      </c>
      <c r="N33" s="318" t="b">
        <v>1</v>
      </c>
      <c r="O33" s="102">
        <f>IF(OR(W33="",W34=""),"",ROUND(IF(L35&gt;0,IF(M33&gt;0,M33,IF(M34&gt;0,IF(N33=TRUE,ROUND((M34*W33)/W34,0),(M34*W33)/W34),IF(N33=TRUE,ROUND((M35*W33)/W35,0),(M35*W33)/W35))),IF(M33&gt;0,M33,IF(N33=TRUE,ROUND((M34*W33)/W34,0),(M34*W33)/W34))),2))</f>
        <v>100</v>
      </c>
      <c r="P33" s="33">
        <f t="shared" si="15"/>
        <v>224.5</v>
      </c>
      <c r="Q33" s="301">
        <f>IF($A33="Anulado",0,IF(OR($A33="LOSS",$A33="OK"),IF(OR($D33="W",$D33="1/2W",$D33="1/2L"),P33-O33,IF($D33="L",-O33,0))+IF(OR($D34="W",$D34="1/2W",$D34="1/2L"),P34-O34,IF($D34="L",-O34,0))+IF(OR($D35="W",$D35="1/2W",$D35="1/2L"),P35-O35,IF($D35="L",-O35,0)),IF(AND(OR($D33="W",$D33="1/2W",$D33="1/2L"),D34="W"),P33+P34-SUM(O33:O35)+_xlfn.XLOOKUP("X",D33:D35,O33:O35,0),IF(AND(D33=TRUE,D35="W"),P33+P35-SUM(O33:O35),IF(AND(D34="W",D35="W"),P34+P35-SUM(O33:O35)+_xlfn.XLOOKUP("X",D33:D35,O33:O35,0),IF(L35&gt;0,IF(OR($D33="W",$D33="1/2W",$D33="1/2L"),P33-SUM(O33:O35)+_xlfn.XLOOKUP("X",D33:D35,O33:O35,0),IF(OR($D33="W",$D33="1/2W",$D33="1/2L"),P34-SUM(O33:O35)+_xlfn.XLOOKUP("X",D33:D35,O33:O35,0),IF(OR($D33="W",$D33="1/2W",$D33="1/2L"),P35-SUM(O33:O35)+_xlfn.XLOOKUP("X",D33:D35,O33:O35,0),SUM(P33:P35)/3-SUM(O33:O35)+_xlfn.XLOOKUP("X",D33:D35,O33:O35,0)))),IF(OR($D33="W",$D33="1/2W",$D33="1/2L"),P33-SUM(O33:O34)+_xlfn.XLOOKUP("X",D33:D35,O33:O35,0),IF(OR($D33="W",$D33="1/2W",$D33="1/2L"),P34-SUM(O33:O34)+_xlfn.XLOOKUP("X",D33:D35,O33:O35,0),SUM(P33:P34)/2-SUM(O33:O34)+_xlfn.XLOOKUP("X",D33:D35,O33:O35,0)))))))))</f>
        <v>34.5</v>
      </c>
      <c r="R33" s="300">
        <f>IF(Q33=0,0,Q33/SUM(O33:O35))</f>
        <v>0.18157894736842106</v>
      </c>
      <c r="S33" s="285">
        <f>IF($B33=$B30,IF(OR($A33="LOSS",$A33="OK",$A33="Anulada"),Q33,0)+S30,IF(OR($A33="LOSS",$A33="OK",$A33="Anulada"),Q33,0))</f>
        <v>96.283069999999981</v>
      </c>
      <c r="T33" s="285">
        <f>IF($B33="",0,IF($B33=$B30,IF(G35="",IF(OR(G33="DNB1",G33="DNB2",G33="AH1(0)",G33="AH2(0)",G33="AH1(1)",G33="AH2(1)",G33="AH1(2)",G33="AH2(2)",G33="AH1(3)",G33="AH2(3)",G33="AH1(4)",G33="AH2(4)"),0,IF(Q33&lt;0,IF(G35="",SMALL(P33:P35,1)-SUM(O33:O35),0),SMALL(P33:P35,1)-SUM(O33:O35))),IF(Q33&lt;0,IF(G35="",SMALL(P33:P35,1)-SUM(O33:O35),0),SMALL(P33:P35,1)-SUM(O33:O35)))+T30,IF(G35="",IF(OR(G33="DNB1",G33="DNB2",G33="AH1(0)",G33="AH2(0)",G33="AH1(1)",G33="AH2(1)",G33="AH1(2)",G33="AH2(2)",G33="AH1(3)",G33="AH2(3)",G33="AH1(4)",G33="AH2(4)"),0,IF(Q33&lt;0,IF(G35="",SMALL(P33:P35,1)-SUM(O33:O35),0),SMALL(P33:P35,1)-SUM(O33:O35))),IF(Q33&lt;0,IF(G35="",SMALL(P33:P35,1)-SUM(O33:O35),0),SMALL(P33:P35,1)-SUM(O33:O35)))))</f>
        <v>96.283069999999981</v>
      </c>
      <c r="U33" s="285">
        <f>IF($B33=$B30,IF(Q33&lt;0,IF(G35="",Q33,0),Q33)+U30,Q33)</f>
        <v>96.283069999999981</v>
      </c>
      <c r="V33" s="287">
        <f>IF(U33=0,0,U33/AT33)</f>
        <v>0.22071629644912083</v>
      </c>
      <c r="W33" s="34">
        <f>IF(L33="","",IF(L35&gt;0,(SUM(L33:L35)/L33)/(SUM(L33:L35)/L33+SUM(L33:L35)/L34+SUM(L33:L35)/L35),L34/SUM(L33:L34)))</f>
        <v>0.52687038988408852</v>
      </c>
      <c r="X33" s="104">
        <f t="shared" ref="X33:AD42" si="18">IF($I33=X$2,IF(OR($D33="W",$D33="1/2W",$D33="1/2L"),$P33-$O33,IF($D33="X",0,-$O33)),0)</f>
        <v>124.5</v>
      </c>
      <c r="Y33" s="103">
        <f t="shared" si="18"/>
        <v>0</v>
      </c>
      <c r="Z33" s="103">
        <f t="shared" si="18"/>
        <v>0</v>
      </c>
      <c r="AA33" s="103">
        <f t="shared" si="18"/>
        <v>0</v>
      </c>
      <c r="AB33" s="103">
        <f t="shared" si="18"/>
        <v>0</v>
      </c>
      <c r="AC33" s="103">
        <f t="shared" si="18"/>
        <v>0</v>
      </c>
      <c r="AD33" s="103">
        <f t="shared" si="18"/>
        <v>0</v>
      </c>
      <c r="AE33" s="52">
        <f t="shared" si="1"/>
        <v>1</v>
      </c>
      <c r="AF33" s="52">
        <f t="shared" si="2"/>
        <v>0</v>
      </c>
      <c r="AG33" s="52">
        <f t="shared" si="3"/>
        <v>0</v>
      </c>
      <c r="AH33" s="52">
        <f t="shared" si="4"/>
        <v>0</v>
      </c>
      <c r="AI33" s="52">
        <f t="shared" si="5"/>
        <v>0</v>
      </c>
      <c r="AJ33" s="52">
        <f t="shared" si="6"/>
        <v>0</v>
      </c>
      <c r="AK33" s="52">
        <f t="shared" si="7"/>
        <v>0</v>
      </c>
      <c r="AL33" s="52">
        <f t="shared" si="8"/>
        <v>0</v>
      </c>
      <c r="AM33" s="52">
        <f t="shared" si="9"/>
        <v>0</v>
      </c>
      <c r="AN33" s="52">
        <f t="shared" si="10"/>
        <v>0</v>
      </c>
      <c r="AO33" s="52">
        <f t="shared" si="11"/>
        <v>0</v>
      </c>
      <c r="AP33" s="52">
        <f t="shared" si="12"/>
        <v>0</v>
      </c>
      <c r="AQ33" s="52">
        <f t="shared" si="13"/>
        <v>0</v>
      </c>
      <c r="AR33" s="52">
        <f t="shared" si="14"/>
        <v>0</v>
      </c>
      <c r="AS33" s="53">
        <f>IF($B33="","",$B33)</f>
        <v>10</v>
      </c>
      <c r="AT33" s="322">
        <f>IF($B33=$B30,AT30+SUM(O33:O35),SUM(O33:O35))</f>
        <v>436.23</v>
      </c>
      <c r="AU33" s="285">
        <f>IF($A33=" ",SUM(O33:O35),0)+AU30</f>
        <v>0</v>
      </c>
      <c r="AV33" s="285">
        <f>IF($B33="","",AV30+Q33)</f>
        <v>89.559375387575585</v>
      </c>
    </row>
    <row r="34" spans="1:48" ht="13" customHeight="1" x14ac:dyDescent="0.2">
      <c r="A34" s="308"/>
      <c r="B34" s="282"/>
      <c r="C34" s="303"/>
      <c r="D34" s="39" t="s">
        <v>28</v>
      </c>
      <c r="E34" s="277"/>
      <c r="F34" s="291"/>
      <c r="G34" s="120" t="s">
        <v>162</v>
      </c>
      <c r="H34" s="277"/>
      <c r="I34" s="42" t="s">
        <v>23</v>
      </c>
      <c r="J34" s="43">
        <f>IF(I34="","",IF(_xlfn.XLOOKUP(I34,I$3:I33,$AS$3:AS33,0,,-1)=AS34,_xlfn.XLOOKUP(I34,I$3:I33,J$3:J33,1,,-1)+1,1))</f>
        <v>2</v>
      </c>
      <c r="K34" s="44">
        <f>IF(I34="","",_xlfn.XLOOKUP(I34,I$3:I33,K$3:K33,0,,-1)+IF($D34=" ",1,0))</f>
        <v>0</v>
      </c>
      <c r="L34" s="121">
        <v>2.5</v>
      </c>
      <c r="M34" s="122"/>
      <c r="N34" s="294"/>
      <c r="O34" s="47">
        <f>IF(OR(W33="",W34=""),"",ROUND(IF(L35&gt;0,IF(M34&gt;0,M34,IF(M33&gt;0,IF(N33=TRUE,ROUND((M33*W34)/W33,0),(M33*W34)/W33),IF(M34&gt;0,IF(N33=TRUE,ROUND(M34,0),M34),IF(M35&gt;0,IF(N33=TRUE,ROUND(O35*W34/W35,0),O35*W34/W35),0)))),IF(M34&gt;0,M34,IF(N33=TRUE,ROUND((M33*W34)/W33,0),(M33*W34)/W33))),2))</f>
        <v>90</v>
      </c>
      <c r="P34" s="48">
        <f t="shared" si="15"/>
        <v>225</v>
      </c>
      <c r="Q34" s="277"/>
      <c r="R34" s="286"/>
      <c r="S34" s="286"/>
      <c r="T34" s="286"/>
      <c r="U34" s="286"/>
      <c r="V34" s="288"/>
      <c r="W34" s="49">
        <f>IF(L34="","",IF(L35&gt;0,(SUM(L33:L35)/L34)/(SUM(L33:L35)/L33+SUM(L33:L35)/L34+SUM(L33:L35)/L35),L33/SUM(L33:L34)))</f>
        <v>0.47312961011591148</v>
      </c>
      <c r="X34" s="103">
        <f t="shared" si="18"/>
        <v>0</v>
      </c>
      <c r="Y34" s="103">
        <f t="shared" si="18"/>
        <v>0</v>
      </c>
      <c r="Z34" s="103">
        <f t="shared" si="18"/>
        <v>0</v>
      </c>
      <c r="AA34" s="103">
        <f t="shared" si="18"/>
        <v>0</v>
      </c>
      <c r="AB34" s="103">
        <f t="shared" si="18"/>
        <v>0</v>
      </c>
      <c r="AC34" s="104">
        <f t="shared" si="18"/>
        <v>-90</v>
      </c>
      <c r="AD34" s="103">
        <f t="shared" si="18"/>
        <v>0</v>
      </c>
      <c r="AE34" s="52">
        <f t="shared" si="1"/>
        <v>0</v>
      </c>
      <c r="AF34" s="52">
        <f t="shared" si="2"/>
        <v>0</v>
      </c>
      <c r="AG34" s="52">
        <f t="shared" si="3"/>
        <v>0</v>
      </c>
      <c r="AH34" s="52">
        <f t="shared" si="4"/>
        <v>0</v>
      </c>
      <c r="AI34" s="52">
        <f t="shared" si="5"/>
        <v>0</v>
      </c>
      <c r="AJ34" s="52">
        <f t="shared" si="6"/>
        <v>0</v>
      </c>
      <c r="AK34" s="52">
        <f t="shared" si="7"/>
        <v>0</v>
      </c>
      <c r="AL34" s="52">
        <f t="shared" si="8"/>
        <v>0</v>
      </c>
      <c r="AM34" s="52">
        <f t="shared" si="9"/>
        <v>0</v>
      </c>
      <c r="AN34" s="52">
        <f t="shared" si="10"/>
        <v>0</v>
      </c>
      <c r="AO34" s="52">
        <f t="shared" si="11"/>
        <v>0</v>
      </c>
      <c r="AP34" s="52">
        <f t="shared" si="12"/>
        <v>1</v>
      </c>
      <c r="AQ34" s="52">
        <f t="shared" si="13"/>
        <v>0</v>
      </c>
      <c r="AR34" s="52">
        <f t="shared" si="14"/>
        <v>0</v>
      </c>
      <c r="AS34" s="53">
        <f>IF($B33="","",$B33)</f>
        <v>10</v>
      </c>
      <c r="AT34" s="311"/>
      <c r="AU34" s="298"/>
      <c r="AV34" s="298"/>
    </row>
    <row r="35" spans="1:48" ht="13.25" customHeight="1" x14ac:dyDescent="0.2">
      <c r="A35" s="309"/>
      <c r="B35" s="283"/>
      <c r="C35" s="304"/>
      <c r="D35" s="54" t="s">
        <v>32</v>
      </c>
      <c r="E35" s="278"/>
      <c r="F35" s="292"/>
      <c r="G35" s="134"/>
      <c r="H35" s="278"/>
      <c r="I35" s="57"/>
      <c r="J35" s="58" t="str">
        <f>IF(I35="","",IF(_xlfn.XLOOKUP(I35,I$3:I34,$AS$3:AS34,0,,-1)=AS35,_xlfn.XLOOKUP(I35,I$3:I34,J$3:J34,1,,-1)+1,1))</f>
        <v/>
      </c>
      <c r="K35" s="59" t="str">
        <f>IF(I35="","",_xlfn.XLOOKUP(I35,I$3:I34,K$3:K34,0,,-1)+IF($D35=" ",1,0))</f>
        <v/>
      </c>
      <c r="L35" s="55"/>
      <c r="M35" s="128"/>
      <c r="N35" s="295"/>
      <c r="O35" s="62" t="str">
        <f>IF(OR(W33="",W34=""),"",IF(L35&gt;0,ROUND(IF(M35&gt;0,M35,IF(M33&gt;0,IF(N33=TRUE,ROUND((M33*W35)/W33,0),(M33*W35)/W33),IF(M34&gt;0,IF(N33=TRUE,ROUND((M34*W35)/W34,0),(M34*W35)/W34),IF(M35&gt;0,M35,0)))),2),""))</f>
        <v/>
      </c>
      <c r="P35" s="63" t="str">
        <f t="shared" si="15"/>
        <v/>
      </c>
      <c r="Q35" s="278"/>
      <c r="R35" s="278"/>
      <c r="S35" s="278"/>
      <c r="T35" s="278"/>
      <c r="U35" s="278"/>
      <c r="V35" s="289"/>
      <c r="W35" s="64" t="str">
        <f>IF(L35="","",(SUM(L33:L35)/L35)/(SUM(L33:L35)/L33+SUM(L33:L35)/L34+SUM(L33:L35)/L35))</f>
        <v/>
      </c>
      <c r="X35" s="103">
        <f t="shared" si="18"/>
        <v>0</v>
      </c>
      <c r="Y35" s="103">
        <f t="shared" si="18"/>
        <v>0</v>
      </c>
      <c r="Z35" s="103">
        <f t="shared" si="18"/>
        <v>0</v>
      </c>
      <c r="AA35" s="103">
        <f t="shared" si="18"/>
        <v>0</v>
      </c>
      <c r="AB35" s="103">
        <f t="shared" si="18"/>
        <v>0</v>
      </c>
      <c r="AC35" s="103">
        <f t="shared" si="18"/>
        <v>0</v>
      </c>
      <c r="AD35" s="103">
        <f t="shared" si="18"/>
        <v>0</v>
      </c>
      <c r="AE35" s="52">
        <f t="shared" si="1"/>
        <v>0</v>
      </c>
      <c r="AF35" s="52">
        <f t="shared" si="2"/>
        <v>0</v>
      </c>
      <c r="AG35" s="52">
        <f t="shared" si="3"/>
        <v>0</v>
      </c>
      <c r="AH35" s="52">
        <f t="shared" si="4"/>
        <v>0</v>
      </c>
      <c r="AI35" s="52">
        <f t="shared" si="5"/>
        <v>0</v>
      </c>
      <c r="AJ35" s="52">
        <f t="shared" si="6"/>
        <v>0</v>
      </c>
      <c r="AK35" s="52">
        <f t="shared" si="7"/>
        <v>0</v>
      </c>
      <c r="AL35" s="52">
        <f t="shared" si="8"/>
        <v>0</v>
      </c>
      <c r="AM35" s="52">
        <f t="shared" si="9"/>
        <v>0</v>
      </c>
      <c r="AN35" s="52">
        <f t="shared" si="10"/>
        <v>0</v>
      </c>
      <c r="AO35" s="52">
        <f t="shared" si="11"/>
        <v>0</v>
      </c>
      <c r="AP35" s="52">
        <f t="shared" si="12"/>
        <v>0</v>
      </c>
      <c r="AQ35" s="52">
        <f t="shared" si="13"/>
        <v>0</v>
      </c>
      <c r="AR35" s="52">
        <f t="shared" si="14"/>
        <v>0</v>
      </c>
      <c r="AS35" s="53">
        <f>IF($B33="","",$B33)</f>
        <v>10</v>
      </c>
      <c r="AT35" s="311"/>
      <c r="AU35" s="298"/>
      <c r="AV35" s="298"/>
    </row>
    <row r="36" spans="1:48" ht="13.25" customHeight="1" x14ac:dyDescent="0.2">
      <c r="A36" s="307" t="str">
        <f>IF(OR(D36="W",D37="W",D38="W",D36="1/2W",D37="1/2W",D38="1/2W",D36="1/2L",D37="1/2L",D38="1/2L"),"OK",IF(OR(D36="L",D37="L",D38="L"),"LOSS",IF(OR(D36="X",D37="X",D38="X"),"Anulado"," ")))</f>
        <v>OK</v>
      </c>
      <c r="B36" s="281">
        <f>IF(E36="","",$B33)</f>
        <v>10</v>
      </c>
      <c r="C36" s="305" t="str">
        <f>IF(E36=""," ","– "&amp;COUNTIF(B$3:B38,$B36))</f>
        <v>– 3</v>
      </c>
      <c r="D36" s="65" t="s">
        <v>31</v>
      </c>
      <c r="E36" s="326">
        <v>44692.583333333336</v>
      </c>
      <c r="F36" s="314" t="s">
        <v>163</v>
      </c>
      <c r="G36" s="66" t="s">
        <v>162</v>
      </c>
      <c r="H36" s="313" t="str">
        <f ca="1">IF(E36="","",IF(AND(DAY(E36)&lt;DAY(TODAY()),$A36=" "),"???",IF($A36=" ",IF(AND(DAY(E36)=DAY(TODAY()),HOUR(E36)&lt;=HOUR(NOW())+1),IF(AND(HOUR(E36)+2&lt;=HOUR(NOW()),DAY(E36)&lt;=DAY(TODAY()),MINUTE(E36)&lt;=MINUTE(NOW())),"???",IF(OR(MINUTE(E36)&lt;=MINUTE(NOW()),HOUR(E36)&lt;=HOUR(NOW())),"!!!","")),""),"")))</f>
        <v/>
      </c>
      <c r="I36" s="67" t="s">
        <v>18</v>
      </c>
      <c r="J36" s="68">
        <f>IF(I36="","",IF(_xlfn.XLOOKUP(I36,I$3:I35,$AS$3:AS35,0,,-1)=AS36,_xlfn.XLOOKUP(I36,I$3:I35,J$3:J35,1,,-1)+1,1))</f>
        <v>3</v>
      </c>
      <c r="K36" s="69">
        <f>IF(I36="","",_xlfn.XLOOKUP(I36,I$3:I35,K$3:K35,0,,-1)+IF($D36=" ",1,0))</f>
        <v>0</v>
      </c>
      <c r="L36" s="70">
        <v>2.35</v>
      </c>
      <c r="M36" s="71">
        <v>100</v>
      </c>
      <c r="N36" s="293" t="b">
        <v>1</v>
      </c>
      <c r="O36" s="72">
        <f>IF(OR(W36="",W37=""),"",ROUND(IF(L38&gt;0,IF(M36&gt;0,M36,IF(M37&gt;0,IF(N36=TRUE,ROUND((M37*W36)/W37,0),(M37*W36)/W37),IF(N36=TRUE,ROUND((M38*W36)/W38,0),(M38*W36)/W38))),IF(M36&gt;0,M36,IF(N36=TRUE,ROUND((M37*W36)/W37,0),(M37*W36)/W37))),2))</f>
        <v>100</v>
      </c>
      <c r="P36" s="73">
        <f t="shared" si="15"/>
        <v>235</v>
      </c>
      <c r="Q36" s="320">
        <f>IF($A36="Anulado",0,IF(OR($A36="LOSS",$A36="OK"),IF(OR($D36="W",$D36="1/2W",$D36="1/2L"),P36-O36,IF($D36="L",-O36,0))+IF(OR($D37="W",$D37="1/2W",$D37="1/2L"),P37-O37,IF($D37="L",-O37,0))+IF(OR($D38="W",$D38="1/2W",$D38="1/2L"),P38-O38,IF($D38="L",-O38,0)),IF(AND(OR($D36="W",$D36="1/2W",$D36="1/2L"),D37="W"),P36+P37-SUM(O36:O38)+_xlfn.XLOOKUP("X",D36:D38,O36:O38,0),IF(AND(D36=TRUE,D38="W"),P36+P38-SUM(O36:O38),IF(AND(D37="W",D38="W"),P37+P38-SUM(O36:O38)+_xlfn.XLOOKUP("X",D36:D38,O36:O38,0),IF(L38&gt;0,IF(OR($D36="W",$D36="1/2W",$D36="1/2L"),P36-SUM(O36:O38)+_xlfn.XLOOKUP("X",D36:D38,O36:O38,0),IF(OR($D36="W",$D36="1/2W",$D36="1/2L"),P37-SUM(O36:O38)+_xlfn.XLOOKUP("X",D36:D38,O36:O38,0),IF(OR($D36="W",$D36="1/2W",$D36="1/2L"),P38-SUM(O36:O38)+_xlfn.XLOOKUP("X",D36:D38,O36:O38,0),SUM(P36:P38)/3-SUM(O36:O38)+_xlfn.XLOOKUP("X",D36:D38,O36:O38,0)))),IF(OR($D36="W",$D36="1/2W",$D36="1/2L"),P36-SUM(O36:O37)+_xlfn.XLOOKUP("X",D36:D38,O36:O38,0),IF(OR($D36="W",$D36="1/2W",$D36="1/2L"),P37-SUM(O36:O37)+_xlfn.XLOOKUP("X",D36:D38,O36:O38,0),SUM(P36:P37)/2-SUM(O36:O37)+_xlfn.XLOOKUP("X",D36:D38,O36:O38,0)))))))))</f>
        <v>24</v>
      </c>
      <c r="R36" s="319">
        <f>IF(Q36=0,0,Q36/SUM(O36:O38))</f>
        <v>0.11374407582938388</v>
      </c>
      <c r="S36" s="296">
        <f>IF($B36=$B33,IF(OR($A36="LOSS",$A36="OK",$A36="Anulada"),Q36,0)+S33,IF(OR($A36="LOSS",$A36="OK",$A36="Anulada"),Q36,0))</f>
        <v>120.28306999999998</v>
      </c>
      <c r="T36" s="296">
        <f>IF($B36="",0,IF($B36=$B33,IF(G38="",IF(OR(G36="DNB1",G36="DNB2",G36="AH1(0)",G36="AH2(0)",G36="AH1(1)",G36="AH2(1)",G36="AH1(2)",G36="AH2(2)",G36="AH1(3)",G36="AH2(3)",G36="AH1(4)",G36="AH2(4)"),0,IF(Q36&lt;0,IF(G38="",SMALL(P36:P38,1)-SUM(O36:O38),0),SMALL(P36:P38,1)-SUM(O36:O38))),IF(Q36&lt;0,IF(G38="",SMALL(P36:P38,1)-SUM(O36:O38),0),SMALL(P36:P38,1)-SUM(O36:O38)))+T33,IF(G38="",IF(OR(G36="DNB1",G36="DNB2",G36="AH1(0)",G36="AH2(0)",G36="AH1(1)",G36="AH2(1)",G36="AH1(2)",G36="AH2(2)",G36="AH1(3)",G36="AH2(3)",G36="AH1(4)",G36="AH2(4)"),0,IF(Q36&lt;0,IF(G38="",SMALL(P36:P38,1)-SUM(O36:O38),0),SMALL(P36:P38,1)-SUM(O36:O38))),IF(Q36&lt;0,IF(G38="",SMALL(P36:P38,1)-SUM(O36:O38),0),SMALL(P36:P38,1)-SUM(O36:O38)))))</f>
        <v>120.28306999999998</v>
      </c>
      <c r="U36" s="296">
        <f>IF($B36=$B33,IF(Q36&lt;0,IF(G38="",Q36,0),Q36)+U33,Q36)</f>
        <v>120.28306999999998</v>
      </c>
      <c r="V36" s="323">
        <f>IF(U36=0,0,U36/AT36)</f>
        <v>0.185842853390603</v>
      </c>
      <c r="W36" s="74">
        <f>IF(L36="","",IF(L38&gt;0,(SUM(L36:L38)/L36)/(SUM(L36:L38)/L36+SUM(L36:L38)/L37+SUM(L36:L38)/L38),L37/SUM(L36:L37)))</f>
        <v>0.47427293064876952</v>
      </c>
      <c r="X36" s="89">
        <f t="shared" si="18"/>
        <v>135</v>
      </c>
      <c r="Y36" s="77">
        <f t="shared" si="18"/>
        <v>0</v>
      </c>
      <c r="Z36" s="77">
        <f t="shared" si="18"/>
        <v>0</v>
      </c>
      <c r="AA36" s="77">
        <f t="shared" si="18"/>
        <v>0</v>
      </c>
      <c r="AB36" s="77">
        <f t="shared" si="18"/>
        <v>0</v>
      </c>
      <c r="AC36" s="77">
        <f t="shared" si="18"/>
        <v>0</v>
      </c>
      <c r="AD36" s="77">
        <f t="shared" si="18"/>
        <v>0</v>
      </c>
      <c r="AE36" s="77">
        <f t="shared" si="1"/>
        <v>1</v>
      </c>
      <c r="AF36" s="77">
        <f t="shared" si="2"/>
        <v>0</v>
      </c>
      <c r="AG36" s="77">
        <f t="shared" si="3"/>
        <v>0</v>
      </c>
      <c r="AH36" s="77">
        <f t="shared" si="4"/>
        <v>0</v>
      </c>
      <c r="AI36" s="77">
        <f t="shared" si="5"/>
        <v>0</v>
      </c>
      <c r="AJ36" s="77">
        <f t="shared" si="6"/>
        <v>0</v>
      </c>
      <c r="AK36" s="77">
        <f t="shared" si="7"/>
        <v>0</v>
      </c>
      <c r="AL36" s="77">
        <f t="shared" si="8"/>
        <v>0</v>
      </c>
      <c r="AM36" s="77">
        <f t="shared" si="9"/>
        <v>0</v>
      </c>
      <c r="AN36" s="77">
        <f t="shared" si="10"/>
        <v>0</v>
      </c>
      <c r="AO36" s="77">
        <f t="shared" si="11"/>
        <v>0</v>
      </c>
      <c r="AP36" s="77">
        <f t="shared" si="12"/>
        <v>0</v>
      </c>
      <c r="AQ36" s="77">
        <f t="shared" si="13"/>
        <v>0</v>
      </c>
      <c r="AR36" s="77">
        <f t="shared" si="14"/>
        <v>0</v>
      </c>
      <c r="AS36" s="78">
        <f>IF($B36="","",$B36)</f>
        <v>10</v>
      </c>
      <c r="AT36" s="321">
        <f>IF($B36=$B33,AT33+SUM(O36:O38),SUM(O36:O38))</f>
        <v>647.23</v>
      </c>
      <c r="AU36" s="296">
        <f>IF($A36=" ",SUM(O36:O38),0)+AU33</f>
        <v>0</v>
      </c>
      <c r="AV36" s="296">
        <f>IF($B36="","",AV33+Q36)</f>
        <v>113.55937538757559</v>
      </c>
    </row>
    <row r="37" spans="1:48" ht="13" customHeight="1" x14ac:dyDescent="0.2">
      <c r="A37" s="308"/>
      <c r="B37" s="282"/>
      <c r="C37" s="303"/>
      <c r="D37" s="79" t="s">
        <v>28</v>
      </c>
      <c r="E37" s="277"/>
      <c r="F37" s="291"/>
      <c r="G37" s="80" t="s">
        <v>161</v>
      </c>
      <c r="H37" s="277"/>
      <c r="I37" s="81" t="s">
        <v>23</v>
      </c>
      <c r="J37" s="82">
        <f>IF(I37="","",IF(_xlfn.XLOOKUP(I37,I$3:I36,$AS$3:AS36,0,,-1)=AS37,_xlfn.XLOOKUP(I37,I$3:I36,J$3:J36,1,,-1)+1,1))</f>
        <v>3</v>
      </c>
      <c r="K37" s="83">
        <f>IF(I37="","",_xlfn.XLOOKUP(I37,I$3:I36,K$3:K36,0,,-1)+IF($D37=" ",1,0))</f>
        <v>0</v>
      </c>
      <c r="L37" s="84">
        <v>2.12</v>
      </c>
      <c r="M37" s="85"/>
      <c r="N37" s="294"/>
      <c r="O37" s="86">
        <f>IF(OR(W36="",W37=""),"",ROUND(IF(L38&gt;0,IF(M37&gt;0,M37,IF(M36&gt;0,IF(N36=TRUE,ROUND((M36*W37)/W36,0),(M36*W37)/W36),IF(M37&gt;0,IF(N36=TRUE,ROUND(M37,0),M37),IF(M38&gt;0,IF(N36=TRUE,ROUND(O38*W37/W38,0),O38*W37/W38),0)))),IF(M37&gt;0,M37,IF(N36=TRUE,ROUND((M36*W37)/W36,0),(M36*W37)/W36))),2))</f>
        <v>111</v>
      </c>
      <c r="P37" s="87">
        <f t="shared" si="15"/>
        <v>235.32000000000002</v>
      </c>
      <c r="Q37" s="277"/>
      <c r="R37" s="286"/>
      <c r="S37" s="286"/>
      <c r="T37" s="286"/>
      <c r="U37" s="286"/>
      <c r="V37" s="288"/>
      <c r="W37" s="88">
        <f>IF(L37="","",IF(L38&gt;0,(SUM(L36:L38)/L37)/(SUM(L36:L38)/L36+SUM(L36:L38)/L37+SUM(L36:L38)/L38),L36/SUM(L36:L37)))</f>
        <v>0.52572706935123037</v>
      </c>
      <c r="X37" s="77">
        <f t="shared" si="18"/>
        <v>0</v>
      </c>
      <c r="Y37" s="77">
        <f t="shared" si="18"/>
        <v>0</v>
      </c>
      <c r="Z37" s="77">
        <f t="shared" si="18"/>
        <v>0</v>
      </c>
      <c r="AA37" s="77">
        <f t="shared" si="18"/>
        <v>0</v>
      </c>
      <c r="AB37" s="77">
        <f t="shared" si="18"/>
        <v>0</v>
      </c>
      <c r="AC37" s="89">
        <f t="shared" si="18"/>
        <v>-111</v>
      </c>
      <c r="AD37" s="77">
        <f t="shared" si="18"/>
        <v>0</v>
      </c>
      <c r="AE37" s="77">
        <f t="shared" si="1"/>
        <v>0</v>
      </c>
      <c r="AF37" s="77">
        <f t="shared" si="2"/>
        <v>0</v>
      </c>
      <c r="AG37" s="77">
        <f t="shared" si="3"/>
        <v>0</v>
      </c>
      <c r="AH37" s="77">
        <f t="shared" si="4"/>
        <v>0</v>
      </c>
      <c r="AI37" s="77">
        <f t="shared" si="5"/>
        <v>0</v>
      </c>
      <c r="AJ37" s="77">
        <f t="shared" si="6"/>
        <v>0</v>
      </c>
      <c r="AK37" s="77">
        <f t="shared" si="7"/>
        <v>0</v>
      </c>
      <c r="AL37" s="77">
        <f t="shared" si="8"/>
        <v>0</v>
      </c>
      <c r="AM37" s="77">
        <f t="shared" si="9"/>
        <v>0</v>
      </c>
      <c r="AN37" s="77">
        <f t="shared" si="10"/>
        <v>0</v>
      </c>
      <c r="AO37" s="77">
        <f t="shared" si="11"/>
        <v>0</v>
      </c>
      <c r="AP37" s="77">
        <f t="shared" si="12"/>
        <v>1</v>
      </c>
      <c r="AQ37" s="77">
        <f t="shared" si="13"/>
        <v>0</v>
      </c>
      <c r="AR37" s="77">
        <f t="shared" si="14"/>
        <v>0</v>
      </c>
      <c r="AS37" s="78">
        <f>IF($B36="","",$B36)</f>
        <v>10</v>
      </c>
      <c r="AT37" s="311"/>
      <c r="AU37" s="298"/>
      <c r="AV37" s="298"/>
    </row>
    <row r="38" spans="1:48" ht="13.25" customHeight="1" x14ac:dyDescent="0.2">
      <c r="A38" s="309"/>
      <c r="B38" s="283"/>
      <c r="C38" s="304"/>
      <c r="D38" s="90" t="s">
        <v>32</v>
      </c>
      <c r="E38" s="278"/>
      <c r="F38" s="292"/>
      <c r="G38" s="109"/>
      <c r="H38" s="278"/>
      <c r="I38" s="110"/>
      <c r="J38" s="111" t="str">
        <f>IF(I38="","",IF(_xlfn.XLOOKUP(I38,I$3:I37,$AS$3:AS37,0,,-1)=AS38,_xlfn.XLOOKUP(I38,I$3:I37,J$3:J37,1,,-1)+1,1))</f>
        <v/>
      </c>
      <c r="K38" s="112" t="str">
        <f>IF(I38="","",_xlfn.XLOOKUP(I38,I$3:I37,K$3:K37,0,,-1)+IF($D38=" ",1,0))</f>
        <v/>
      </c>
      <c r="L38" s="113"/>
      <c r="M38" s="96"/>
      <c r="N38" s="295"/>
      <c r="O38" s="114" t="str">
        <f>IF(OR(W36="",W37=""),"",IF(L38&gt;0,ROUND(IF(M38&gt;0,M38,IF(M36&gt;0,IF(N36=TRUE,ROUND((M36*W38)/W36,0),(M36*W38)/W36),IF(M37&gt;0,IF(N36=TRUE,ROUND((M37*W38)/W37,0),(M37*W38)/W37),IF(M38&gt;0,M38,0)))),2),""))</f>
        <v/>
      </c>
      <c r="P38" s="115" t="str">
        <f t="shared" si="15"/>
        <v/>
      </c>
      <c r="Q38" s="278"/>
      <c r="R38" s="278"/>
      <c r="S38" s="278"/>
      <c r="T38" s="278"/>
      <c r="U38" s="278"/>
      <c r="V38" s="289"/>
      <c r="W38" s="116" t="str">
        <f>IF(L38="","",(SUM(L36:L38)/L38)/(SUM(L36:L38)/L36+SUM(L36:L38)/L37+SUM(L36:L38)/L38))</f>
        <v/>
      </c>
      <c r="X38" s="77">
        <f t="shared" si="18"/>
        <v>0</v>
      </c>
      <c r="Y38" s="77">
        <f t="shared" si="18"/>
        <v>0</v>
      </c>
      <c r="Z38" s="77">
        <f t="shared" si="18"/>
        <v>0</v>
      </c>
      <c r="AA38" s="77">
        <f t="shared" si="18"/>
        <v>0</v>
      </c>
      <c r="AB38" s="77">
        <f t="shared" si="18"/>
        <v>0</v>
      </c>
      <c r="AC38" s="77">
        <f t="shared" si="18"/>
        <v>0</v>
      </c>
      <c r="AD38" s="77">
        <f t="shared" si="18"/>
        <v>0</v>
      </c>
      <c r="AE38" s="77">
        <f t="shared" si="1"/>
        <v>0</v>
      </c>
      <c r="AF38" s="77">
        <f t="shared" si="2"/>
        <v>0</v>
      </c>
      <c r="AG38" s="77">
        <f t="shared" si="3"/>
        <v>0</v>
      </c>
      <c r="AH38" s="77">
        <f t="shared" si="4"/>
        <v>0</v>
      </c>
      <c r="AI38" s="77">
        <f t="shared" si="5"/>
        <v>0</v>
      </c>
      <c r="AJ38" s="77">
        <f t="shared" si="6"/>
        <v>0</v>
      </c>
      <c r="AK38" s="77">
        <f t="shared" si="7"/>
        <v>0</v>
      </c>
      <c r="AL38" s="77">
        <f t="shared" si="8"/>
        <v>0</v>
      </c>
      <c r="AM38" s="77">
        <f t="shared" si="9"/>
        <v>0</v>
      </c>
      <c r="AN38" s="77">
        <f t="shared" si="10"/>
        <v>0</v>
      </c>
      <c r="AO38" s="77">
        <f t="shared" si="11"/>
        <v>0</v>
      </c>
      <c r="AP38" s="77">
        <f t="shared" si="12"/>
        <v>0</v>
      </c>
      <c r="AQ38" s="77">
        <f t="shared" si="13"/>
        <v>0</v>
      </c>
      <c r="AR38" s="77">
        <f t="shared" si="14"/>
        <v>0</v>
      </c>
      <c r="AS38" s="78">
        <f>IF($B36="","",$B36)</f>
        <v>10</v>
      </c>
      <c r="AT38" s="311"/>
      <c r="AU38" s="298"/>
      <c r="AV38" s="298"/>
    </row>
    <row r="39" spans="1:48" ht="13.25" customHeight="1" x14ac:dyDescent="0.2">
      <c r="A39" s="312" t="str">
        <f>IF(OR(D39="W",D40="W",D41="W",D39="1/2W",D40="1/2W",D41="1/2W",D39="1/2L",D40="1/2L",D41="1/2L"),"OK",IF(OR(D39="L",D40="L",D41="L"),"LOSS",IF(OR(D39="X",D40="X",D41="X"),"Anulado"," ")))</f>
        <v>OK</v>
      </c>
      <c r="B39" s="299">
        <v>11</v>
      </c>
      <c r="C39" s="302" t="str">
        <f>IF(E39=""," ","– "&amp;COUNTIF(B$3:B41,$B39))</f>
        <v>– 1</v>
      </c>
      <c r="D39" s="25" t="s">
        <v>28</v>
      </c>
      <c r="E39" s="325">
        <v>44692.625</v>
      </c>
      <c r="F39" s="315" t="s">
        <v>164</v>
      </c>
      <c r="G39" s="117" t="s">
        <v>60</v>
      </c>
      <c r="H39" s="306" t="str">
        <f ca="1">IF(E39="","",IF(AND(DAY(E39)&lt;DAY(TODAY()),$A39=" "),"???",IF($A39=" ",IF(AND(DAY(E39)=DAY(TODAY()),HOUR(E39)&lt;=HOUR(NOW())+1),IF(AND(HOUR(E39)+2&lt;=HOUR(NOW()),DAY(E39)&lt;=DAY(TODAY()),MINUTE(E39)&lt;=MINUTE(NOW())),"???",IF(OR(MINUTE(E39)&lt;=MINUTE(NOW()),HOUR(E39)&lt;=HOUR(NOW())),"!!!","")),""),"")))</f>
        <v/>
      </c>
      <c r="I39" s="27" t="s">
        <v>20</v>
      </c>
      <c r="J39" s="101">
        <f>IF(I39="","",IF(_xlfn.XLOOKUP(I39,I$3:I38,$AS$3:AS38,0,,-1)=AS39,_xlfn.XLOOKUP(I39,I$3:I38,J$3:J38,1,,-1)+1,1))</f>
        <v>1</v>
      </c>
      <c r="K39" s="29">
        <f>IF(I39="","",_xlfn.XLOOKUP(I39,I$3:I38,K$3:K38,0,,-1)+IF($D39=" ",1,0))</f>
        <v>0</v>
      </c>
      <c r="L39" s="118">
        <v>1.6</v>
      </c>
      <c r="M39" s="119">
        <v>12.89</v>
      </c>
      <c r="N39" s="318" t="b">
        <v>0</v>
      </c>
      <c r="O39" s="102">
        <f>IF(OR(W39="",W40=""),"",ROUND(IF(L41&gt;0,IF(M39&gt;0,M39,IF(M40&gt;0,IF(N39=TRUE,ROUND((M40*W39)/W40,0),(M40*W39)/W40),IF(N39=TRUE,ROUND((M41*W39)/W41,0),(M41*W39)/W41))),IF(M39&gt;0,M39,IF(N39=TRUE,ROUND((M40*W39)/W40,0),(M40*W39)/W40))),2))</f>
        <v>12.89</v>
      </c>
      <c r="P39" s="33">
        <f t="shared" si="15"/>
        <v>20.624000000000002</v>
      </c>
      <c r="Q39" s="301">
        <f>IF($A39="Anulado",0,IF(OR($A39="LOSS",$A39="OK"),IF(OR($D39="W",$D39="1/2W",$D39="1/2L"),P39-O39,IF($D39="L",-O39,0))+IF(OR($D40="W",$D40="1/2W",$D40="1/2L"),P40-O40,IF($D40="L",-O40,0))+IF(OR($D41="W",$D41="1/2W",$D41="1/2L"),P41-O41,IF($D41="L",-O41,0)),IF(AND(OR($D39="W",$D39="1/2W",$D39="1/2L"),D40="W"),P39+P40-SUM(O39:O41)+_xlfn.XLOOKUP("X",D39:D41,O39:O41,0),IF(AND(D39=TRUE,D41="W"),P39+P41-SUM(O39:O41),IF(AND(D40="W",D41="W"),P40+P41-SUM(O39:O41)+_xlfn.XLOOKUP("X",D39:D41,O39:O41,0),IF(L41&gt;0,IF(OR($D39="W",$D39="1/2W",$D39="1/2L"),P39-SUM(O39:O41)+_xlfn.XLOOKUP("X",D39:D41,O39:O41,0),IF(OR($D39="W",$D39="1/2W",$D39="1/2L"),P40-SUM(O39:O41)+_xlfn.XLOOKUP("X",D39:D41,O39:O41,0),IF(OR($D39="W",$D39="1/2W",$D39="1/2L"),P41-SUM(O39:O41)+_xlfn.XLOOKUP("X",D39:D41,O39:O41,0),SUM(P39:P41)/3-SUM(O39:O41)+_xlfn.XLOOKUP("X",D39:D41,O39:O41,0)))),IF(OR($D39="W",$D39="1/2W",$D39="1/2L"),P39-SUM(O39:O40)+_xlfn.XLOOKUP("X",D39:D41,O39:O41,0),IF(OR($D39="W",$D39="1/2W",$D39="1/2L"),P40-SUM(O39:O40)+_xlfn.XLOOKUP("X",D39:D41,O39:O41,0),SUM(P39:P40)/2-SUM(O39:O40)+_xlfn.XLOOKUP("X",D39:D41,O39:O41,0)))))))))</f>
        <v>1.192499999999999</v>
      </c>
      <c r="R39" s="300">
        <f>IF(Q39=0,0,Q39/SUM(O39:O41))</f>
        <v>6.1342592592592539E-2</v>
      </c>
      <c r="S39" s="285">
        <f>IF($B39=$B36,IF(OR($A39="LOSS",$A39="OK",$A39="Anulada"),Q39,0)+S36,IF(OR($A39="LOSS",$A39="OK",$A39="Anulada"),Q39,0))</f>
        <v>1.192499999999999</v>
      </c>
      <c r="T39" s="285">
        <f>IF($B39="",0,IF($B39=$B36,IF(G41="",IF(OR(G39="DNB1",G39="DNB2",G39="AH1(0)",G39="AH2(0)",G39="AH1(1)",G39="AH2(1)",G39="AH1(2)",G39="AH2(2)",G39="AH1(3)",G39="AH2(3)",G39="AH1(4)",G39="AH2(4)"),0,IF(Q39&lt;0,IF(G41="",SMALL(P39:P41,1)-SUM(O39:O41),0),SMALL(P39:P41,1)-SUM(O39:O41))),IF(Q39&lt;0,IF(G41="",SMALL(P39:P41,1)-SUM(O39:O41),0),SMALL(P39:P41,1)-SUM(O39:O41)))+T36,IF(G41="",IF(OR(G39="DNB1",G39="DNB2",G39="AH1(0)",G39="AH2(0)",G39="AH1(1)",G39="AH2(1)",G39="AH1(2)",G39="AH2(2)",G39="AH1(3)",G39="AH2(3)",G39="AH1(4)",G39="AH2(4)"),0,IF(Q39&lt;0,IF(G41="",SMALL(P39:P41,1)-SUM(O39:O41),0),SMALL(P39:P41,1)-SUM(O39:O41))),IF(Q39&lt;0,IF(G41="",SMALL(P39:P41,1)-SUM(O39:O41),0),SMALL(P39:P41,1)-SUM(O39:O41)))))</f>
        <v>1.1840000000000011</v>
      </c>
      <c r="U39" s="285">
        <f>IF($B39=$B36,IF(Q39&lt;0,IF(G41="",Q39,0),Q39)+U36,Q39)</f>
        <v>1.192499999999999</v>
      </c>
      <c r="V39" s="287">
        <f>IF(U39=0,0,U39/AT39)</f>
        <v>6.1342592592592539E-2</v>
      </c>
      <c r="W39" s="34">
        <f>IF(L39="","",IF(L41&gt;0,(SUM(L39:L41)/L39)/(SUM(L39:L41)/L39+SUM(L39:L41)/L40+SUM(L39:L41)/L41),L40/SUM(L39:L40)))</f>
        <v>0.66315789473684206</v>
      </c>
      <c r="X39" s="103">
        <f t="shared" si="18"/>
        <v>0</v>
      </c>
      <c r="Y39" s="103">
        <f t="shared" si="18"/>
        <v>0</v>
      </c>
      <c r="Z39" s="104">
        <f t="shared" si="18"/>
        <v>-12.89</v>
      </c>
      <c r="AA39" s="103">
        <f t="shared" si="18"/>
        <v>0</v>
      </c>
      <c r="AB39" s="103">
        <f t="shared" si="18"/>
        <v>0</v>
      </c>
      <c r="AC39" s="103">
        <f t="shared" si="18"/>
        <v>0</v>
      </c>
      <c r="AD39" s="103">
        <f t="shared" si="18"/>
        <v>0</v>
      </c>
      <c r="AE39" s="52">
        <f t="shared" si="1"/>
        <v>0</v>
      </c>
      <c r="AF39" s="52">
        <f t="shared" si="2"/>
        <v>0</v>
      </c>
      <c r="AG39" s="52">
        <f t="shared" si="3"/>
        <v>0</v>
      </c>
      <c r="AH39" s="52">
        <f t="shared" si="4"/>
        <v>0</v>
      </c>
      <c r="AI39" s="52">
        <f t="shared" si="5"/>
        <v>0</v>
      </c>
      <c r="AJ39" s="52">
        <f t="shared" si="6"/>
        <v>1</v>
      </c>
      <c r="AK39" s="52">
        <f t="shared" si="7"/>
        <v>0</v>
      </c>
      <c r="AL39" s="52">
        <f t="shared" si="8"/>
        <v>0</v>
      </c>
      <c r="AM39" s="52">
        <f t="shared" si="9"/>
        <v>0</v>
      </c>
      <c r="AN39" s="52">
        <f t="shared" si="10"/>
        <v>0</v>
      </c>
      <c r="AO39" s="52">
        <f t="shared" si="11"/>
        <v>0</v>
      </c>
      <c r="AP39" s="52">
        <f t="shared" si="12"/>
        <v>0</v>
      </c>
      <c r="AQ39" s="52">
        <f t="shared" si="13"/>
        <v>0</v>
      </c>
      <c r="AR39" s="52">
        <f t="shared" si="14"/>
        <v>0</v>
      </c>
      <c r="AS39" s="53">
        <f>IF($B39="","",$B39)</f>
        <v>11</v>
      </c>
      <c r="AT39" s="322">
        <f>IF($B39=$B36,AT36+SUM(O39:O41),SUM(O39:O41))</f>
        <v>19.440000000000001</v>
      </c>
      <c r="AU39" s="285">
        <f>IF($A39=" ",SUM(O39:O41),0)+AU36</f>
        <v>0</v>
      </c>
      <c r="AV39" s="285">
        <f>IF($B39="","",AV36+Q39)</f>
        <v>114.75187538757558</v>
      </c>
    </row>
    <row r="40" spans="1:48" ht="13" customHeight="1" x14ac:dyDescent="0.2">
      <c r="A40" s="308"/>
      <c r="B40" s="282"/>
      <c r="C40" s="303"/>
      <c r="D40" s="39" t="s">
        <v>31</v>
      </c>
      <c r="E40" s="277"/>
      <c r="F40" s="291"/>
      <c r="G40" s="120" t="s">
        <v>61</v>
      </c>
      <c r="H40" s="277"/>
      <c r="I40" s="42" t="s">
        <v>23</v>
      </c>
      <c r="J40" s="43">
        <f>IF(I40="","",IF(_xlfn.XLOOKUP(I40,I$3:I39,$AS$3:AS39,0,,-1)=AS40,_xlfn.XLOOKUP(I40,I$3:I39,J$3:J39,1,,-1)+1,1))</f>
        <v>1</v>
      </c>
      <c r="K40" s="44">
        <f>IF(I40="","",_xlfn.XLOOKUP(I40,I$3:I39,K$3:K39,0,,-1)+IF($D40=" ",1,0))</f>
        <v>0</v>
      </c>
      <c r="L40" s="121">
        <v>3.15</v>
      </c>
      <c r="M40" s="122"/>
      <c r="N40" s="294"/>
      <c r="O40" s="47">
        <f>IF(OR(W39="",W40=""),"",ROUND(IF(L41&gt;0,IF(M40&gt;0,M40,IF(M39&gt;0,IF(N39=TRUE,ROUND((M39*W40)/W39,0),(M39*W40)/W39),IF(M40&gt;0,IF(N39=TRUE,ROUND(M40,0),M40),IF(M41&gt;0,IF(N39=TRUE,ROUND(O41*W40/W41,0),O41*W40/W41),0)))),IF(M40&gt;0,M40,IF(N39=TRUE,ROUND((M39*W40)/W39,0),(M39*W40)/W39))),2))</f>
        <v>6.55</v>
      </c>
      <c r="P40" s="48">
        <f t="shared" si="15"/>
        <v>20.6325</v>
      </c>
      <c r="Q40" s="277"/>
      <c r="R40" s="286"/>
      <c r="S40" s="286"/>
      <c r="T40" s="286"/>
      <c r="U40" s="286"/>
      <c r="V40" s="288"/>
      <c r="W40" s="49">
        <f>IF(L40="","",IF(L41&gt;0,(SUM(L39:L41)/L40)/(SUM(L39:L41)/L39+SUM(L39:L41)/L40+SUM(L39:L41)/L41),L39/SUM(L39:L40)))</f>
        <v>0.33684210526315789</v>
      </c>
      <c r="X40" s="103">
        <f t="shared" si="18"/>
        <v>0</v>
      </c>
      <c r="Y40" s="103">
        <f t="shared" si="18"/>
        <v>0</v>
      </c>
      <c r="Z40" s="103">
        <f t="shared" si="18"/>
        <v>0</v>
      </c>
      <c r="AA40" s="103">
        <f t="shared" si="18"/>
        <v>0</v>
      </c>
      <c r="AB40" s="103">
        <f t="shared" si="18"/>
        <v>0</v>
      </c>
      <c r="AC40" s="104">
        <f t="shared" si="18"/>
        <v>14.0825</v>
      </c>
      <c r="AD40" s="103">
        <f t="shared" si="18"/>
        <v>0</v>
      </c>
      <c r="AE40" s="52">
        <f t="shared" si="1"/>
        <v>0</v>
      </c>
      <c r="AF40" s="52">
        <f t="shared" si="2"/>
        <v>0</v>
      </c>
      <c r="AG40" s="52">
        <f t="shared" si="3"/>
        <v>0</v>
      </c>
      <c r="AH40" s="52">
        <f t="shared" si="4"/>
        <v>0</v>
      </c>
      <c r="AI40" s="52">
        <f t="shared" si="5"/>
        <v>0</v>
      </c>
      <c r="AJ40" s="52">
        <f t="shared" si="6"/>
        <v>0</v>
      </c>
      <c r="AK40" s="52">
        <f t="shared" si="7"/>
        <v>0</v>
      </c>
      <c r="AL40" s="52">
        <f t="shared" si="8"/>
        <v>0</v>
      </c>
      <c r="AM40" s="52">
        <f t="shared" si="9"/>
        <v>0</v>
      </c>
      <c r="AN40" s="52">
        <f t="shared" si="10"/>
        <v>0</v>
      </c>
      <c r="AO40" s="52">
        <f t="shared" si="11"/>
        <v>1</v>
      </c>
      <c r="AP40" s="52">
        <f t="shared" si="12"/>
        <v>0</v>
      </c>
      <c r="AQ40" s="52">
        <f t="shared" si="13"/>
        <v>0</v>
      </c>
      <c r="AR40" s="52">
        <f t="shared" si="14"/>
        <v>0</v>
      </c>
      <c r="AS40" s="53">
        <f>IF($B39="","",$B39)</f>
        <v>11</v>
      </c>
      <c r="AT40" s="311"/>
      <c r="AU40" s="298"/>
      <c r="AV40" s="298"/>
    </row>
    <row r="41" spans="1:48" ht="13.25" customHeight="1" x14ac:dyDescent="0.2">
      <c r="A41" s="309"/>
      <c r="B41" s="283"/>
      <c r="C41" s="304"/>
      <c r="D41" s="54" t="s">
        <v>32</v>
      </c>
      <c r="E41" s="278"/>
      <c r="F41" s="292"/>
      <c r="G41" s="134"/>
      <c r="H41" s="278"/>
      <c r="I41" s="57"/>
      <c r="J41" s="58" t="str">
        <f>IF(I41="","",IF(_xlfn.XLOOKUP(I41,I$3:I40,$AS$3:AS40,0,,-1)=AS41,_xlfn.XLOOKUP(I41,I$3:I40,J$3:J40,1,,-1)+1,1))</f>
        <v/>
      </c>
      <c r="K41" s="59" t="str">
        <f>IF(I41="","",_xlfn.XLOOKUP(I41,I$3:I40,K$3:K40,0,,-1)+IF($D41=" ",1,0))</f>
        <v/>
      </c>
      <c r="L41" s="55"/>
      <c r="M41" s="128"/>
      <c r="N41" s="295"/>
      <c r="O41" s="62" t="str">
        <f>IF(OR(W39="",W40=""),"",IF(L41&gt;0,ROUND(IF(M41&gt;0,M41,IF(M39&gt;0,IF(N39=TRUE,ROUND((M39*W41)/W39,0),(M39*W41)/W39),IF(M40&gt;0,IF(N39=TRUE,ROUND((M40*W41)/W40,0),(M40*W41)/W40),IF(M41&gt;0,M41,0)))),2),""))</f>
        <v/>
      </c>
      <c r="P41" s="63" t="str">
        <f t="shared" si="15"/>
        <v/>
      </c>
      <c r="Q41" s="278"/>
      <c r="R41" s="278"/>
      <c r="S41" s="278"/>
      <c r="T41" s="278"/>
      <c r="U41" s="278"/>
      <c r="V41" s="289"/>
      <c r="W41" s="64" t="str">
        <f>IF(L41="","",(SUM(L39:L41)/L41)/(SUM(L39:L41)/L39+SUM(L39:L41)/L40+SUM(L39:L41)/L41))</f>
        <v/>
      </c>
      <c r="X41" s="103">
        <f t="shared" si="18"/>
        <v>0</v>
      </c>
      <c r="Y41" s="103">
        <f t="shared" si="18"/>
        <v>0</v>
      </c>
      <c r="Z41" s="103">
        <f t="shared" si="18"/>
        <v>0</v>
      </c>
      <c r="AA41" s="103">
        <f t="shared" si="18"/>
        <v>0</v>
      </c>
      <c r="AB41" s="103">
        <f t="shared" si="18"/>
        <v>0</v>
      </c>
      <c r="AC41" s="103">
        <f t="shared" si="18"/>
        <v>0</v>
      </c>
      <c r="AD41" s="103">
        <f t="shared" si="18"/>
        <v>0</v>
      </c>
      <c r="AE41" s="52">
        <f t="shared" si="1"/>
        <v>0</v>
      </c>
      <c r="AF41" s="52">
        <f t="shared" si="2"/>
        <v>0</v>
      </c>
      <c r="AG41" s="52">
        <f t="shared" si="3"/>
        <v>0</v>
      </c>
      <c r="AH41" s="52">
        <f t="shared" si="4"/>
        <v>0</v>
      </c>
      <c r="AI41" s="52">
        <f t="shared" si="5"/>
        <v>0</v>
      </c>
      <c r="AJ41" s="52">
        <f t="shared" si="6"/>
        <v>0</v>
      </c>
      <c r="AK41" s="52">
        <f t="shared" si="7"/>
        <v>0</v>
      </c>
      <c r="AL41" s="52">
        <f t="shared" si="8"/>
        <v>0</v>
      </c>
      <c r="AM41" s="52">
        <f t="shared" si="9"/>
        <v>0</v>
      </c>
      <c r="AN41" s="52">
        <f t="shared" si="10"/>
        <v>0</v>
      </c>
      <c r="AO41" s="52">
        <f t="shared" si="11"/>
        <v>0</v>
      </c>
      <c r="AP41" s="52">
        <f t="shared" si="12"/>
        <v>0</v>
      </c>
      <c r="AQ41" s="52">
        <f t="shared" si="13"/>
        <v>0</v>
      </c>
      <c r="AR41" s="52">
        <f t="shared" si="14"/>
        <v>0</v>
      </c>
      <c r="AS41" s="53">
        <f>IF($B39="","",$B39)</f>
        <v>11</v>
      </c>
      <c r="AT41" s="311"/>
      <c r="AU41" s="298"/>
      <c r="AV41" s="298"/>
    </row>
    <row r="42" spans="1:48" ht="13.25" customHeight="1" x14ac:dyDescent="0.2">
      <c r="A42" s="307" t="str">
        <f>IF(OR(D42="W",D43="W",D44="W",D42="1/2W",D43="1/2W",D44="1/2W",D42="1/2L",D43="1/2L",D44="1/2L"),"OK",IF(OR(D42="L",D43="L",D44="L"),"LOSS",IF(OR(D42="X",D43="X",D44="X"),"Anulado"," ")))</f>
        <v>OK</v>
      </c>
      <c r="B42" s="281">
        <f>IF(E42="","",$B39)</f>
        <v>11</v>
      </c>
      <c r="C42" s="305" t="str">
        <f>IF(E42=""," ","– "&amp;COUNTIF(B$3:B44,$B42))</f>
        <v>– 2</v>
      </c>
      <c r="D42" s="65" t="s">
        <v>31</v>
      </c>
      <c r="E42" s="326">
        <v>44692.666666666664</v>
      </c>
      <c r="F42" s="314" t="s">
        <v>165</v>
      </c>
      <c r="G42" s="66" t="s">
        <v>60</v>
      </c>
      <c r="H42" s="313" t="str">
        <f ca="1">IF(E42="","",IF(AND(DAY(E42)&lt;DAY(TODAY()),$A42=" "),"???",IF($A42=" ",IF(AND(DAY(E42)=DAY(TODAY()),HOUR(E42)&lt;=HOUR(NOW())+1),IF(AND(HOUR(E42)+2&lt;=HOUR(NOW()),DAY(E42)&lt;=DAY(TODAY()),MINUTE(E42)&lt;=MINUTE(NOW())),"???",IF(OR(MINUTE(E42)&lt;=MINUTE(NOW()),HOUR(E42)&lt;=HOUR(NOW())),"!!!","")),""),"")))</f>
        <v/>
      </c>
      <c r="I42" s="67" t="s">
        <v>20</v>
      </c>
      <c r="J42" s="68">
        <f>IF(I42="","",IF(_xlfn.XLOOKUP(I42,I$3:I41,$AS$3:AS41,0,,-1)=AS42,_xlfn.XLOOKUP(I42,I$3:I41,J$3:J41,1,,-1)+1,1))</f>
        <v>2</v>
      </c>
      <c r="K42" s="69">
        <f>IF(I42="","",_xlfn.XLOOKUP(I42,I$3:I41,K$3:K41,0,,-1)+IF($D42=" ",1,0))</f>
        <v>0</v>
      </c>
      <c r="L42" s="70">
        <v>2.2000000000000002</v>
      </c>
      <c r="M42" s="71">
        <v>6.41</v>
      </c>
      <c r="N42" s="293" t="b">
        <v>0</v>
      </c>
      <c r="O42" s="72">
        <f>IF(OR(W42="",W43=""),"",ROUND(IF(L44&gt;0,IF(M42&gt;0,M42,IF(M43&gt;0,IF(N42=TRUE,ROUND((M43*W42)/W43,0),(M43*W42)/W43),IF(N42=TRUE,ROUND((M44*W42)/W44,0),(M44*W42)/W44))),IF(M42&gt;0,M42,IF(N42=TRUE,ROUND((M43*W42)/W43,0),(M43*W42)/W43))),2))</f>
        <v>6.41</v>
      </c>
      <c r="P42" s="73">
        <f t="shared" si="15"/>
        <v>14.102000000000002</v>
      </c>
      <c r="Q42" s="320">
        <f>IF($A42="Anulado",0,IF(OR($A42="LOSS",$A42="OK"),IF(OR($D42="W",$D42="1/2W",$D42="1/2L"),P42-O42,IF($D42="L",-O42,0))+IF(OR($D43="W",$D43="1/2W",$D43="1/2L"),P43-O43,IF($D43="L",-O43,0))+IF(OR($D44="W",$D44="1/2W",$D44="1/2L"),P44-O44,IF($D44="L",-O44,0)),IF(AND(OR($D42="W",$D42="1/2W",$D42="1/2L"),D43="W"),P42+P43-SUM(O42:O44)+_xlfn.XLOOKUP("X",D42:D44,O42:O44,0),IF(AND(D42=TRUE,D44="W"),P42+P44-SUM(O42:O44),IF(AND(D43="W",D44="W"),P43+P44-SUM(O42:O44)+_xlfn.XLOOKUP("X",D42:D44,O42:O44,0),IF(L44&gt;0,IF(OR($D42="W",$D42="1/2W",$D42="1/2L"),P42-SUM(O42:O44)+_xlfn.XLOOKUP("X",D42:D44,O42:O44,0),IF(OR($D42="W",$D42="1/2W",$D42="1/2L"),P43-SUM(O42:O44)+_xlfn.XLOOKUP("X",D42:D44,O42:O44,0),IF(OR($D42="W",$D42="1/2W",$D42="1/2L"),P44-SUM(O42:O44)+_xlfn.XLOOKUP("X",D42:D44,O42:O44,0),SUM(P42:P44)/3-SUM(O42:O44)+_xlfn.XLOOKUP("X",D42:D44,O42:O44,0)))),IF(OR($D42="W",$D42="1/2W",$D42="1/2L"),P42-SUM(O42:O43)+_xlfn.XLOOKUP("X",D42:D44,O42:O44,0),IF(OR($D42="W",$D42="1/2W",$D42="1/2L"),P43-SUM(O42:O43)+_xlfn.XLOOKUP("X",D42:D44,O42:O44,0),SUM(P42:P43)/2-SUM(O42:O43)+_xlfn.XLOOKUP("X",D42:D44,O42:O44,0)))))))))</f>
        <v>-4.6079999999999988</v>
      </c>
      <c r="R42" s="319">
        <f>IF(Q42=0,0,Q42/SUM(O42:O44))</f>
        <v>-0.24628540887226075</v>
      </c>
      <c r="S42" s="296">
        <f>IF($B42=$B39,IF(OR($A42="LOSS",$A42="OK",$A42="Anulada"),Q42,0)+S39,IF(OR($A42="LOSS",$A42="OK",$A42="Anulada"),Q42,0))</f>
        <v>-3.4154999999999998</v>
      </c>
      <c r="T42" s="296">
        <f>IF($B42="",0,IF($B42=$B39,IF(G44="",IF(OR(G42="DNB1",G42="DNB2",G42="AH1(0)",G42="AH2(0)",G42="AH1(1)",G42="AH2(1)",G42="AH1(2)",G42="AH2(2)",G42="AH1(3)",G42="AH2(3)",G42="AH1(4)",G42="AH2(4)"),0,IF(Q42&lt;0,IF(G44="",SMALL(P42:P44,1)-SUM(O42:O44),0),SMALL(P42:P44,1)-SUM(O42:O44))),IF(Q42&lt;0,IF(G44="",SMALL(P42:P44,1)-SUM(O42:O44),0),SMALL(P42:P44,1)-SUM(O42:O44)))+T39,IF(G44="",IF(OR(G42="DNB1",G42="DNB2",G42="AH1(0)",G42="AH2(0)",G42="AH1(1)",G42="AH2(1)",G42="AH1(2)",G42="AH2(2)",G42="AH1(3)",G42="AH2(3)",G42="AH1(4)",G42="AH2(4)"),0,IF(Q42&lt;0,IF(G44="",SMALL(P42:P44,1)-SUM(O42:O44),0),SMALL(P42:P44,1)-SUM(O42:O44))),IF(Q42&lt;0,IF(G44="",SMALL(P42:P44,1)-SUM(O42:O44),0),SMALL(P42:P44,1)-SUM(O42:O44)))))</f>
        <v>-3.4239999999999977</v>
      </c>
      <c r="U42" s="296">
        <f>IF($B42=$B39,IF(Q42&lt;0,IF(G44="",Q42,0),Q42)+U39,Q42)</f>
        <v>-3.4154999999999998</v>
      </c>
      <c r="V42" s="323">
        <f>IF(U42=0,0,U42/AT42)</f>
        <v>-8.9528178243774556E-2</v>
      </c>
      <c r="W42" s="74">
        <f>IF(L42="","",IF(L44&gt;0,(SUM(L42:L44)/L42)/(SUM(L42:L44)/L42+SUM(L42:L44)/L43+SUM(L42:L44)/L44),L43/SUM(L42:L43)))</f>
        <v>0.47368421052631582</v>
      </c>
      <c r="X42" s="77">
        <f t="shared" si="18"/>
        <v>0</v>
      </c>
      <c r="Y42" s="77">
        <f t="shared" si="18"/>
        <v>0</v>
      </c>
      <c r="Z42" s="89">
        <f t="shared" si="18"/>
        <v>7.6920000000000019</v>
      </c>
      <c r="AA42" s="77">
        <f t="shared" si="18"/>
        <v>0</v>
      </c>
      <c r="AB42" s="77">
        <f t="shared" si="18"/>
        <v>0</v>
      </c>
      <c r="AC42" s="77">
        <f t="shared" si="18"/>
        <v>0</v>
      </c>
      <c r="AD42" s="77">
        <f t="shared" si="18"/>
        <v>0</v>
      </c>
      <c r="AE42" s="77">
        <f t="shared" si="1"/>
        <v>0</v>
      </c>
      <c r="AF42" s="77">
        <f t="shared" si="2"/>
        <v>0</v>
      </c>
      <c r="AG42" s="77">
        <f t="shared" si="3"/>
        <v>0</v>
      </c>
      <c r="AH42" s="77">
        <f t="shared" si="4"/>
        <v>0</v>
      </c>
      <c r="AI42" s="77">
        <f t="shared" si="5"/>
        <v>1</v>
      </c>
      <c r="AJ42" s="77">
        <f t="shared" si="6"/>
        <v>0</v>
      </c>
      <c r="AK42" s="77">
        <f t="shared" si="7"/>
        <v>0</v>
      </c>
      <c r="AL42" s="77">
        <f t="shared" si="8"/>
        <v>0</v>
      </c>
      <c r="AM42" s="77">
        <f t="shared" si="9"/>
        <v>0</v>
      </c>
      <c r="AN42" s="77">
        <f t="shared" si="10"/>
        <v>0</v>
      </c>
      <c r="AO42" s="77">
        <f t="shared" si="11"/>
        <v>0</v>
      </c>
      <c r="AP42" s="77">
        <f t="shared" si="12"/>
        <v>0</v>
      </c>
      <c r="AQ42" s="77">
        <f t="shared" si="13"/>
        <v>0</v>
      </c>
      <c r="AR42" s="77">
        <f t="shared" si="14"/>
        <v>0</v>
      </c>
      <c r="AS42" s="78">
        <f>IF($B42="","",$B42)</f>
        <v>11</v>
      </c>
      <c r="AT42" s="321">
        <f>IF($B42=$B39,AT39+SUM(O42:O44),SUM(O42:O44))</f>
        <v>38.150000000000006</v>
      </c>
      <c r="AU42" s="296">
        <f>IF($A42=" ",SUM(O42:O44),0)+AU39</f>
        <v>0</v>
      </c>
      <c r="AV42" s="296">
        <f>IF($B42="","",AV39+Q42)</f>
        <v>110.14387538757558</v>
      </c>
    </row>
    <row r="43" spans="1:48" ht="13" customHeight="1" x14ac:dyDescent="0.2">
      <c r="A43" s="308"/>
      <c r="B43" s="282"/>
      <c r="C43" s="303"/>
      <c r="D43" s="79" t="s">
        <v>28</v>
      </c>
      <c r="E43" s="277"/>
      <c r="F43" s="291"/>
      <c r="G43" s="80" t="s">
        <v>166</v>
      </c>
      <c r="H43" s="277"/>
      <c r="I43" s="81" t="s">
        <v>20</v>
      </c>
      <c r="J43" s="82">
        <f>IF(I43="","",IF(_xlfn.XLOOKUP(I43,I$3:I42,$AS$3:AS42,0,,-1)=AS43,_xlfn.XLOOKUP(I43,I$3:I42,J$3:J42,1,,-1)+1,1))</f>
        <v>3</v>
      </c>
      <c r="K43" s="83">
        <f>IF(I43="","",_xlfn.XLOOKUP(I43,I$3:I42,K$3:K42,0,,-1)+IF($D43=" ",1,0))</f>
        <v>0</v>
      </c>
      <c r="L43" s="84">
        <v>1.98</v>
      </c>
      <c r="M43" s="85">
        <v>12.3</v>
      </c>
      <c r="N43" s="294"/>
      <c r="O43" s="86">
        <f>IF(OR(W42="",W43=""),"",ROUND(IF(L44&gt;0,IF(M43&gt;0,M43,IF(M42&gt;0,IF(N42=TRUE,ROUND((M42*W43)/W42,0),(M42*W43)/W42),IF(M43&gt;0,IF(N42=TRUE,ROUND(M43,0),M43),IF(M44&gt;0,IF(N42=TRUE,ROUND(O44*W43/W44,0),O44*W43/W44),0)))),IF(M43&gt;0,M43,IF(N42=TRUE,ROUND((M42*W43)/W42,0),(M42*W43)/W42))),2))</f>
        <v>12.3</v>
      </c>
      <c r="P43" s="87">
        <f t="shared" si="15"/>
        <v>24.354000000000003</v>
      </c>
      <c r="Q43" s="277"/>
      <c r="R43" s="286"/>
      <c r="S43" s="286"/>
      <c r="T43" s="286"/>
      <c r="U43" s="286"/>
      <c r="V43" s="288"/>
      <c r="W43" s="88">
        <f>IF(L43="","",IF(L44&gt;0,(SUM(L42:L44)/L43)/(SUM(L42:L44)/L42+SUM(L42:L44)/L43+SUM(L42:L44)/L44),L42/SUM(L42:L43)))</f>
        <v>0.52631578947368429</v>
      </c>
      <c r="X43" s="77">
        <f t="shared" ref="X43:AD52" si="19">IF($I43=X$2,IF(OR($D43="W",$D43="1/2W",$D43="1/2L"),$P43-$O43,IF($D43="X",0,-$O43)),0)</f>
        <v>0</v>
      </c>
      <c r="Y43" s="77">
        <f t="shared" si="19"/>
        <v>0</v>
      </c>
      <c r="Z43" s="89">
        <f t="shared" si="19"/>
        <v>-12.3</v>
      </c>
      <c r="AA43" s="77">
        <f t="shared" si="19"/>
        <v>0</v>
      </c>
      <c r="AB43" s="77">
        <f t="shared" si="19"/>
        <v>0</v>
      </c>
      <c r="AC43" s="77">
        <f t="shared" si="19"/>
        <v>0</v>
      </c>
      <c r="AD43" s="77">
        <f t="shared" si="19"/>
        <v>0</v>
      </c>
      <c r="AE43" s="77">
        <f t="shared" si="1"/>
        <v>0</v>
      </c>
      <c r="AF43" s="77">
        <f t="shared" si="2"/>
        <v>0</v>
      </c>
      <c r="AG43" s="77">
        <f t="shared" si="3"/>
        <v>0</v>
      </c>
      <c r="AH43" s="77">
        <f t="shared" si="4"/>
        <v>0</v>
      </c>
      <c r="AI43" s="77">
        <f t="shared" si="5"/>
        <v>0</v>
      </c>
      <c r="AJ43" s="77">
        <f t="shared" si="6"/>
        <v>1</v>
      </c>
      <c r="AK43" s="77">
        <f t="shared" si="7"/>
        <v>0</v>
      </c>
      <c r="AL43" s="77">
        <f t="shared" si="8"/>
        <v>0</v>
      </c>
      <c r="AM43" s="77">
        <f t="shared" si="9"/>
        <v>0</v>
      </c>
      <c r="AN43" s="77">
        <f t="shared" si="10"/>
        <v>0</v>
      </c>
      <c r="AO43" s="77">
        <f t="shared" si="11"/>
        <v>0</v>
      </c>
      <c r="AP43" s="77">
        <f t="shared" si="12"/>
        <v>0</v>
      </c>
      <c r="AQ43" s="77">
        <f t="shared" si="13"/>
        <v>0</v>
      </c>
      <c r="AR43" s="77">
        <f t="shared" si="14"/>
        <v>0</v>
      </c>
      <c r="AS43" s="78">
        <f>IF($B42="","",$B42)</f>
        <v>11</v>
      </c>
      <c r="AT43" s="311"/>
      <c r="AU43" s="298"/>
      <c r="AV43" s="298"/>
    </row>
    <row r="44" spans="1:48" ht="13.25" customHeight="1" x14ac:dyDescent="0.2">
      <c r="A44" s="309"/>
      <c r="B44" s="283"/>
      <c r="C44" s="304"/>
      <c r="D44" s="90" t="s">
        <v>32</v>
      </c>
      <c r="E44" s="278"/>
      <c r="F44" s="292"/>
      <c r="G44" s="109"/>
      <c r="H44" s="278"/>
      <c r="I44" s="110"/>
      <c r="J44" s="111" t="str">
        <f>IF(I44="","",IF(_xlfn.XLOOKUP(I44,I$3:I43,$AS$3:AS43,0,,-1)=AS44,_xlfn.XLOOKUP(I44,I$3:I43,J$3:J43,1,,-1)+1,1))</f>
        <v/>
      </c>
      <c r="K44" s="112" t="str">
        <f>IF(I44="","",_xlfn.XLOOKUP(I44,I$3:I43,K$3:K43,0,,-1)+IF($D44=" ",1,0))</f>
        <v/>
      </c>
      <c r="L44" s="113"/>
      <c r="M44" s="96"/>
      <c r="N44" s="295"/>
      <c r="O44" s="114" t="str">
        <f>IF(OR(W42="",W43=""),"",IF(L44&gt;0,ROUND(IF(M44&gt;0,M44,IF(M42&gt;0,IF(N42=TRUE,ROUND((M42*W44)/W42,0),(M42*W44)/W42),IF(M43&gt;0,IF(N42=TRUE,ROUND((M43*W44)/W43,0),(M43*W44)/W43),IF(M44&gt;0,M44,0)))),2),""))</f>
        <v/>
      </c>
      <c r="P44" s="115" t="str">
        <f t="shared" si="15"/>
        <v/>
      </c>
      <c r="Q44" s="278"/>
      <c r="R44" s="278"/>
      <c r="S44" s="278"/>
      <c r="T44" s="278"/>
      <c r="U44" s="278"/>
      <c r="V44" s="289"/>
      <c r="W44" s="116" t="str">
        <f>IF(L44="","",(SUM(L42:L44)/L44)/(SUM(L42:L44)/L42+SUM(L42:L44)/L43+SUM(L42:L44)/L44))</f>
        <v/>
      </c>
      <c r="X44" s="77">
        <f t="shared" si="19"/>
        <v>0</v>
      </c>
      <c r="Y44" s="77">
        <f t="shared" si="19"/>
        <v>0</v>
      </c>
      <c r="Z44" s="77">
        <f t="shared" si="19"/>
        <v>0</v>
      </c>
      <c r="AA44" s="77">
        <f t="shared" si="19"/>
        <v>0</v>
      </c>
      <c r="AB44" s="77">
        <f t="shared" si="19"/>
        <v>0</v>
      </c>
      <c r="AC44" s="77">
        <f t="shared" si="19"/>
        <v>0</v>
      </c>
      <c r="AD44" s="77">
        <f t="shared" si="19"/>
        <v>0</v>
      </c>
      <c r="AE44" s="77">
        <f t="shared" si="1"/>
        <v>0</v>
      </c>
      <c r="AF44" s="77">
        <f t="shared" si="2"/>
        <v>0</v>
      </c>
      <c r="AG44" s="77">
        <f t="shared" si="3"/>
        <v>0</v>
      </c>
      <c r="AH44" s="77">
        <f t="shared" si="4"/>
        <v>0</v>
      </c>
      <c r="AI44" s="77">
        <f t="shared" si="5"/>
        <v>0</v>
      </c>
      <c r="AJ44" s="77">
        <f t="shared" si="6"/>
        <v>0</v>
      </c>
      <c r="AK44" s="77">
        <f t="shared" si="7"/>
        <v>0</v>
      </c>
      <c r="AL44" s="77">
        <f t="shared" si="8"/>
        <v>0</v>
      </c>
      <c r="AM44" s="77">
        <f t="shared" si="9"/>
        <v>0</v>
      </c>
      <c r="AN44" s="77">
        <f t="shared" si="10"/>
        <v>0</v>
      </c>
      <c r="AO44" s="77">
        <f t="shared" si="11"/>
        <v>0</v>
      </c>
      <c r="AP44" s="77">
        <f t="shared" si="12"/>
        <v>0</v>
      </c>
      <c r="AQ44" s="77">
        <f t="shared" si="13"/>
        <v>0</v>
      </c>
      <c r="AR44" s="77">
        <f t="shared" si="14"/>
        <v>0</v>
      </c>
      <c r="AS44" s="78">
        <f>IF($B42="","",$B42)</f>
        <v>11</v>
      </c>
      <c r="AT44" s="311"/>
      <c r="AU44" s="298"/>
      <c r="AV44" s="298"/>
    </row>
    <row r="45" spans="1:48" ht="13.25" customHeight="1" x14ac:dyDescent="0.2">
      <c r="A45" s="312" t="str">
        <f>IF(OR(D45="W",D46="W",D47="W",D45="1/2W",D46="1/2W",D47="1/2W",D45="1/2L",D46="1/2L",D47="1/2L"),"OK",IF(OR(D45="L",D46="L",D47="L"),"LOSS",IF(OR(D45="X",D46="X",D47="X"),"Anulado"," ")))</f>
        <v>OK</v>
      </c>
      <c r="B45" s="299">
        <f>IF(E45="","",$B42)</f>
        <v>11</v>
      </c>
      <c r="C45" s="302" t="str">
        <f>IF(E45=""," ","– "&amp;COUNTIF(B$3:B47,$B45))</f>
        <v>– 3</v>
      </c>
      <c r="D45" s="25" t="s">
        <v>31</v>
      </c>
      <c r="E45" s="325">
        <v>44692.666666666664</v>
      </c>
      <c r="F45" s="315" t="s">
        <v>167</v>
      </c>
      <c r="G45" s="117" t="s">
        <v>60</v>
      </c>
      <c r="H45" s="306" t="str">
        <f ca="1">IF(E45="","",IF(AND(DAY(E45)&lt;DAY(TODAY()),$A45=" "),"???",IF($A45=" ",IF(AND(DAY(E45)=DAY(TODAY()),HOUR(E45)&lt;=HOUR(NOW())+1),IF(AND(HOUR(E45)+2&lt;=HOUR(NOW()),DAY(E45)&lt;=DAY(TODAY()),MINUTE(E45)&lt;=MINUTE(NOW())),"???",IF(OR(MINUTE(E45)&lt;=MINUTE(NOW()),HOUR(E45)&lt;=HOUR(NOW())),"!!!","")),""),"")))</f>
        <v/>
      </c>
      <c r="I45" s="27" t="s">
        <v>20</v>
      </c>
      <c r="J45" s="101">
        <f>IF(I45="","",IF(_xlfn.XLOOKUP(I45,I$3:I44,$AS$3:AS44,0,,-1)=AS45,_xlfn.XLOOKUP(I45,I$3:I44,J$3:J44,1,,-1)+1,1))</f>
        <v>4</v>
      </c>
      <c r="K45" s="29">
        <f>IF(I45="","",_xlfn.XLOOKUP(I45,I$3:I44,K$3:K44,0,,-1)+IF($D45=" ",1,0))</f>
        <v>0</v>
      </c>
      <c r="L45" s="118">
        <v>3</v>
      </c>
      <c r="M45" s="119">
        <v>3.86</v>
      </c>
      <c r="N45" s="318" t="b">
        <v>0</v>
      </c>
      <c r="O45" s="102">
        <f>IF(OR(W45="",W46=""),"",ROUND(IF(L47&gt;0,IF(M45&gt;0,M45,IF(M46&gt;0,IF(N45=TRUE,ROUND((M46*W45)/W46,0),(M46*W45)/W46),IF(N45=TRUE,ROUND((M47*W45)/W47,0),(M47*W45)/W47))),IF(M45&gt;0,M45,IF(N45=TRUE,ROUND((M46*W45)/W46,0),(M46*W45)/W46))),2))</f>
        <v>3.86</v>
      </c>
      <c r="P45" s="33">
        <f t="shared" si="15"/>
        <v>11.58</v>
      </c>
      <c r="Q45" s="301">
        <f>IF($A45="Anulado",0,IF(OR($A45="LOSS",$A45="OK"),IF(OR($D45="W",$D45="1/2W",$D45="1/2L"),P45-O45,IF($D45="L",-O45,0))+IF(OR($D46="W",$D46="1/2W",$D46="1/2L"),P46-O46,IF($D46="L",-O46,0))+IF(OR($D47="W",$D47="1/2W",$D47="1/2L"),P47-O47,IF($D47="L",-O47,0)),IF(AND(OR($D45="W",$D45="1/2W",$D45="1/2L"),D46="W"),P45+P46-SUM(O45:O47)+_xlfn.XLOOKUP("X",D45:D47,O45:O47,0),IF(AND(D45=TRUE,D47="W"),P45+P47-SUM(O45:O47),IF(AND(D46="W",D47="W"),P46+P47-SUM(O45:O47)+_xlfn.XLOOKUP("X",D45:D47,O45:O47,0),IF(L47&gt;0,IF(OR($D45="W",$D45="1/2W",$D45="1/2L"),P45-SUM(O45:O47)+_xlfn.XLOOKUP("X",D45:D47,O45:O47,0),IF(OR($D45="W",$D45="1/2W",$D45="1/2L"),P46-SUM(O45:O47)+_xlfn.XLOOKUP("X",D45:D47,O45:O47,0),IF(OR($D45="W",$D45="1/2W",$D45="1/2L"),P47-SUM(O45:O47)+_xlfn.XLOOKUP("X",D45:D47,O45:O47,0),SUM(P45:P47)/3-SUM(O45:O47)+_xlfn.XLOOKUP("X",D45:D47,O45:O47,0)))),IF(OR($D45="W",$D45="1/2W",$D45="1/2L"),P45-SUM(O45:O46)+_xlfn.XLOOKUP("X",D45:D47,O45:O47,0),IF(OR($D45="W",$D45="1/2W",$D45="1/2L"),P46-SUM(O45:O46)+_xlfn.XLOOKUP("X",D45:D47,O45:O47,0),SUM(P45:P46)/2-SUM(O45:O46)+_xlfn.XLOOKUP("X",D45:D47,O45:O47,0)))))))))</f>
        <v>1.0200000000000005</v>
      </c>
      <c r="R45" s="300">
        <f>IF(Q45=0,0,Q45/SUM(O45:O47))</f>
        <v>9.659090909090913E-2</v>
      </c>
      <c r="S45" s="285">
        <f>IF($B45=$B42,IF(OR($A45="LOSS",$A45="OK",$A45="Anulada"),Q45,0)+S42,IF(OR($A45="LOSS",$A45="OK",$A45="Anulada"),Q45,0))</f>
        <v>-2.3954999999999993</v>
      </c>
      <c r="T45" s="285">
        <f>IF($B45="",0,IF($B45=$B42,IF(G47="",IF(OR(G45="DNB1",G45="DNB2",G45="AH1(0)",G45="AH2(0)",G45="AH1(1)",G45="AH2(1)",G45="AH1(2)",G45="AH2(2)",G45="AH1(3)",G45="AH2(3)",G45="AH1(4)",G45="AH2(4)"),0,IF(Q45&lt;0,IF(G47="",SMALL(P45:P47,1)-SUM(O45:O47),0),SMALL(P45:P47,1)-SUM(O45:O47))),IF(Q45&lt;0,IF(G47="",SMALL(P45:P47,1)-SUM(O45:O47),0),SMALL(P45:P47,1)-SUM(O45:O47)))+T42,IF(G47="",IF(OR(G45="DNB1",G45="DNB2",G45="AH1(0)",G45="AH2(0)",G45="AH1(1)",G45="AH2(1)",G45="AH1(2)",G45="AH2(2)",G45="AH1(3)",G45="AH2(3)",G45="AH1(4)",G45="AH2(4)"),0,IF(Q45&lt;0,IF(G47="",SMALL(P45:P47,1)-SUM(O45:O47),0),SMALL(P45:P47,1)-SUM(O45:O47))),IF(Q45&lt;0,IF(G47="",SMALL(P45:P47,1)-SUM(O45:O47),0),SMALL(P45:P47,1)-SUM(O45:O47)))))</f>
        <v>-3.5319999999999983</v>
      </c>
      <c r="U45" s="285">
        <f>IF($B45=$B42,IF(Q45&lt;0,IF(G47="",Q45,0),Q45)+U42,Q45)</f>
        <v>-2.3954999999999993</v>
      </c>
      <c r="V45" s="287">
        <f>IF(U45=0,0,U45/AT45)</f>
        <v>-4.9178813385341795E-2</v>
      </c>
      <c r="W45" s="34">
        <f>IF(L45="","",IF(L47&gt;0,(SUM(L45:L47)/L45)/(SUM(L45:L47)/L45+SUM(L45:L47)/L46+SUM(L45:L47)/L47),L46/SUM(L45:L46)))</f>
        <v>0.34210526315789469</v>
      </c>
      <c r="X45" s="103">
        <f t="shared" si="19"/>
        <v>0</v>
      </c>
      <c r="Y45" s="103">
        <f t="shared" si="19"/>
        <v>0</v>
      </c>
      <c r="Z45" s="104">
        <f t="shared" si="19"/>
        <v>7.7200000000000006</v>
      </c>
      <c r="AA45" s="103">
        <f t="shared" si="19"/>
        <v>0</v>
      </c>
      <c r="AB45" s="103">
        <f t="shared" si="19"/>
        <v>0</v>
      </c>
      <c r="AC45" s="103">
        <f t="shared" si="19"/>
        <v>0</v>
      </c>
      <c r="AD45" s="103">
        <f t="shared" si="19"/>
        <v>0</v>
      </c>
      <c r="AE45" s="52">
        <f t="shared" si="1"/>
        <v>0</v>
      </c>
      <c r="AF45" s="52">
        <f t="shared" si="2"/>
        <v>0</v>
      </c>
      <c r="AG45" s="52">
        <f t="shared" si="3"/>
        <v>0</v>
      </c>
      <c r="AH45" s="52">
        <f t="shared" si="4"/>
        <v>0</v>
      </c>
      <c r="AI45" s="52">
        <f t="shared" si="5"/>
        <v>1</v>
      </c>
      <c r="AJ45" s="52">
        <f t="shared" si="6"/>
        <v>0</v>
      </c>
      <c r="AK45" s="52">
        <f t="shared" si="7"/>
        <v>0</v>
      </c>
      <c r="AL45" s="52">
        <f t="shared" si="8"/>
        <v>0</v>
      </c>
      <c r="AM45" s="52">
        <f t="shared" si="9"/>
        <v>0</v>
      </c>
      <c r="AN45" s="52">
        <f t="shared" si="10"/>
        <v>0</v>
      </c>
      <c r="AO45" s="52">
        <f t="shared" si="11"/>
        <v>0</v>
      </c>
      <c r="AP45" s="52">
        <f t="shared" si="12"/>
        <v>0</v>
      </c>
      <c r="AQ45" s="52">
        <f t="shared" si="13"/>
        <v>0</v>
      </c>
      <c r="AR45" s="52">
        <f t="shared" si="14"/>
        <v>0</v>
      </c>
      <c r="AS45" s="53">
        <f>IF($B45="","",$B45)</f>
        <v>11</v>
      </c>
      <c r="AT45" s="322">
        <f>IF($B45=$B42,AT42+SUM(O45:O47),SUM(O45:O47))</f>
        <v>48.710000000000008</v>
      </c>
      <c r="AU45" s="285">
        <f>IF($A45=" ",SUM(O45:O47),0)+AU42</f>
        <v>0</v>
      </c>
      <c r="AV45" s="285">
        <f>IF($B45="","",AV42+Q45)</f>
        <v>111.16387538757557</v>
      </c>
    </row>
    <row r="46" spans="1:48" ht="13" customHeight="1" x14ac:dyDescent="0.2">
      <c r="A46" s="308"/>
      <c r="B46" s="282"/>
      <c r="C46" s="303"/>
      <c r="D46" s="39" t="s">
        <v>28</v>
      </c>
      <c r="E46" s="277"/>
      <c r="F46" s="291"/>
      <c r="G46" s="120" t="s">
        <v>166</v>
      </c>
      <c r="H46" s="277"/>
      <c r="I46" s="42" t="s">
        <v>20</v>
      </c>
      <c r="J46" s="43">
        <f>IF(I46="","",IF(_xlfn.XLOOKUP(I46,I$3:I45,$AS$3:AS45,0,,-1)=AS46,_xlfn.XLOOKUP(I46,I$3:I45,J$3:J45,1,,-1)+1,1))</f>
        <v>5</v>
      </c>
      <c r="K46" s="44">
        <f>IF(I46="","",_xlfn.XLOOKUP(I46,I$3:I45,K$3:K45,0,,-1)+IF($D46=" ",1,0))</f>
        <v>0</v>
      </c>
      <c r="L46" s="121">
        <v>1.56</v>
      </c>
      <c r="M46" s="122">
        <v>6.7</v>
      </c>
      <c r="N46" s="294"/>
      <c r="O46" s="47">
        <f>IF(OR(W45="",W46=""),"",ROUND(IF(L47&gt;0,IF(M46&gt;0,M46,IF(M45&gt;0,IF(N45=TRUE,ROUND((M45*W46)/W45,0),(M45*W46)/W45),IF(M46&gt;0,IF(N45=TRUE,ROUND(M46,0),M46),IF(M47&gt;0,IF(N45=TRUE,ROUND(O47*W46/W47,0),O47*W46/W47),0)))),IF(M46&gt;0,M46,IF(N45=TRUE,ROUND((M45*W46)/W45,0),(M45*W46)/W45))),2))</f>
        <v>6.7</v>
      </c>
      <c r="P46" s="48">
        <f t="shared" si="15"/>
        <v>10.452</v>
      </c>
      <c r="Q46" s="277"/>
      <c r="R46" s="286"/>
      <c r="S46" s="286"/>
      <c r="T46" s="286"/>
      <c r="U46" s="286"/>
      <c r="V46" s="288"/>
      <c r="W46" s="49">
        <f>IF(L46="","",IF(L47&gt;0,(SUM(L45:L47)/L46)/(SUM(L45:L47)/L45+SUM(L45:L47)/L46+SUM(L45:L47)/L47),L45/SUM(L45:L46)))</f>
        <v>0.6578947368421052</v>
      </c>
      <c r="X46" s="103">
        <f t="shared" si="19"/>
        <v>0</v>
      </c>
      <c r="Y46" s="103">
        <f t="shared" si="19"/>
        <v>0</v>
      </c>
      <c r="Z46" s="104">
        <f t="shared" si="19"/>
        <v>-6.7</v>
      </c>
      <c r="AA46" s="103">
        <f t="shared" si="19"/>
        <v>0</v>
      </c>
      <c r="AB46" s="103">
        <f t="shared" si="19"/>
        <v>0</v>
      </c>
      <c r="AC46" s="103">
        <f t="shared" si="19"/>
        <v>0</v>
      </c>
      <c r="AD46" s="103">
        <f t="shared" si="19"/>
        <v>0</v>
      </c>
      <c r="AE46" s="52">
        <f t="shared" si="1"/>
        <v>0</v>
      </c>
      <c r="AF46" s="52">
        <f t="shared" si="2"/>
        <v>0</v>
      </c>
      <c r="AG46" s="52">
        <f t="shared" si="3"/>
        <v>0</v>
      </c>
      <c r="AH46" s="52">
        <f t="shared" si="4"/>
        <v>0</v>
      </c>
      <c r="AI46" s="52">
        <f t="shared" si="5"/>
        <v>0</v>
      </c>
      <c r="AJ46" s="52">
        <f t="shared" si="6"/>
        <v>1</v>
      </c>
      <c r="AK46" s="52">
        <f t="shared" si="7"/>
        <v>0</v>
      </c>
      <c r="AL46" s="52">
        <f t="shared" si="8"/>
        <v>0</v>
      </c>
      <c r="AM46" s="52">
        <f t="shared" si="9"/>
        <v>0</v>
      </c>
      <c r="AN46" s="52">
        <f t="shared" si="10"/>
        <v>0</v>
      </c>
      <c r="AO46" s="52">
        <f t="shared" si="11"/>
        <v>0</v>
      </c>
      <c r="AP46" s="52">
        <f t="shared" si="12"/>
        <v>0</v>
      </c>
      <c r="AQ46" s="52">
        <f t="shared" si="13"/>
        <v>0</v>
      </c>
      <c r="AR46" s="52">
        <f t="shared" si="14"/>
        <v>0</v>
      </c>
      <c r="AS46" s="53">
        <f>IF($B45="","",$B45)</f>
        <v>11</v>
      </c>
      <c r="AT46" s="311"/>
      <c r="AU46" s="298"/>
      <c r="AV46" s="298"/>
    </row>
    <row r="47" spans="1:48" ht="13.25" customHeight="1" x14ac:dyDescent="0.2">
      <c r="A47" s="309"/>
      <c r="B47" s="283"/>
      <c r="C47" s="304"/>
      <c r="D47" s="54" t="s">
        <v>32</v>
      </c>
      <c r="E47" s="278"/>
      <c r="F47" s="292"/>
      <c r="G47" s="134"/>
      <c r="H47" s="278"/>
      <c r="I47" s="57"/>
      <c r="J47" s="58" t="str">
        <f>IF(I47="","",IF(_xlfn.XLOOKUP(I47,I$3:I46,$AS$3:AS46,0,,-1)=AS47,_xlfn.XLOOKUP(I47,I$3:I46,J$3:J46,1,,-1)+1,1))</f>
        <v/>
      </c>
      <c r="K47" s="59" t="str">
        <f>IF(I47="","",_xlfn.XLOOKUP(I47,I$3:I46,K$3:K46,0,,-1)+IF($D47=" ",1,0))</f>
        <v/>
      </c>
      <c r="L47" s="55"/>
      <c r="M47" s="128"/>
      <c r="N47" s="295"/>
      <c r="O47" s="62" t="str">
        <f>IF(OR(W45="",W46=""),"",IF(L47&gt;0,ROUND(IF(M47&gt;0,M47,IF(M45&gt;0,IF(N45=TRUE,ROUND((M45*W47)/W45,0),(M45*W47)/W45),IF(M46&gt;0,IF(N45=TRUE,ROUND((M46*W47)/W46,0),(M46*W47)/W46),IF(M47&gt;0,M47,0)))),2),""))</f>
        <v/>
      </c>
      <c r="P47" s="63" t="str">
        <f t="shared" si="15"/>
        <v/>
      </c>
      <c r="Q47" s="278"/>
      <c r="R47" s="278"/>
      <c r="S47" s="278"/>
      <c r="T47" s="278"/>
      <c r="U47" s="278"/>
      <c r="V47" s="289"/>
      <c r="W47" s="64" t="str">
        <f>IF(L47="","",(SUM(L45:L47)/L47)/(SUM(L45:L47)/L45+SUM(L45:L47)/L46+SUM(L45:L47)/L47))</f>
        <v/>
      </c>
      <c r="X47" s="103">
        <f t="shared" si="19"/>
        <v>0</v>
      </c>
      <c r="Y47" s="103">
        <f t="shared" si="19"/>
        <v>0</v>
      </c>
      <c r="Z47" s="103">
        <f t="shared" si="19"/>
        <v>0</v>
      </c>
      <c r="AA47" s="103">
        <f t="shared" si="19"/>
        <v>0</v>
      </c>
      <c r="AB47" s="103">
        <f t="shared" si="19"/>
        <v>0</v>
      </c>
      <c r="AC47" s="103">
        <f t="shared" si="19"/>
        <v>0</v>
      </c>
      <c r="AD47" s="103">
        <f t="shared" si="19"/>
        <v>0</v>
      </c>
      <c r="AE47" s="52">
        <f t="shared" si="1"/>
        <v>0</v>
      </c>
      <c r="AF47" s="52">
        <f t="shared" si="2"/>
        <v>0</v>
      </c>
      <c r="AG47" s="52">
        <f t="shared" si="3"/>
        <v>0</v>
      </c>
      <c r="AH47" s="52">
        <f t="shared" si="4"/>
        <v>0</v>
      </c>
      <c r="AI47" s="52">
        <f t="shared" si="5"/>
        <v>0</v>
      </c>
      <c r="AJ47" s="52">
        <f t="shared" si="6"/>
        <v>0</v>
      </c>
      <c r="AK47" s="52">
        <f t="shared" si="7"/>
        <v>0</v>
      </c>
      <c r="AL47" s="52">
        <f t="shared" si="8"/>
        <v>0</v>
      </c>
      <c r="AM47" s="52">
        <f t="shared" si="9"/>
        <v>0</v>
      </c>
      <c r="AN47" s="52">
        <f t="shared" si="10"/>
        <v>0</v>
      </c>
      <c r="AO47" s="52">
        <f t="shared" si="11"/>
        <v>0</v>
      </c>
      <c r="AP47" s="52">
        <f t="shared" si="12"/>
        <v>0</v>
      </c>
      <c r="AQ47" s="52">
        <f t="shared" si="13"/>
        <v>0</v>
      </c>
      <c r="AR47" s="52">
        <f t="shared" si="14"/>
        <v>0</v>
      </c>
      <c r="AS47" s="53">
        <f>IF($B45="","",$B45)</f>
        <v>11</v>
      </c>
      <c r="AT47" s="311"/>
      <c r="AU47" s="298"/>
      <c r="AV47" s="298"/>
    </row>
    <row r="48" spans="1:48" ht="13.25" customHeight="1" x14ac:dyDescent="0.2">
      <c r="A48" s="307" t="str">
        <f>IF(OR(D48="W",D49="W",D50="W",D48="1/2W",D49="1/2W",D50="1/2W",D48="1/2L",D49="1/2L",D50="1/2L"),"OK",IF(OR(D48="L",D49="L",D50="L"),"LOSS",IF(OR(D48="X",D49="X",D50="X"),"Anulado"," ")))</f>
        <v>OK</v>
      </c>
      <c r="B48" s="281">
        <f>IF(E48="","",$B45)</f>
        <v>11</v>
      </c>
      <c r="C48" s="305" t="str">
        <f>IF(E48=""," ","– "&amp;COUNTIF(B$3:B50,$B48))</f>
        <v>– 4</v>
      </c>
      <c r="D48" s="65" t="s">
        <v>31</v>
      </c>
      <c r="E48" s="326">
        <v>44692.458333333336</v>
      </c>
      <c r="F48" s="314" t="s">
        <v>168</v>
      </c>
      <c r="G48" s="66" t="s">
        <v>169</v>
      </c>
      <c r="H48" s="313" t="str">
        <f ca="1">IF(E48="","",IF(AND(DAY(E48)&lt;DAY(TODAY()),$A48=" "),"???",IF($A48=" ",IF(AND(DAY(E48)=DAY(TODAY()),HOUR(E48)&lt;=HOUR(NOW())+1),IF(AND(HOUR(E48)+2&lt;=HOUR(NOW()),DAY(E48)&lt;=DAY(TODAY()),MINUTE(E48)&lt;=MINUTE(NOW())),"???",IF(OR(MINUTE(E48)&lt;=MINUTE(NOW()),HOUR(E48)&lt;=HOUR(NOW())),"!!!","")),""),"")))</f>
        <v/>
      </c>
      <c r="I48" s="67" t="s">
        <v>23</v>
      </c>
      <c r="J48" s="68">
        <f>IF(I48="","",IF(_xlfn.XLOOKUP(I48,I$3:I47,$AS$3:AS47,0,,-1)=AS48,_xlfn.XLOOKUP(I48,I$3:I47,J$3:J47,1,,-1)+1,1))</f>
        <v>2</v>
      </c>
      <c r="K48" s="69">
        <f>IF(I48="","",_xlfn.XLOOKUP(I48,I$3:I47,K$3:K47,0,,-1)+IF($D48=" ",1,0))</f>
        <v>0</v>
      </c>
      <c r="L48" s="70">
        <v>1.9</v>
      </c>
      <c r="M48" s="71">
        <v>18</v>
      </c>
      <c r="N48" s="293" t="b">
        <v>1</v>
      </c>
      <c r="O48" s="72">
        <f>IF(OR(W48="",W49=""),"",ROUND(IF(L50&gt;0,IF(M48&gt;0,M48,IF(M49&gt;0,IF(N48=TRUE,ROUND((M49*W48)/W49,0),(M49*W48)/W49),IF(N48=TRUE,ROUND((M50*W48)/W50,0),(M50*W48)/W50))),IF(M48&gt;0,M48,IF(N48=TRUE,ROUND((M49*W48)/W49,0),(M49*W48)/W49))),2))</f>
        <v>18</v>
      </c>
      <c r="P48" s="73">
        <f t="shared" si="15"/>
        <v>34.199999999999996</v>
      </c>
      <c r="Q48" s="320">
        <f>IF($A48="Anulado",0,IF(OR($A48="LOSS",$A48="OK"),IF(OR($D48="W",$D48="1/2W",$D48="1/2L"),P48-O48,IF($D48="L",-O48,0))+IF(OR($D49="W",$D49="1/2W",$D49="1/2L"),P49-O49,IF($D49="L",-O49,0))+IF(OR($D50="W",$D50="1/2W",$D50="1/2L"),P50-O50,IF($D50="L",-O50,0)),IF(AND(OR($D48="W",$D48="1/2W",$D48="1/2L"),D49="W"),P48+P49-SUM(O48:O50)+_xlfn.XLOOKUP("X",D48:D50,O48:O50,0),IF(AND(D48=TRUE,D50="W"),P48+P50-SUM(O48:O50),IF(AND(D49="W",D50="W"),P49+P50-SUM(O48:O50)+_xlfn.XLOOKUP("X",D48:D50,O48:O50,0),IF(L50&gt;0,IF(OR($D48="W",$D48="1/2W",$D48="1/2L"),P48-SUM(O48:O50)+_xlfn.XLOOKUP("X",D48:D50,O48:O50,0),IF(OR($D48="W",$D48="1/2W",$D48="1/2L"),P49-SUM(O48:O50)+_xlfn.XLOOKUP("X",D48:D50,O48:O50,0),IF(OR($D48="W",$D48="1/2W",$D48="1/2L"),P50-SUM(O48:O50)+_xlfn.XLOOKUP("X",D48:D50,O48:O50,0),SUM(P48:P50)/3-SUM(O48:O50)+_xlfn.XLOOKUP("X",D48:D50,O48:O50,0)))),IF(OR($D48="W",$D48="1/2W",$D48="1/2L"),P48-SUM(O48:O49)+_xlfn.XLOOKUP("X",D48:D50,O48:O50,0),IF(OR($D48="W",$D48="1/2W",$D48="1/2L"),P49-SUM(O48:O49)+_xlfn.XLOOKUP("X",D48:D50,O48:O50,0),SUM(P48:P49)/2-SUM(O48:O49)+_xlfn.XLOOKUP("X",D48:D50,O48:O50,0)))))))))</f>
        <v>3.1999999999999957</v>
      </c>
      <c r="R48" s="319">
        <f>IF(Q48=0,0,Q48/SUM(O48:O50))</f>
        <v>0.10322580645161276</v>
      </c>
      <c r="S48" s="296">
        <f>IF($B48=$B45,IF(OR($A48="LOSS",$A48="OK",$A48="Anulada"),Q48,0)+S45,IF(OR($A48="LOSS",$A48="OK",$A48="Anulada"),Q48,0))</f>
        <v>0.80449999999999644</v>
      </c>
      <c r="T48" s="296">
        <f>IF($B48="",0,IF($B48=$B45,IF(G50="",IF(OR(G48="DNB1",G48="DNB2",G48="AH1(0)",G48="AH2(0)",G48="AH1(1)",G48="AH2(1)",G48="AH1(2)",G48="AH2(2)",G48="AH1(3)",G48="AH2(3)",G48="AH1(4)",G48="AH2(4)"),0,IF(Q48&lt;0,IF(G50="",SMALL(P48:P50,1)-SUM(O48:O50),0),SMALL(P48:P50,1)-SUM(O48:O50))),IF(Q48&lt;0,IF(G50="",SMALL(P48:P50,1)-SUM(O48:O50),0),SMALL(P48:P50,1)-SUM(O48:O50)))+T45,IF(G50="",IF(OR(G48="DNB1",G48="DNB2",G48="AH1(0)",G48="AH2(0)",G48="AH1(1)",G48="AH2(1)",G48="AH1(2)",G48="AH2(2)",G48="AH1(3)",G48="AH2(3)",G48="AH1(4)",G48="AH2(4)"),0,IF(Q48&lt;0,IF(G50="",SMALL(P48:P50,1)-SUM(O48:O50),0),SMALL(P48:P50,1)-SUM(O48:O50))),IF(Q48&lt;0,IF(G50="",SMALL(P48:P50,1)-SUM(O48:O50),0),SMALL(P48:P50,1)-SUM(O48:O50)))))</f>
        <v>-0.33200000000000252</v>
      </c>
      <c r="U48" s="296">
        <f>IF($B48=$B45,IF(Q48&lt;0,IF(G50="",Q48,0),Q48)+U45,Q48)</f>
        <v>0.80449999999999644</v>
      </c>
      <c r="V48" s="323">
        <f>IF(U48=0,0,U48/AT48)</f>
        <v>1.0092836532430014E-2</v>
      </c>
      <c r="W48" s="74">
        <f>IF(L48="","",IF(L50&gt;0,(SUM(L48:L50)/L48)/(SUM(L48:L50)/L48+SUM(L48:L50)/L49+SUM(L48:L50)/L50),L49/SUM(L48:L49)))</f>
        <v>0.58149779735682827</v>
      </c>
      <c r="X48" s="77">
        <f t="shared" si="19"/>
        <v>0</v>
      </c>
      <c r="Y48" s="77">
        <f t="shared" si="19"/>
        <v>0</v>
      </c>
      <c r="Z48" s="77">
        <f t="shared" si="19"/>
        <v>0</v>
      </c>
      <c r="AA48" s="77">
        <f t="shared" si="19"/>
        <v>0</v>
      </c>
      <c r="AB48" s="77">
        <f t="shared" si="19"/>
        <v>0</v>
      </c>
      <c r="AC48" s="89">
        <f t="shared" si="19"/>
        <v>16.199999999999996</v>
      </c>
      <c r="AD48" s="77">
        <f t="shared" si="19"/>
        <v>0</v>
      </c>
      <c r="AE48" s="77">
        <f t="shared" si="1"/>
        <v>0</v>
      </c>
      <c r="AF48" s="77">
        <f t="shared" si="2"/>
        <v>0</v>
      </c>
      <c r="AG48" s="77">
        <f t="shared" si="3"/>
        <v>0</v>
      </c>
      <c r="AH48" s="77">
        <f t="shared" si="4"/>
        <v>0</v>
      </c>
      <c r="AI48" s="77">
        <f t="shared" si="5"/>
        <v>0</v>
      </c>
      <c r="AJ48" s="77">
        <f t="shared" si="6"/>
        <v>0</v>
      </c>
      <c r="AK48" s="77">
        <f t="shared" si="7"/>
        <v>0</v>
      </c>
      <c r="AL48" s="77">
        <f t="shared" si="8"/>
        <v>0</v>
      </c>
      <c r="AM48" s="77">
        <f t="shared" si="9"/>
        <v>0</v>
      </c>
      <c r="AN48" s="77">
        <f t="shared" si="10"/>
        <v>0</v>
      </c>
      <c r="AO48" s="77">
        <f t="shared" si="11"/>
        <v>1</v>
      </c>
      <c r="AP48" s="77">
        <f t="shared" si="12"/>
        <v>0</v>
      </c>
      <c r="AQ48" s="77">
        <f t="shared" si="13"/>
        <v>0</v>
      </c>
      <c r="AR48" s="77">
        <f t="shared" si="14"/>
        <v>0</v>
      </c>
      <c r="AS48" s="78">
        <f>IF($B48="","",$B48)</f>
        <v>11</v>
      </c>
      <c r="AT48" s="321">
        <f>IF($B48=$B45,AT45+SUM(O48:O50),SUM(O48:O50))</f>
        <v>79.710000000000008</v>
      </c>
      <c r="AU48" s="296">
        <f>IF($A48=" ",SUM(O48:O50),0)+AU45</f>
        <v>0</v>
      </c>
      <c r="AV48" s="296">
        <f>IF($B48="","",AV45+Q48)</f>
        <v>114.36387538757558</v>
      </c>
    </row>
    <row r="49" spans="1:48" ht="13" customHeight="1" x14ac:dyDescent="0.2">
      <c r="A49" s="308"/>
      <c r="B49" s="282"/>
      <c r="C49" s="303"/>
      <c r="D49" s="79" t="s">
        <v>28</v>
      </c>
      <c r="E49" s="277"/>
      <c r="F49" s="291"/>
      <c r="G49" s="80" t="s">
        <v>170</v>
      </c>
      <c r="H49" s="277"/>
      <c r="I49" s="81" t="s">
        <v>18</v>
      </c>
      <c r="J49" s="82">
        <f>IF(I49="","",IF(_xlfn.XLOOKUP(I49,I$3:I48,$AS$3:AS48,0,,-1)=AS49,_xlfn.XLOOKUP(I49,I$3:I48,J$3:J48,1,,-1)+1,1))</f>
        <v>1</v>
      </c>
      <c r="K49" s="83">
        <f>IF(I49="","",_xlfn.XLOOKUP(I49,I$3:I48,K$3:K48,0,,-1)+IF($D49=" ",1,0))</f>
        <v>0</v>
      </c>
      <c r="L49" s="84">
        <v>2.64</v>
      </c>
      <c r="M49" s="85">
        <v>13</v>
      </c>
      <c r="N49" s="294"/>
      <c r="O49" s="86">
        <f>IF(OR(W48="",W49=""),"",ROUND(IF(L50&gt;0,IF(M49&gt;0,M49,IF(M48&gt;0,IF(N48=TRUE,ROUND((M48*W49)/W48,0),(M48*W49)/W48),IF(M49&gt;0,IF(N48=TRUE,ROUND(M49,0),M49),IF(M50&gt;0,IF(N48=TRUE,ROUND(O50*W49/W50,0),O50*W49/W50),0)))),IF(M49&gt;0,M49,IF(N48=TRUE,ROUND((M48*W49)/W48,0),(M48*W49)/W48))),2))</f>
        <v>13</v>
      </c>
      <c r="P49" s="87">
        <f t="shared" si="15"/>
        <v>34.32</v>
      </c>
      <c r="Q49" s="277"/>
      <c r="R49" s="286"/>
      <c r="S49" s="286"/>
      <c r="T49" s="286"/>
      <c r="U49" s="286"/>
      <c r="V49" s="288"/>
      <c r="W49" s="88">
        <f>IF(L49="","",IF(L50&gt;0,(SUM(L48:L50)/L49)/(SUM(L48:L50)/L48+SUM(L48:L50)/L49+SUM(L48:L50)/L50),L48/SUM(L48:L49)))</f>
        <v>0.41850220264317178</v>
      </c>
      <c r="X49" s="89">
        <f t="shared" si="19"/>
        <v>-13</v>
      </c>
      <c r="Y49" s="77">
        <f t="shared" si="19"/>
        <v>0</v>
      </c>
      <c r="Z49" s="77">
        <f t="shared" si="19"/>
        <v>0</v>
      </c>
      <c r="AA49" s="77">
        <f t="shared" si="19"/>
        <v>0</v>
      </c>
      <c r="AB49" s="77">
        <f t="shared" si="19"/>
        <v>0</v>
      </c>
      <c r="AC49" s="77">
        <f t="shared" si="19"/>
        <v>0</v>
      </c>
      <c r="AD49" s="77">
        <f t="shared" si="19"/>
        <v>0</v>
      </c>
      <c r="AE49" s="77">
        <f t="shared" si="1"/>
        <v>0</v>
      </c>
      <c r="AF49" s="77">
        <f t="shared" si="2"/>
        <v>1</v>
      </c>
      <c r="AG49" s="77">
        <f t="shared" si="3"/>
        <v>0</v>
      </c>
      <c r="AH49" s="77">
        <f t="shared" si="4"/>
        <v>0</v>
      </c>
      <c r="AI49" s="77">
        <f t="shared" si="5"/>
        <v>0</v>
      </c>
      <c r="AJ49" s="77">
        <f t="shared" si="6"/>
        <v>0</v>
      </c>
      <c r="AK49" s="77">
        <f t="shared" si="7"/>
        <v>0</v>
      </c>
      <c r="AL49" s="77">
        <f t="shared" si="8"/>
        <v>0</v>
      </c>
      <c r="AM49" s="77">
        <f t="shared" si="9"/>
        <v>0</v>
      </c>
      <c r="AN49" s="77">
        <f t="shared" si="10"/>
        <v>0</v>
      </c>
      <c r="AO49" s="77">
        <f t="shared" si="11"/>
        <v>0</v>
      </c>
      <c r="AP49" s="77">
        <f t="shared" si="12"/>
        <v>0</v>
      </c>
      <c r="AQ49" s="77">
        <f t="shared" si="13"/>
        <v>0</v>
      </c>
      <c r="AR49" s="77">
        <f t="shared" si="14"/>
        <v>0</v>
      </c>
      <c r="AS49" s="78">
        <f>IF($B48="","",$B48)</f>
        <v>11</v>
      </c>
      <c r="AT49" s="311"/>
      <c r="AU49" s="298"/>
      <c r="AV49" s="298"/>
    </row>
    <row r="50" spans="1:48" ht="13.25" customHeight="1" x14ac:dyDescent="0.2">
      <c r="A50" s="309"/>
      <c r="B50" s="283"/>
      <c r="C50" s="304"/>
      <c r="D50" s="90" t="s">
        <v>32</v>
      </c>
      <c r="E50" s="278"/>
      <c r="F50" s="292"/>
      <c r="G50" s="109"/>
      <c r="H50" s="278"/>
      <c r="I50" s="110"/>
      <c r="J50" s="111" t="str">
        <f>IF(I50="","",IF(_xlfn.XLOOKUP(I50,I$3:I49,$AS$3:AS49,0,,-1)=AS50,_xlfn.XLOOKUP(I50,I$3:I49,J$3:J49,1,,-1)+1,1))</f>
        <v/>
      </c>
      <c r="K50" s="112" t="str">
        <f>IF(I50="","",_xlfn.XLOOKUP(I50,I$3:I49,K$3:K49,0,,-1)+IF($D50=" ",1,0))</f>
        <v/>
      </c>
      <c r="L50" s="113"/>
      <c r="M50" s="96"/>
      <c r="N50" s="295"/>
      <c r="O50" s="114" t="str">
        <f>IF(OR(W48="",W49=""),"",IF(L50&gt;0,ROUND(IF(M50&gt;0,M50,IF(M48&gt;0,IF(N48=TRUE,ROUND((M48*W50)/W48,0),(M48*W50)/W48),IF(M49&gt;0,IF(N48=TRUE,ROUND((M49*W50)/W49,0),(M49*W50)/W49),IF(M50&gt;0,M50,0)))),2),""))</f>
        <v/>
      </c>
      <c r="P50" s="115" t="str">
        <f t="shared" si="15"/>
        <v/>
      </c>
      <c r="Q50" s="278"/>
      <c r="R50" s="278"/>
      <c r="S50" s="278"/>
      <c r="T50" s="278"/>
      <c r="U50" s="278"/>
      <c r="V50" s="289"/>
      <c r="W50" s="116" t="str">
        <f>IF(L50="","",(SUM(L48:L50)/L50)/(SUM(L48:L50)/L48+SUM(L48:L50)/L49+SUM(L48:L50)/L50))</f>
        <v/>
      </c>
      <c r="X50" s="77">
        <f t="shared" si="19"/>
        <v>0</v>
      </c>
      <c r="Y50" s="77">
        <f t="shared" si="19"/>
        <v>0</v>
      </c>
      <c r="Z50" s="77">
        <f t="shared" si="19"/>
        <v>0</v>
      </c>
      <c r="AA50" s="77">
        <f t="shared" si="19"/>
        <v>0</v>
      </c>
      <c r="AB50" s="77">
        <f t="shared" si="19"/>
        <v>0</v>
      </c>
      <c r="AC50" s="77">
        <f t="shared" si="19"/>
        <v>0</v>
      </c>
      <c r="AD50" s="77">
        <f t="shared" si="19"/>
        <v>0</v>
      </c>
      <c r="AE50" s="77">
        <f t="shared" si="1"/>
        <v>0</v>
      </c>
      <c r="AF50" s="77">
        <f t="shared" si="2"/>
        <v>0</v>
      </c>
      <c r="AG50" s="77">
        <f t="shared" si="3"/>
        <v>0</v>
      </c>
      <c r="AH50" s="77">
        <f t="shared" si="4"/>
        <v>0</v>
      </c>
      <c r="AI50" s="77">
        <f t="shared" si="5"/>
        <v>0</v>
      </c>
      <c r="AJ50" s="77">
        <f t="shared" si="6"/>
        <v>0</v>
      </c>
      <c r="AK50" s="77">
        <f t="shared" si="7"/>
        <v>0</v>
      </c>
      <c r="AL50" s="77">
        <f t="shared" si="8"/>
        <v>0</v>
      </c>
      <c r="AM50" s="77">
        <f t="shared" si="9"/>
        <v>0</v>
      </c>
      <c r="AN50" s="77">
        <f t="shared" si="10"/>
        <v>0</v>
      </c>
      <c r="AO50" s="77">
        <f t="shared" si="11"/>
        <v>0</v>
      </c>
      <c r="AP50" s="77">
        <f t="shared" si="12"/>
        <v>0</v>
      </c>
      <c r="AQ50" s="77">
        <f t="shared" si="13"/>
        <v>0</v>
      </c>
      <c r="AR50" s="77">
        <f t="shared" si="14"/>
        <v>0</v>
      </c>
      <c r="AS50" s="78">
        <f>IF($B48="","",$B48)</f>
        <v>11</v>
      </c>
      <c r="AT50" s="311"/>
      <c r="AU50" s="298"/>
      <c r="AV50" s="298"/>
    </row>
    <row r="51" spans="1:48" ht="13.25" customHeight="1" x14ac:dyDescent="0.2">
      <c r="A51" s="312" t="str">
        <f>IF(OR(D51="W",D52="W",D53="W",D51="1/2W",D52="1/2W",D53="1/2W",D51="1/2L",D52="1/2L",D53="1/2L"),"OK",IF(OR(D51="L",D52="L",D53="L"),"LOSS",IF(OR(D51="X",D52="X",D53="X"),"Anulado"," ")))</f>
        <v>OK</v>
      </c>
      <c r="B51" s="299">
        <f>IF(E51="","",$B48)</f>
        <v>11</v>
      </c>
      <c r="C51" s="302" t="str">
        <f>IF(E51=""," ","– "&amp;COUNTIF(B$3:B53,$B51))</f>
        <v>– 5</v>
      </c>
      <c r="D51" s="25" t="s">
        <v>28</v>
      </c>
      <c r="E51" s="325">
        <v>44692.625</v>
      </c>
      <c r="F51" s="315" t="s">
        <v>171</v>
      </c>
      <c r="G51" s="117" t="s">
        <v>172</v>
      </c>
      <c r="H51" s="306" t="str">
        <f ca="1">IF(E51="","",IF(AND(DAY(E51)&lt;DAY(TODAY()),$A51=" "),"???",IF($A51=" ",IF(AND(DAY(E51)=DAY(TODAY()),HOUR(E51)&lt;=HOUR(NOW())+1),IF(AND(HOUR(E51)+2&lt;=HOUR(NOW()),DAY(E51)&lt;=DAY(TODAY()),MINUTE(E51)&lt;=MINUTE(NOW())),"???",IF(OR(MINUTE(E51)&lt;=MINUTE(NOW()),HOUR(E51)&lt;=HOUR(NOW())),"!!!","")),""),"")))</f>
        <v/>
      </c>
      <c r="I51" s="27" t="s">
        <v>23</v>
      </c>
      <c r="J51" s="101">
        <f>IF(I51="","",IF(_xlfn.XLOOKUP(I51,I$3:I50,$AS$3:AS50,0,,-1)=AS51,_xlfn.XLOOKUP(I51,I$3:I50,J$3:J50,1,,-1)+1,1))</f>
        <v>3</v>
      </c>
      <c r="K51" s="29">
        <f>IF(I51="","",_xlfn.XLOOKUP(I51,I$3:I50,K$3:K50,0,,-1)+IF($D51=" ",1,0))</f>
        <v>0</v>
      </c>
      <c r="L51" s="118">
        <v>3.48</v>
      </c>
      <c r="M51" s="119"/>
      <c r="N51" s="318" t="b">
        <v>1</v>
      </c>
      <c r="O51" s="102">
        <f>IF(OR(W51="",W52=""),"",ROUND(IF(L53&gt;0,IF(M51&gt;0,M51,IF(M52&gt;0,IF(N51=TRUE,ROUND((M52*W51)/W52,0),(M52*W51)/W52),IF(N51=TRUE,ROUND((M53*W51)/W53,0),(M53*W51)/W53))),IF(M51&gt;0,M51,IF(N51=TRUE,ROUND((M52*W51)/W52,0),(M52*W51)/W52))),2))</f>
        <v>18</v>
      </c>
      <c r="P51" s="33">
        <f t="shared" si="15"/>
        <v>62.64</v>
      </c>
      <c r="Q51" s="301">
        <f>IF($A51="Anulado",0,IF(OR($A51="LOSS",$A51="OK"),IF(OR($D51="W",$D51="1/2W",$D51="1/2L"),P51-O51,IF($D51="L",-O51,0))+IF(OR($D52="W",$D52="1/2W",$D52="1/2L"),P52-O52,IF($D52="L",-O52,0))+IF(OR($D53="W",$D53="1/2W",$D53="1/2L"),P53-O53,IF($D53="L",-O53,0)),IF(AND(OR($D51="W",$D51="1/2W",$D51="1/2L"),D52="W"),P51+P52-SUM(O51:O53)+_xlfn.XLOOKUP("X",D51:D53,O51:O53,0),IF(AND(D51=TRUE,D53="W"),P51+P53-SUM(O51:O53),IF(AND(D52="W",D53="W"),P52+P53-SUM(O51:O53)+_xlfn.XLOOKUP("X",D51:D53,O51:O53,0),IF(L53&gt;0,IF(OR($D51="W",$D51="1/2W",$D51="1/2L"),P51-SUM(O51:O53)+_xlfn.XLOOKUP("X",D51:D53,O51:O53,0),IF(OR($D51="W",$D51="1/2W",$D51="1/2L"),P52-SUM(O51:O53)+_xlfn.XLOOKUP("X",D51:D53,O51:O53,0),IF(OR($D51="W",$D51="1/2W",$D51="1/2L"),P53-SUM(O51:O53)+_xlfn.XLOOKUP("X",D51:D53,O51:O53,0),SUM(P51:P53)/3-SUM(O51:O53)+_xlfn.XLOOKUP("X",D51:D53,O51:O53,0)))),IF(OR($D51="W",$D51="1/2W",$D51="1/2L"),P51-SUM(O51:O52)+_xlfn.XLOOKUP("X",D51:D53,O51:O53,0),IF(OR($D51="W",$D51="1/2W",$D51="1/2L"),P52-SUM(O51:O52)+_xlfn.XLOOKUP("X",D51:D53,O51:O53,0),SUM(P51:P52)/2-SUM(O51:O52)+_xlfn.XLOOKUP("X",D51:D53,O51:O53,0)))))))))</f>
        <v>3.6000000000000014</v>
      </c>
      <c r="R51" s="300">
        <f>IF(Q51=0,0,Q51/SUM(O51:O53))</f>
        <v>6.2068965517241406E-2</v>
      </c>
      <c r="S51" s="285">
        <f>IF($B51=$B48,IF(OR($A51="LOSS",$A51="OK",$A51="Anulada"),Q51,0)+S48,IF(OR($A51="LOSS",$A51="OK",$A51="Anulada"),Q51,0))</f>
        <v>4.4044999999999979</v>
      </c>
      <c r="T51" s="285">
        <f>IF($B51="",0,IF($B51=$B48,IF(G53="",IF(OR(G51="DNB1",G51="DNB2",G51="AH1(0)",G51="AH2(0)",G51="AH1(1)",G51="AH2(1)",G51="AH1(2)",G51="AH2(2)",G51="AH1(3)",G51="AH2(3)",G51="AH1(4)",G51="AH2(4)"),0,IF(Q51&lt;0,IF(G53="",SMALL(P51:P53,1)-SUM(O51:O53),0),SMALL(P51:P53,1)-SUM(O51:O53))),IF(Q51&lt;0,IF(G53="",SMALL(P51:P53,1)-SUM(O51:O53),0),SMALL(P51:P53,1)-SUM(O51:O53)))+T48,IF(G53="",IF(OR(G51="DNB1",G51="DNB2",G51="AH1(0)",G51="AH2(0)",G51="AH1(1)",G51="AH2(1)",G51="AH1(2)",G51="AH2(2)",G51="AH1(3)",G51="AH2(3)",G51="AH1(4)",G51="AH2(4)"),0,IF(Q51&lt;0,IF(G53="",SMALL(P51:P53,1)-SUM(O51:O53),0),SMALL(P51:P53,1)-SUM(O51:O53))),IF(Q51&lt;0,IF(G53="",SMALL(P51:P53,1)-SUM(O51:O53),0),SMALL(P51:P53,1)-SUM(O51:O53)))))</f>
        <v>3.2679999999999989</v>
      </c>
      <c r="U51" s="285">
        <f>IF($B51=$B48,IF(Q51&lt;0,IF(G53="",Q51,0),Q51)+U48,Q51)</f>
        <v>4.4044999999999979</v>
      </c>
      <c r="V51" s="287">
        <f>IF(U51=0,0,U51/AT51)</f>
        <v>3.1983879166364082E-2</v>
      </c>
      <c r="W51" s="34">
        <f>IF(L51="","",IF(L53&gt;0,(SUM(L51:L53)/L51)/(SUM(L51:L53)/L51+SUM(L51:L53)/L52+SUM(L51:L53)/L53),L52/SUM(L51:L52)))</f>
        <v>0.30677290836653393</v>
      </c>
      <c r="X51" s="103">
        <f t="shared" si="19"/>
        <v>0</v>
      </c>
      <c r="Y51" s="103">
        <f t="shared" si="19"/>
        <v>0</v>
      </c>
      <c r="Z51" s="103">
        <f t="shared" si="19"/>
        <v>0</v>
      </c>
      <c r="AA51" s="103">
        <f t="shared" si="19"/>
        <v>0</v>
      </c>
      <c r="AB51" s="103">
        <f t="shared" si="19"/>
        <v>0</v>
      </c>
      <c r="AC51" s="104">
        <f t="shared" si="19"/>
        <v>-18</v>
      </c>
      <c r="AD51" s="103">
        <f t="shared" si="19"/>
        <v>0</v>
      </c>
      <c r="AE51" s="52">
        <f t="shared" si="1"/>
        <v>0</v>
      </c>
      <c r="AF51" s="52">
        <f t="shared" si="2"/>
        <v>0</v>
      </c>
      <c r="AG51" s="52">
        <f t="shared" si="3"/>
        <v>0</v>
      </c>
      <c r="AH51" s="52">
        <f t="shared" si="4"/>
        <v>0</v>
      </c>
      <c r="AI51" s="52">
        <f t="shared" si="5"/>
        <v>0</v>
      </c>
      <c r="AJ51" s="52">
        <f t="shared" si="6"/>
        <v>0</v>
      </c>
      <c r="AK51" s="52">
        <f t="shared" si="7"/>
        <v>0</v>
      </c>
      <c r="AL51" s="52">
        <f t="shared" si="8"/>
        <v>0</v>
      </c>
      <c r="AM51" s="52">
        <f t="shared" si="9"/>
        <v>0</v>
      </c>
      <c r="AN51" s="52">
        <f t="shared" si="10"/>
        <v>0</v>
      </c>
      <c r="AO51" s="52">
        <f t="shared" si="11"/>
        <v>0</v>
      </c>
      <c r="AP51" s="52">
        <f t="shared" si="12"/>
        <v>1</v>
      </c>
      <c r="AQ51" s="52">
        <f t="shared" si="13"/>
        <v>0</v>
      </c>
      <c r="AR51" s="52">
        <f t="shared" si="14"/>
        <v>0</v>
      </c>
      <c r="AS51" s="53">
        <f>IF($B51="","",$B51)</f>
        <v>11</v>
      </c>
      <c r="AT51" s="322">
        <f>IF($B51=$B48,AT48+SUM(O51:O53),SUM(O51:O53))</f>
        <v>137.71</v>
      </c>
      <c r="AU51" s="285">
        <f>IF($A51=" ",SUM(O51:O53),0)+AU48</f>
        <v>0</v>
      </c>
      <c r="AV51" s="285">
        <f>IF($B51="","",AV48+Q51)</f>
        <v>117.96387538757557</v>
      </c>
    </row>
    <row r="52" spans="1:48" ht="13" customHeight="1" x14ac:dyDescent="0.2">
      <c r="A52" s="308"/>
      <c r="B52" s="282"/>
      <c r="C52" s="303"/>
      <c r="D52" s="39" t="s">
        <v>31</v>
      </c>
      <c r="E52" s="277"/>
      <c r="F52" s="291"/>
      <c r="G52" s="120" t="s">
        <v>154</v>
      </c>
      <c r="H52" s="277"/>
      <c r="I52" s="42" t="s">
        <v>18</v>
      </c>
      <c r="J52" s="43">
        <f>IF(I52="","",IF(_xlfn.XLOOKUP(I52,I$3:I51,$AS$3:AS51,0,,-1)=AS52,_xlfn.XLOOKUP(I52,I$3:I51,J$3:J51,1,,-1)+1,1))</f>
        <v>2</v>
      </c>
      <c r="K52" s="44">
        <f>IF(I52="","",_xlfn.XLOOKUP(I52,I$3:I51,K$3:K51,0,,-1)+IF($D52=" ",1,0))</f>
        <v>0</v>
      </c>
      <c r="L52" s="121">
        <v>1.54</v>
      </c>
      <c r="M52" s="122">
        <v>40</v>
      </c>
      <c r="N52" s="294"/>
      <c r="O52" s="47">
        <f>IF(OR(W51="",W52=""),"",ROUND(IF(L53&gt;0,IF(M52&gt;0,M52,IF(M51&gt;0,IF(N51=TRUE,ROUND((M51*W52)/W51,0),(M51*W52)/W51),IF(M52&gt;0,IF(N51=TRUE,ROUND(M52,0),M52),IF(M53&gt;0,IF(N51=TRUE,ROUND(O53*W52/W53,0),O53*W52/W53),0)))),IF(M52&gt;0,M52,IF(N51=TRUE,ROUND((M51*W52)/W51,0),(M51*W52)/W51))),2))</f>
        <v>40</v>
      </c>
      <c r="P52" s="48">
        <f t="shared" si="15"/>
        <v>61.6</v>
      </c>
      <c r="Q52" s="277"/>
      <c r="R52" s="286"/>
      <c r="S52" s="286"/>
      <c r="T52" s="286"/>
      <c r="U52" s="286"/>
      <c r="V52" s="288"/>
      <c r="W52" s="49">
        <f>IF(L52="","",IF(L53&gt;0,(SUM(L51:L53)/L52)/(SUM(L51:L53)/L51+SUM(L51:L53)/L52+SUM(L51:L53)/L53),L51/SUM(L51:L52)))</f>
        <v>0.69322709163346619</v>
      </c>
      <c r="X52" s="104">
        <f t="shared" si="19"/>
        <v>21.6</v>
      </c>
      <c r="Y52" s="103">
        <f t="shared" si="19"/>
        <v>0</v>
      </c>
      <c r="Z52" s="103">
        <f t="shared" si="19"/>
        <v>0</v>
      </c>
      <c r="AA52" s="103">
        <f t="shared" si="19"/>
        <v>0</v>
      </c>
      <c r="AB52" s="103">
        <f t="shared" si="19"/>
        <v>0</v>
      </c>
      <c r="AC52" s="103">
        <f t="shared" si="19"/>
        <v>0</v>
      </c>
      <c r="AD52" s="103">
        <f t="shared" si="19"/>
        <v>0</v>
      </c>
      <c r="AE52" s="52">
        <f t="shared" si="1"/>
        <v>1</v>
      </c>
      <c r="AF52" s="52">
        <f t="shared" si="2"/>
        <v>0</v>
      </c>
      <c r="AG52" s="52">
        <f t="shared" si="3"/>
        <v>0</v>
      </c>
      <c r="AH52" s="52">
        <f t="shared" si="4"/>
        <v>0</v>
      </c>
      <c r="AI52" s="52">
        <f t="shared" si="5"/>
        <v>0</v>
      </c>
      <c r="AJ52" s="52">
        <f t="shared" si="6"/>
        <v>0</v>
      </c>
      <c r="AK52" s="52">
        <f t="shared" si="7"/>
        <v>0</v>
      </c>
      <c r="AL52" s="52">
        <f t="shared" si="8"/>
        <v>0</v>
      </c>
      <c r="AM52" s="52">
        <f t="shared" si="9"/>
        <v>0</v>
      </c>
      <c r="AN52" s="52">
        <f t="shared" si="10"/>
        <v>0</v>
      </c>
      <c r="AO52" s="52">
        <f t="shared" si="11"/>
        <v>0</v>
      </c>
      <c r="AP52" s="52">
        <f t="shared" si="12"/>
        <v>0</v>
      </c>
      <c r="AQ52" s="52">
        <f t="shared" si="13"/>
        <v>0</v>
      </c>
      <c r="AR52" s="52">
        <f t="shared" si="14"/>
        <v>0</v>
      </c>
      <c r="AS52" s="53">
        <f>IF($B51="","",$B51)</f>
        <v>11</v>
      </c>
      <c r="AT52" s="311"/>
      <c r="AU52" s="298"/>
      <c r="AV52" s="298"/>
    </row>
    <row r="53" spans="1:48" ht="13.25" customHeight="1" x14ac:dyDescent="0.2">
      <c r="A53" s="309"/>
      <c r="B53" s="283"/>
      <c r="C53" s="304"/>
      <c r="D53" s="54" t="s">
        <v>32</v>
      </c>
      <c r="E53" s="278"/>
      <c r="F53" s="292"/>
      <c r="G53" s="134"/>
      <c r="H53" s="278"/>
      <c r="I53" s="57"/>
      <c r="J53" s="58" t="str">
        <f>IF(I53="","",IF(_xlfn.XLOOKUP(I53,I$3:I52,$AS$3:AS52,0,,-1)=AS53,_xlfn.XLOOKUP(I53,I$3:I52,J$3:J52,1,,-1)+1,1))</f>
        <v/>
      </c>
      <c r="K53" s="59" t="str">
        <f>IF(I53="","",_xlfn.XLOOKUP(I53,I$3:I52,K$3:K52,0,,-1)+IF($D53=" ",1,0))</f>
        <v/>
      </c>
      <c r="L53" s="55"/>
      <c r="M53" s="128"/>
      <c r="N53" s="295"/>
      <c r="O53" s="62" t="str">
        <f>IF(OR(W51="",W52=""),"",IF(L53&gt;0,ROUND(IF(M53&gt;0,M53,IF(M51&gt;0,IF(N51=TRUE,ROUND((M51*W53)/W51,0),(M51*W53)/W51),IF(M52&gt;0,IF(N51=TRUE,ROUND((M52*W53)/W52,0),(M52*W53)/W52),IF(M53&gt;0,M53,0)))),2),""))</f>
        <v/>
      </c>
      <c r="P53" s="63" t="str">
        <f t="shared" si="15"/>
        <v/>
      </c>
      <c r="Q53" s="278"/>
      <c r="R53" s="278"/>
      <c r="S53" s="278"/>
      <c r="T53" s="278"/>
      <c r="U53" s="278"/>
      <c r="V53" s="289"/>
      <c r="W53" s="64" t="str">
        <f>IF(L53="","",(SUM(L51:L53)/L53)/(SUM(L51:L53)/L51+SUM(L51:L53)/L52+SUM(L51:L53)/L53))</f>
        <v/>
      </c>
      <c r="X53" s="103">
        <f t="shared" ref="X53:AD62" si="20">IF($I53=X$2,IF(OR($D53="W",$D53="1/2W",$D53="1/2L"),$P53-$O53,IF($D53="X",0,-$O53)),0)</f>
        <v>0</v>
      </c>
      <c r="Y53" s="103">
        <f t="shared" si="20"/>
        <v>0</v>
      </c>
      <c r="Z53" s="103">
        <f t="shared" si="20"/>
        <v>0</v>
      </c>
      <c r="AA53" s="103">
        <f t="shared" si="20"/>
        <v>0</v>
      </c>
      <c r="AB53" s="103">
        <f t="shared" si="20"/>
        <v>0</v>
      </c>
      <c r="AC53" s="103">
        <f t="shared" si="20"/>
        <v>0</v>
      </c>
      <c r="AD53" s="103">
        <f t="shared" si="20"/>
        <v>0</v>
      </c>
      <c r="AE53" s="52">
        <f t="shared" si="1"/>
        <v>0</v>
      </c>
      <c r="AF53" s="52">
        <f t="shared" si="2"/>
        <v>0</v>
      </c>
      <c r="AG53" s="52">
        <f t="shared" si="3"/>
        <v>0</v>
      </c>
      <c r="AH53" s="52">
        <f t="shared" si="4"/>
        <v>0</v>
      </c>
      <c r="AI53" s="52">
        <f t="shared" si="5"/>
        <v>0</v>
      </c>
      <c r="AJ53" s="52">
        <f t="shared" si="6"/>
        <v>0</v>
      </c>
      <c r="AK53" s="52">
        <f t="shared" si="7"/>
        <v>0</v>
      </c>
      <c r="AL53" s="52">
        <f t="shared" si="8"/>
        <v>0</v>
      </c>
      <c r="AM53" s="52">
        <f t="shared" si="9"/>
        <v>0</v>
      </c>
      <c r="AN53" s="52">
        <f t="shared" si="10"/>
        <v>0</v>
      </c>
      <c r="AO53" s="52">
        <f t="shared" si="11"/>
        <v>0</v>
      </c>
      <c r="AP53" s="52">
        <f t="shared" si="12"/>
        <v>0</v>
      </c>
      <c r="AQ53" s="52">
        <f t="shared" si="13"/>
        <v>0</v>
      </c>
      <c r="AR53" s="52">
        <f t="shared" si="14"/>
        <v>0</v>
      </c>
      <c r="AS53" s="53">
        <f>IF($B51="","",$B51)</f>
        <v>11</v>
      </c>
      <c r="AT53" s="311"/>
      <c r="AU53" s="298"/>
      <c r="AV53" s="298"/>
    </row>
    <row r="54" spans="1:48" ht="13.25" customHeight="1" x14ac:dyDescent="0.2">
      <c r="A54" s="307" t="str">
        <f>IF(OR(D54="W",D55="W",D56="W",D54="1/2W",D55="1/2W",D56="1/2W",D54="1/2L",D55="1/2L",D56="1/2L"),"OK",IF(OR(D54="L",D55="L",D56="L"),"LOSS",IF(OR(D54="X",D55="X",D56="X"),"Anulado"," ")))</f>
        <v>OK</v>
      </c>
      <c r="B54" s="281">
        <f>IF(E54="","",$B51)</f>
        <v>11</v>
      </c>
      <c r="C54" s="305" t="str">
        <f>IF(E54=""," ","– "&amp;COUNTIF(B$3:B56,$B54))</f>
        <v>– 6</v>
      </c>
      <c r="D54" s="65" t="s">
        <v>31</v>
      </c>
      <c r="E54" s="326">
        <v>44692.940972222219</v>
      </c>
      <c r="F54" s="314" t="s">
        <v>173</v>
      </c>
      <c r="G54" s="66" t="s">
        <v>174</v>
      </c>
      <c r="H54" s="313" t="str">
        <f ca="1">IF(E54="","",IF(AND(DAY(E54)&lt;DAY(TODAY()),$A54=" "),"???",IF($A54=" ",IF(AND(DAY(E54)=DAY(TODAY()),HOUR(E54)&lt;=HOUR(NOW())+1),IF(AND(HOUR(E54)+2&lt;=HOUR(NOW()),DAY(E54)&lt;=DAY(TODAY()),MINUTE(E54)&lt;=MINUTE(NOW())),"???",IF(OR(MINUTE(E54)&lt;=MINUTE(NOW()),HOUR(E54)&lt;=HOUR(NOW())),"!!!","")),""),"")))</f>
        <v/>
      </c>
      <c r="I54" s="67" t="s">
        <v>23</v>
      </c>
      <c r="J54" s="68">
        <f>IF(I54="","",IF(_xlfn.XLOOKUP(I54,I$3:I53,$AS$3:AS53,0,,-1)=AS54,_xlfn.XLOOKUP(I54,I$3:I53,J$3:J53,1,,-1)+1,1))</f>
        <v>4</v>
      </c>
      <c r="K54" s="69">
        <f>IF(I54="","",_xlfn.XLOOKUP(I54,I$3:I53,K$3:K53,0,,-1)+IF($D54=" ",1,0))</f>
        <v>0</v>
      </c>
      <c r="L54" s="70">
        <v>2.0499999999999998</v>
      </c>
      <c r="M54" s="71">
        <v>25</v>
      </c>
      <c r="N54" s="293" t="b">
        <v>1</v>
      </c>
      <c r="O54" s="72">
        <f>IF(OR(W54="",W55=""),"",ROUND(IF(L56&gt;0,IF(M54&gt;0,M54,IF(M55&gt;0,IF(N54=TRUE,ROUND((M55*W54)/W55,0),(M55*W54)/W55),IF(N54=TRUE,ROUND((M56*W54)/W56,0),(M56*W54)/W56))),IF(M54&gt;0,M54,IF(N54=TRUE,ROUND((M55*W54)/W55,0),(M55*W54)/W55))),2))</f>
        <v>25</v>
      </c>
      <c r="P54" s="73">
        <f t="shared" si="15"/>
        <v>51.249999999999993</v>
      </c>
      <c r="Q54" s="320">
        <f>IF($A54="Anulado",0,IF(OR($A54="LOSS",$A54="OK"),IF(OR($D54="W",$D54="1/2W",$D54="1/2L"),P54-O54,IF($D54="L",-O54,0))+IF(OR($D55="W",$D55="1/2W",$D55="1/2L"),P55-O55,IF($D55="L",-O55,0))+IF(OR($D56="W",$D56="1/2W",$D56="1/2L"),P56-O56,IF($D56="L",-O56,0)),IF(AND(OR($D54="W",$D54="1/2W",$D54="1/2L"),D55="W"),P54+P55-SUM(O54:O56)+_xlfn.XLOOKUP("X",D54:D56,O54:O56,0),IF(AND(D54=TRUE,D56="W"),P54+P56-SUM(O54:O56),IF(AND(D55="W",D56="W"),P55+P56-SUM(O54:O56)+_xlfn.XLOOKUP("X",D54:D56,O54:O56,0),IF(L56&gt;0,IF(OR($D54="W",$D54="1/2W",$D54="1/2L"),P54-SUM(O54:O56)+_xlfn.XLOOKUP("X",D54:D56,O54:O56,0),IF(OR($D54="W",$D54="1/2W",$D54="1/2L"),P55-SUM(O54:O56)+_xlfn.XLOOKUP("X",D54:D56,O54:O56,0),IF(OR($D54="W",$D54="1/2W",$D54="1/2L"),P56-SUM(O54:O56)+_xlfn.XLOOKUP("X",D54:D56,O54:O56,0),SUM(P54:P56)/3-SUM(O54:O56)+_xlfn.XLOOKUP("X",D54:D56,O54:O56,0)))),IF(OR($D54="W",$D54="1/2W",$D54="1/2L"),P54-SUM(O54:O55)+_xlfn.XLOOKUP("X",D54:D56,O54:O56,0),IF(OR($D54="W",$D54="1/2W",$D54="1/2L"),P55-SUM(O54:O55)+_xlfn.XLOOKUP("X",D54:D56,O54:O56,0),SUM(P54:P55)/2-SUM(O54:O55)+_xlfn.XLOOKUP("X",D54:D56,O54:O56,0)))))))))</f>
        <v>4.2499999999999929</v>
      </c>
      <c r="R54" s="319">
        <f>IF(Q54=0,0,Q54/SUM(O54:O56))</f>
        <v>9.042553191489347E-2</v>
      </c>
      <c r="S54" s="296">
        <f>IF($B54=$B51,IF(OR($A54="LOSS",$A54="OK",$A54="Anulada"),Q54,0)+S51,IF(OR($A54="LOSS",$A54="OK",$A54="Anulada"),Q54,0))</f>
        <v>8.6544999999999916</v>
      </c>
      <c r="T54" s="296">
        <f>IF($B54="",0,IF($B54=$B51,IF(G56="",IF(OR(G54="DNB1",G54="DNB2",G54="AH1(0)",G54="AH2(0)",G54="AH1(1)",G54="AH2(1)",G54="AH1(2)",G54="AH2(2)",G54="AH1(3)",G54="AH2(3)",G54="AH1(4)",G54="AH2(4)"),0,IF(Q54&lt;0,IF(G56="",SMALL(P54:P56,1)-SUM(O54:O56),0),SMALL(P54:P56,1)-SUM(O54:O56))),IF(Q54&lt;0,IF(G56="",SMALL(P54:P56,1)-SUM(O54:O56),0),SMALL(P54:P56,1)-SUM(O54:O56)))+T51,IF(G56="",IF(OR(G54="DNB1",G54="DNB2",G54="AH1(0)",G54="AH2(0)",G54="AH1(1)",G54="AH2(1)",G54="AH1(2)",G54="AH2(2)",G54="AH1(3)",G54="AH2(3)",G54="AH1(4)",G54="AH2(4)"),0,IF(Q54&lt;0,IF(G56="",SMALL(P54:P56,1)-SUM(O54:O56),0),SMALL(P54:P56,1)-SUM(O54:O56))),IF(Q54&lt;0,IF(G56="",SMALL(P54:P56,1)-SUM(O54:O56),0),SMALL(P54:P56,1)-SUM(O54:O56)))))</f>
        <v>5.7679999999999989</v>
      </c>
      <c r="U54" s="296">
        <f>IF($B54=$B51,IF(Q54&lt;0,IF(G56="",Q54,0),Q54)+U51,Q54)</f>
        <v>8.6544999999999916</v>
      </c>
      <c r="V54" s="323">
        <f>IF(U54=0,0,U54/AT54)</f>
        <v>4.6854528720697265E-2</v>
      </c>
      <c r="W54" s="74">
        <f>IF(L54="","",IF(L56&gt;0,(SUM(L54:L56)/L54)/(SUM(L54:L56)/L54+SUM(L54:L56)/L55+SUM(L54:L56)/L56),L55/SUM(L54:L55)))</f>
        <v>0.52325581395348841</v>
      </c>
      <c r="X54" s="77">
        <f t="shared" si="20"/>
        <v>0</v>
      </c>
      <c r="Y54" s="77">
        <f t="shared" si="20"/>
        <v>0</v>
      </c>
      <c r="Z54" s="77">
        <f t="shared" si="20"/>
        <v>0</v>
      </c>
      <c r="AA54" s="77">
        <f t="shared" si="20"/>
        <v>0</v>
      </c>
      <c r="AB54" s="77">
        <f t="shared" si="20"/>
        <v>0</v>
      </c>
      <c r="AC54" s="89">
        <f t="shared" si="20"/>
        <v>26.249999999999993</v>
      </c>
      <c r="AD54" s="77">
        <f t="shared" si="20"/>
        <v>0</v>
      </c>
      <c r="AE54" s="77">
        <f t="shared" si="1"/>
        <v>0</v>
      </c>
      <c r="AF54" s="77">
        <f t="shared" si="2"/>
        <v>0</v>
      </c>
      <c r="AG54" s="77">
        <f t="shared" si="3"/>
        <v>0</v>
      </c>
      <c r="AH54" s="77">
        <f t="shared" si="4"/>
        <v>0</v>
      </c>
      <c r="AI54" s="77">
        <f t="shared" si="5"/>
        <v>0</v>
      </c>
      <c r="AJ54" s="77">
        <f t="shared" si="6"/>
        <v>0</v>
      </c>
      <c r="AK54" s="77">
        <f t="shared" si="7"/>
        <v>0</v>
      </c>
      <c r="AL54" s="77">
        <f t="shared" si="8"/>
        <v>0</v>
      </c>
      <c r="AM54" s="77">
        <f t="shared" si="9"/>
        <v>0</v>
      </c>
      <c r="AN54" s="77">
        <f t="shared" si="10"/>
        <v>0</v>
      </c>
      <c r="AO54" s="77">
        <f t="shared" si="11"/>
        <v>1</v>
      </c>
      <c r="AP54" s="77">
        <f t="shared" si="12"/>
        <v>0</v>
      </c>
      <c r="AQ54" s="77">
        <f t="shared" si="13"/>
        <v>0</v>
      </c>
      <c r="AR54" s="77">
        <f t="shared" si="14"/>
        <v>0</v>
      </c>
      <c r="AS54" s="78">
        <f>IF($B54="","",$B54)</f>
        <v>11</v>
      </c>
      <c r="AT54" s="321">
        <f>IF($B54=$B51,AT51+SUM(O54:O56),SUM(O54:O56))</f>
        <v>184.71</v>
      </c>
      <c r="AU54" s="296">
        <f>IF($A54=" ",SUM(O54:O56),0)+AU51</f>
        <v>0</v>
      </c>
      <c r="AV54" s="296">
        <f>IF($B54="","",AV51+Q54)</f>
        <v>122.21387538757557</v>
      </c>
    </row>
    <row r="55" spans="1:48" ht="13" customHeight="1" x14ac:dyDescent="0.2">
      <c r="A55" s="308"/>
      <c r="B55" s="282"/>
      <c r="C55" s="303"/>
      <c r="D55" s="79" t="s">
        <v>28</v>
      </c>
      <c r="E55" s="277"/>
      <c r="F55" s="291"/>
      <c r="G55" s="80" t="s">
        <v>175</v>
      </c>
      <c r="H55" s="277"/>
      <c r="I55" s="81" t="s">
        <v>18</v>
      </c>
      <c r="J55" s="82">
        <f>IF(I55="","",IF(_xlfn.XLOOKUP(I55,I$3:I54,$AS$3:AS54,0,,-1)=AS55,_xlfn.XLOOKUP(I55,I$3:I54,J$3:J54,1,,-1)+1,1))</f>
        <v>3</v>
      </c>
      <c r="K55" s="83">
        <f>IF(I55="","",_xlfn.XLOOKUP(I55,I$3:I54,K$3:K54,0,,-1)+IF($D55=" ",1,0))</f>
        <v>0</v>
      </c>
      <c r="L55" s="84">
        <v>2.25</v>
      </c>
      <c r="M55" s="85">
        <v>22</v>
      </c>
      <c r="N55" s="294"/>
      <c r="O55" s="86">
        <f>IF(OR(W54="",W55=""),"",ROUND(IF(L56&gt;0,IF(M55&gt;0,M55,IF(M54&gt;0,IF(N54=TRUE,ROUND((M54*W55)/W54,0),(M54*W55)/W54),IF(M55&gt;0,IF(N54=TRUE,ROUND(M55,0),M55),IF(M56&gt;0,IF(N54=TRUE,ROUND(O56*W55/W56,0),O56*W55/W56),0)))),IF(M55&gt;0,M55,IF(N54=TRUE,ROUND((M54*W55)/W54,0),(M54*W55)/W54))),2))</f>
        <v>22</v>
      </c>
      <c r="P55" s="87">
        <f t="shared" si="15"/>
        <v>49.5</v>
      </c>
      <c r="Q55" s="277"/>
      <c r="R55" s="286"/>
      <c r="S55" s="286"/>
      <c r="T55" s="286"/>
      <c r="U55" s="286"/>
      <c r="V55" s="288"/>
      <c r="W55" s="88">
        <f>IF(L55="","",IF(L56&gt;0,(SUM(L54:L56)/L55)/(SUM(L54:L56)/L54+SUM(L54:L56)/L55+SUM(L54:L56)/L56),L54/SUM(L54:L55)))</f>
        <v>0.47674418604651159</v>
      </c>
      <c r="X55" s="89">
        <f t="shared" si="20"/>
        <v>-22</v>
      </c>
      <c r="Y55" s="77">
        <f t="shared" si="20"/>
        <v>0</v>
      </c>
      <c r="Z55" s="77">
        <f t="shared" si="20"/>
        <v>0</v>
      </c>
      <c r="AA55" s="77">
        <f t="shared" si="20"/>
        <v>0</v>
      </c>
      <c r="AB55" s="77">
        <f t="shared" si="20"/>
        <v>0</v>
      </c>
      <c r="AC55" s="77">
        <f t="shared" si="20"/>
        <v>0</v>
      </c>
      <c r="AD55" s="77">
        <f t="shared" si="20"/>
        <v>0</v>
      </c>
      <c r="AE55" s="77">
        <f t="shared" si="1"/>
        <v>0</v>
      </c>
      <c r="AF55" s="77">
        <f t="shared" si="2"/>
        <v>1</v>
      </c>
      <c r="AG55" s="77">
        <f t="shared" si="3"/>
        <v>0</v>
      </c>
      <c r="AH55" s="77">
        <f t="shared" si="4"/>
        <v>0</v>
      </c>
      <c r="AI55" s="77">
        <f t="shared" si="5"/>
        <v>0</v>
      </c>
      <c r="AJ55" s="77">
        <f t="shared" si="6"/>
        <v>0</v>
      </c>
      <c r="AK55" s="77">
        <f t="shared" si="7"/>
        <v>0</v>
      </c>
      <c r="AL55" s="77">
        <f t="shared" si="8"/>
        <v>0</v>
      </c>
      <c r="AM55" s="77">
        <f t="shared" si="9"/>
        <v>0</v>
      </c>
      <c r="AN55" s="77">
        <f t="shared" si="10"/>
        <v>0</v>
      </c>
      <c r="AO55" s="77">
        <f t="shared" si="11"/>
        <v>0</v>
      </c>
      <c r="AP55" s="77">
        <f t="shared" si="12"/>
        <v>0</v>
      </c>
      <c r="AQ55" s="77">
        <f t="shared" si="13"/>
        <v>0</v>
      </c>
      <c r="AR55" s="77">
        <f t="shared" si="14"/>
        <v>0</v>
      </c>
      <c r="AS55" s="78">
        <f>IF($B54="","",$B54)</f>
        <v>11</v>
      </c>
      <c r="AT55" s="311"/>
      <c r="AU55" s="298"/>
      <c r="AV55" s="298"/>
    </row>
    <row r="56" spans="1:48" ht="13.25" customHeight="1" x14ac:dyDescent="0.2">
      <c r="A56" s="309"/>
      <c r="B56" s="283"/>
      <c r="C56" s="304"/>
      <c r="D56" s="90" t="s">
        <v>32</v>
      </c>
      <c r="E56" s="278"/>
      <c r="F56" s="292"/>
      <c r="G56" s="109"/>
      <c r="H56" s="278"/>
      <c r="I56" s="110"/>
      <c r="J56" s="111" t="str">
        <f>IF(I56="","",IF(_xlfn.XLOOKUP(I56,I$3:I55,$AS$3:AS55,0,,-1)=AS56,_xlfn.XLOOKUP(I56,I$3:I55,J$3:J55,1,,-1)+1,1))</f>
        <v/>
      </c>
      <c r="K56" s="112" t="str">
        <f>IF(I56="","",_xlfn.XLOOKUP(I56,I$3:I55,K$3:K55,0,,-1)+IF($D56=" ",1,0))</f>
        <v/>
      </c>
      <c r="L56" s="113"/>
      <c r="M56" s="96"/>
      <c r="N56" s="295"/>
      <c r="O56" s="114" t="str">
        <f>IF(OR(W54="",W55=""),"",IF(L56&gt;0,ROUND(IF(M56&gt;0,M56,IF(M54&gt;0,IF(N54=TRUE,ROUND((M54*W56)/W54,0),(M54*W56)/W54),IF(M55&gt;0,IF(N54=TRUE,ROUND((M55*W56)/W55,0),(M55*W56)/W55),IF(M56&gt;0,M56,0)))),2),""))</f>
        <v/>
      </c>
      <c r="P56" s="115" t="str">
        <f t="shared" si="15"/>
        <v/>
      </c>
      <c r="Q56" s="278"/>
      <c r="R56" s="278"/>
      <c r="S56" s="278"/>
      <c r="T56" s="278"/>
      <c r="U56" s="278"/>
      <c r="V56" s="289"/>
      <c r="W56" s="116" t="str">
        <f>IF(L56="","",(SUM(L54:L56)/L56)/(SUM(L54:L56)/L54+SUM(L54:L56)/L55+SUM(L54:L56)/L56))</f>
        <v/>
      </c>
      <c r="X56" s="77">
        <f t="shared" si="20"/>
        <v>0</v>
      </c>
      <c r="Y56" s="77">
        <f t="shared" si="20"/>
        <v>0</v>
      </c>
      <c r="Z56" s="77">
        <f t="shared" si="20"/>
        <v>0</v>
      </c>
      <c r="AA56" s="77">
        <f t="shared" si="20"/>
        <v>0</v>
      </c>
      <c r="AB56" s="77">
        <f t="shared" si="20"/>
        <v>0</v>
      </c>
      <c r="AC56" s="77">
        <f t="shared" si="20"/>
        <v>0</v>
      </c>
      <c r="AD56" s="77">
        <f t="shared" si="20"/>
        <v>0</v>
      </c>
      <c r="AE56" s="77">
        <f t="shared" si="1"/>
        <v>0</v>
      </c>
      <c r="AF56" s="77">
        <f t="shared" si="2"/>
        <v>0</v>
      </c>
      <c r="AG56" s="77">
        <f t="shared" si="3"/>
        <v>0</v>
      </c>
      <c r="AH56" s="77">
        <f t="shared" si="4"/>
        <v>0</v>
      </c>
      <c r="AI56" s="77">
        <f t="shared" si="5"/>
        <v>0</v>
      </c>
      <c r="AJ56" s="77">
        <f t="shared" si="6"/>
        <v>0</v>
      </c>
      <c r="AK56" s="77">
        <f t="shared" si="7"/>
        <v>0</v>
      </c>
      <c r="AL56" s="77">
        <f t="shared" si="8"/>
        <v>0</v>
      </c>
      <c r="AM56" s="77">
        <f t="shared" si="9"/>
        <v>0</v>
      </c>
      <c r="AN56" s="77">
        <f t="shared" si="10"/>
        <v>0</v>
      </c>
      <c r="AO56" s="77">
        <f t="shared" si="11"/>
        <v>0</v>
      </c>
      <c r="AP56" s="77">
        <f t="shared" si="12"/>
        <v>0</v>
      </c>
      <c r="AQ56" s="77">
        <f t="shared" si="13"/>
        <v>0</v>
      </c>
      <c r="AR56" s="77">
        <f t="shared" si="14"/>
        <v>0</v>
      </c>
      <c r="AS56" s="78">
        <f>IF($B54="","",$B54)</f>
        <v>11</v>
      </c>
      <c r="AT56" s="311"/>
      <c r="AU56" s="298"/>
      <c r="AV56" s="298"/>
    </row>
    <row r="57" spans="1:48" ht="13.25" customHeight="1" x14ac:dyDescent="0.2">
      <c r="A57" s="312" t="str">
        <f>IF(OR(D57="W",D58="W",D59="W",D57="1/2W",D58="1/2W",D59="1/2W",D57="1/2L",D58="1/2L",D59="1/2L"),"OK",IF(OR(D57="L",D58="L",D59="L"),"LOSS",IF(OR(D57="X",D58="X",D59="X"),"Anulado"," ")))</f>
        <v>OK</v>
      </c>
      <c r="B57" s="299">
        <f>IF(E57="","",$B54)</f>
        <v>11</v>
      </c>
      <c r="C57" s="302" t="str">
        <f>IF(E57=""," ","– "&amp;COUNTIF(B$3:B59,$B57))</f>
        <v>– 7</v>
      </c>
      <c r="D57" s="25" t="s">
        <v>31</v>
      </c>
      <c r="E57" s="325">
        <v>44692.541666666664</v>
      </c>
      <c r="F57" s="315" t="s">
        <v>176</v>
      </c>
      <c r="G57" s="117" t="s">
        <v>122</v>
      </c>
      <c r="H57" s="306" t="str">
        <f ca="1">IF(E57="","",IF(AND(DAY(E57)&lt;DAY(TODAY()),$A57=" "),"???",IF($A57=" ",IF(AND(DAY(E57)=DAY(TODAY()),HOUR(E57)&lt;=HOUR(NOW())+1),IF(AND(HOUR(E57)+2&lt;=HOUR(NOW()),DAY(E57)&lt;=DAY(TODAY()),MINUTE(E57)&lt;=MINUTE(NOW())),"???",IF(OR(MINUTE(E57)&lt;=MINUTE(NOW()),HOUR(E57)&lt;=HOUR(NOW())),"!!!","")),""),"")))</f>
        <v/>
      </c>
      <c r="I57" s="27" t="s">
        <v>20</v>
      </c>
      <c r="J57" s="101">
        <f>IF(I57="","",IF(_xlfn.XLOOKUP(I57,I$3:I56,$AS$3:AS56,0,,-1)=AS57,_xlfn.XLOOKUP(I57,I$3:I56,J$3:J56,1,,-1)+1,1))</f>
        <v>6</v>
      </c>
      <c r="K57" s="29">
        <f>IF(I57="","",_xlfn.XLOOKUP(I57,I$3:I56,K$3:K56,0,,-1)+IF($D57=" ",1,0))</f>
        <v>0</v>
      </c>
      <c r="L57" s="118">
        <v>2.6</v>
      </c>
      <c r="M57" s="119">
        <v>11.97</v>
      </c>
      <c r="N57" s="318" t="b">
        <v>0</v>
      </c>
      <c r="O57" s="102">
        <f>IF(OR(W57="",W58=""),"",ROUND(IF(L59&gt;0,IF(M57&gt;0,M57,IF(M58&gt;0,IF(N57=TRUE,ROUND((M58*W57)/W58,0),(M58*W57)/W58),IF(N57=TRUE,ROUND((M59*W57)/W59,0),(M59*W57)/W59))),IF(M57&gt;0,M57,IF(N57=TRUE,ROUND((M58*W57)/W58,0),(M58*W57)/W58))),2))</f>
        <v>11.97</v>
      </c>
      <c r="P57" s="33">
        <f t="shared" si="15"/>
        <v>31.122000000000003</v>
      </c>
      <c r="Q57" s="301">
        <f>IF($A57="Anulado",0,IF(OR($A57="LOSS",$A57="OK"),IF(OR($D57="W",$D57="1/2W",$D57="1/2L"),P57-O57,IF($D57="L",-O57,0))+IF(OR($D58="W",$D58="1/2W",$D58="1/2L"),P58-O58,IF($D58="L",-O58,0))+IF(OR($D59="W",$D59="1/2W",$D59="1/2L"),P59-O59,IF($D59="L",-O59,0)),IF(AND(OR($D57="W",$D57="1/2W",$D57="1/2L"),D58="W"),P57+P58-SUM(O57:O59)+_xlfn.XLOOKUP("X",D57:D59,O57:O59,0),IF(AND(D57=TRUE,D59="W"),P57+P59-SUM(O57:O59),IF(AND(D58="W",D59="W"),P58+P59-SUM(O57:O59)+_xlfn.XLOOKUP("X",D57:D59,O57:O59,0),IF(L59&gt;0,IF(OR($D57="W",$D57="1/2W",$D57="1/2L"),P57-SUM(O57:O59)+_xlfn.XLOOKUP("X",D57:D59,O57:O59,0),IF(OR($D57="W",$D57="1/2W",$D57="1/2L"),P58-SUM(O57:O59)+_xlfn.XLOOKUP("X",D57:D59,O57:O59,0),IF(OR($D57="W",$D57="1/2W",$D57="1/2L"),P59-SUM(O57:O59)+_xlfn.XLOOKUP("X",D57:D59,O57:O59,0),SUM(P57:P59)/3-SUM(O57:O59)+_xlfn.XLOOKUP("X",D57:D59,O57:O59,0)))),IF(OR($D57="W",$D57="1/2W",$D57="1/2L"),P57-SUM(O57:O58)+_xlfn.XLOOKUP("X",D57:D59,O57:O59,0),IF(OR($D57="W",$D57="1/2W",$D57="1/2L"),P58-SUM(O57:O58)+_xlfn.XLOOKUP("X",D57:D59,O57:O59,0),SUM(P57:P58)/2-SUM(O57:O58)+_xlfn.XLOOKUP("X",D57:D59,O57:O59,0)))))))))</f>
        <v>1.152000000000001</v>
      </c>
      <c r="R57" s="300">
        <f>IF(Q57=0,0,Q57/SUM(O57:O59))</f>
        <v>3.8438438438438471E-2</v>
      </c>
      <c r="S57" s="285">
        <f>IF($B57=$B54,IF(OR($A57="LOSS",$A57="OK",$A57="Anulada"),Q57,0)+S54,IF(OR($A57="LOSS",$A57="OK",$A57="Anulada"),Q57,0))</f>
        <v>9.8064999999999927</v>
      </c>
      <c r="T57" s="285">
        <f>IF($B57="",0,IF($B57=$B54,IF(G59="",IF(OR(G57="DNB1",G57="DNB2",G57="AH1(0)",G57="AH2(0)",G57="AH1(1)",G57="AH2(1)",G57="AH1(2)",G57="AH2(2)",G57="AH1(3)",G57="AH2(3)",G57="AH1(4)",G57="AH2(4)"),0,IF(Q57&lt;0,IF(G59="",SMALL(P57:P59,1)-SUM(O57:O59),0),SMALL(P57:P59,1)-SUM(O57:O59))),IF(Q57&lt;0,IF(G59="",SMALL(P57:P59,1)-SUM(O57:O59),0),SMALL(P57:P59,1)-SUM(O57:O59)))+T54,IF(G59="",IF(OR(G57="DNB1",G57="DNB2",G57="AH1(0)",G57="AH2(0)",G57="AH1(1)",G57="AH2(1)",G57="AH1(2)",G57="AH2(2)",G57="AH1(3)",G57="AH2(3)",G57="AH1(4)",G57="AH2(4)"),0,IF(Q57&lt;0,IF(G59="",SMALL(P57:P59,1)-SUM(O57:O59),0),SMALL(P57:P59,1)-SUM(O57:O59))),IF(Q57&lt;0,IF(G59="",SMALL(P57:P59,1)-SUM(O57:O59),0),SMALL(P57:P59,1)-SUM(O57:O59)))))</f>
        <v>6.9200000000000035</v>
      </c>
      <c r="U57" s="285">
        <f>IF($B57=$B54,IF(Q57&lt;0,IF(G59="",Q57,0),Q57)+U54,Q57)</f>
        <v>9.8064999999999927</v>
      </c>
      <c r="V57" s="287">
        <f>IF(U57=0,0,U57/AT57)</f>
        <v>4.5679616172908478E-2</v>
      </c>
      <c r="W57" s="34">
        <f>IF(L57="","",IF(L59&gt;0,(SUM(L57:L59)/L57)/(SUM(L57:L59)/L57+SUM(L57:L59)/L58+SUM(L57:L59)/L59),L58/SUM(L57:L58)))</f>
        <v>0.40571428571428569</v>
      </c>
      <c r="X57" s="103">
        <f t="shared" si="20"/>
        <v>0</v>
      </c>
      <c r="Y57" s="103">
        <f t="shared" si="20"/>
        <v>0</v>
      </c>
      <c r="Z57" s="104">
        <f t="shared" si="20"/>
        <v>19.152000000000001</v>
      </c>
      <c r="AA57" s="103">
        <f t="shared" si="20"/>
        <v>0</v>
      </c>
      <c r="AB57" s="103">
        <f t="shared" si="20"/>
        <v>0</v>
      </c>
      <c r="AC57" s="103">
        <f t="shared" si="20"/>
        <v>0</v>
      </c>
      <c r="AD57" s="103">
        <f t="shared" si="20"/>
        <v>0</v>
      </c>
      <c r="AE57" s="52">
        <f t="shared" si="1"/>
        <v>0</v>
      </c>
      <c r="AF57" s="52">
        <f t="shared" si="2"/>
        <v>0</v>
      </c>
      <c r="AG57" s="52">
        <f t="shared" si="3"/>
        <v>0</v>
      </c>
      <c r="AH57" s="52">
        <f t="shared" si="4"/>
        <v>0</v>
      </c>
      <c r="AI57" s="52">
        <f t="shared" si="5"/>
        <v>1</v>
      </c>
      <c r="AJ57" s="52">
        <f t="shared" si="6"/>
        <v>0</v>
      </c>
      <c r="AK57" s="52">
        <f t="shared" si="7"/>
        <v>0</v>
      </c>
      <c r="AL57" s="52">
        <f t="shared" si="8"/>
        <v>0</v>
      </c>
      <c r="AM57" s="52">
        <f t="shared" si="9"/>
        <v>0</v>
      </c>
      <c r="AN57" s="52">
        <f t="shared" si="10"/>
        <v>0</v>
      </c>
      <c r="AO57" s="52">
        <f t="shared" si="11"/>
        <v>0</v>
      </c>
      <c r="AP57" s="52">
        <f t="shared" si="12"/>
        <v>0</v>
      </c>
      <c r="AQ57" s="52">
        <f t="shared" si="13"/>
        <v>0</v>
      </c>
      <c r="AR57" s="52">
        <f t="shared" si="14"/>
        <v>0</v>
      </c>
      <c r="AS57" s="53">
        <f>IF($B57="","",$B57)</f>
        <v>11</v>
      </c>
      <c r="AT57" s="322">
        <f>IF($B57=$B54,AT54+SUM(O57:O59),SUM(O57:O59))</f>
        <v>214.68</v>
      </c>
      <c r="AU57" s="285">
        <f>IF($A57=" ",SUM(O57:O59),0)+AU54</f>
        <v>0</v>
      </c>
      <c r="AV57" s="285">
        <f>IF($B57="","",AV54+Q57)</f>
        <v>123.36587538757557</v>
      </c>
    </row>
    <row r="58" spans="1:48" ht="13" customHeight="1" x14ac:dyDescent="0.2">
      <c r="A58" s="308"/>
      <c r="B58" s="282"/>
      <c r="C58" s="303"/>
      <c r="D58" s="39" t="s">
        <v>28</v>
      </c>
      <c r="E58" s="277"/>
      <c r="F58" s="291"/>
      <c r="G58" s="120" t="s">
        <v>123</v>
      </c>
      <c r="H58" s="277"/>
      <c r="I58" s="42" t="s">
        <v>23</v>
      </c>
      <c r="J58" s="43">
        <f>IF(I58="","",IF(_xlfn.XLOOKUP(I58,I$3:I57,$AS$3:AS57,0,,-1)=AS58,_xlfn.XLOOKUP(I58,I$3:I57,J$3:J57,1,,-1)+1,1))</f>
        <v>5</v>
      </c>
      <c r="K58" s="44">
        <f>IF(I58="","",_xlfn.XLOOKUP(I58,I$3:I57,K$3:K57,0,,-1)+IF($D58=" ",1,0))</f>
        <v>0</v>
      </c>
      <c r="L58" s="121">
        <v>1.7749999999999999</v>
      </c>
      <c r="M58" s="122">
        <v>18</v>
      </c>
      <c r="N58" s="294"/>
      <c r="O58" s="47">
        <f>IF(OR(W57="",W58=""),"",ROUND(IF(L59&gt;0,IF(M58&gt;0,M58,IF(M57&gt;0,IF(N57=TRUE,ROUND((M57*W58)/W57,0),(M57*W58)/W57),IF(M58&gt;0,IF(N57=TRUE,ROUND(M58,0),M58),IF(M59&gt;0,IF(N57=TRUE,ROUND(O59*W58/W59,0),O59*W58/W59),0)))),IF(M58&gt;0,M58,IF(N57=TRUE,ROUND((M57*W58)/W57,0),(M57*W58)/W57))),2))</f>
        <v>18</v>
      </c>
      <c r="P58" s="48">
        <f t="shared" si="15"/>
        <v>31.95</v>
      </c>
      <c r="Q58" s="277"/>
      <c r="R58" s="286"/>
      <c r="S58" s="286"/>
      <c r="T58" s="286"/>
      <c r="U58" s="286"/>
      <c r="V58" s="288"/>
      <c r="W58" s="49">
        <f>IF(L58="","",IF(L59&gt;0,(SUM(L57:L59)/L58)/(SUM(L57:L59)/L57+SUM(L57:L59)/L58+SUM(L57:L59)/L59),L57/SUM(L57:L58)))</f>
        <v>0.59428571428571431</v>
      </c>
      <c r="X58" s="103">
        <f t="shared" si="20"/>
        <v>0</v>
      </c>
      <c r="Y58" s="103">
        <f t="shared" si="20"/>
        <v>0</v>
      </c>
      <c r="Z58" s="103">
        <f t="shared" si="20"/>
        <v>0</v>
      </c>
      <c r="AA58" s="103">
        <f t="shared" si="20"/>
        <v>0</v>
      </c>
      <c r="AB58" s="103">
        <f t="shared" si="20"/>
        <v>0</v>
      </c>
      <c r="AC58" s="104">
        <f t="shared" si="20"/>
        <v>-18</v>
      </c>
      <c r="AD58" s="103">
        <f t="shared" si="20"/>
        <v>0</v>
      </c>
      <c r="AE58" s="52">
        <f t="shared" si="1"/>
        <v>0</v>
      </c>
      <c r="AF58" s="52">
        <f t="shared" si="2"/>
        <v>0</v>
      </c>
      <c r="AG58" s="52">
        <f t="shared" si="3"/>
        <v>0</v>
      </c>
      <c r="AH58" s="52">
        <f t="shared" si="4"/>
        <v>0</v>
      </c>
      <c r="AI58" s="52">
        <f t="shared" si="5"/>
        <v>0</v>
      </c>
      <c r="AJ58" s="52">
        <f t="shared" si="6"/>
        <v>0</v>
      </c>
      <c r="AK58" s="52">
        <f t="shared" si="7"/>
        <v>0</v>
      </c>
      <c r="AL58" s="52">
        <f t="shared" si="8"/>
        <v>0</v>
      </c>
      <c r="AM58" s="52">
        <f t="shared" si="9"/>
        <v>0</v>
      </c>
      <c r="AN58" s="52">
        <f t="shared" si="10"/>
        <v>0</v>
      </c>
      <c r="AO58" s="52">
        <f t="shared" si="11"/>
        <v>0</v>
      </c>
      <c r="AP58" s="52">
        <f t="shared" si="12"/>
        <v>1</v>
      </c>
      <c r="AQ58" s="52">
        <f t="shared" si="13"/>
        <v>0</v>
      </c>
      <c r="AR58" s="52">
        <f t="shared" si="14"/>
        <v>0</v>
      </c>
      <c r="AS58" s="53">
        <f>IF($B57="","",$B57)</f>
        <v>11</v>
      </c>
      <c r="AT58" s="311"/>
      <c r="AU58" s="298"/>
      <c r="AV58" s="298"/>
    </row>
    <row r="59" spans="1:48" ht="13.25" customHeight="1" x14ac:dyDescent="0.2">
      <c r="A59" s="309"/>
      <c r="B59" s="283"/>
      <c r="C59" s="304"/>
      <c r="D59" s="54" t="s">
        <v>32</v>
      </c>
      <c r="E59" s="278"/>
      <c r="F59" s="292"/>
      <c r="G59" s="134"/>
      <c r="H59" s="278"/>
      <c r="I59" s="57"/>
      <c r="J59" s="58" t="str">
        <f>IF(I59="","",IF(_xlfn.XLOOKUP(I59,I$3:I58,$AS$3:AS58,0,,-1)=AS59,_xlfn.XLOOKUP(I59,I$3:I58,J$3:J58,1,,-1)+1,1))</f>
        <v/>
      </c>
      <c r="K59" s="59" t="str">
        <f>IF(I59="","",_xlfn.XLOOKUP(I59,I$3:I58,K$3:K58,0,,-1)+IF($D59=" ",1,0))</f>
        <v/>
      </c>
      <c r="L59" s="55"/>
      <c r="M59" s="128"/>
      <c r="N59" s="295"/>
      <c r="O59" s="62" t="str">
        <f>IF(OR(W57="",W58=""),"",IF(L59&gt;0,ROUND(IF(M59&gt;0,M59,IF(M57&gt;0,IF(N57=TRUE,ROUND((M57*W59)/W57,0),(M57*W59)/W57),IF(M58&gt;0,IF(N57=TRUE,ROUND((M58*W59)/W58,0),(M58*W59)/W58),IF(M59&gt;0,M59,0)))),2),""))</f>
        <v/>
      </c>
      <c r="P59" s="63" t="str">
        <f t="shared" si="15"/>
        <v/>
      </c>
      <c r="Q59" s="278"/>
      <c r="R59" s="278"/>
      <c r="S59" s="278"/>
      <c r="T59" s="278"/>
      <c r="U59" s="278"/>
      <c r="V59" s="289"/>
      <c r="W59" s="64" t="str">
        <f>IF(L59="","",(SUM(L57:L59)/L59)/(SUM(L57:L59)/L57+SUM(L57:L59)/L58+SUM(L57:L59)/L59))</f>
        <v/>
      </c>
      <c r="X59" s="103">
        <f t="shared" si="20"/>
        <v>0</v>
      </c>
      <c r="Y59" s="103">
        <f t="shared" si="20"/>
        <v>0</v>
      </c>
      <c r="Z59" s="103">
        <f t="shared" si="20"/>
        <v>0</v>
      </c>
      <c r="AA59" s="103">
        <f t="shared" si="20"/>
        <v>0</v>
      </c>
      <c r="AB59" s="103">
        <f t="shared" si="20"/>
        <v>0</v>
      </c>
      <c r="AC59" s="103">
        <f t="shared" si="20"/>
        <v>0</v>
      </c>
      <c r="AD59" s="103">
        <f t="shared" si="20"/>
        <v>0</v>
      </c>
      <c r="AE59" s="52">
        <f t="shared" si="1"/>
        <v>0</v>
      </c>
      <c r="AF59" s="52">
        <f t="shared" si="2"/>
        <v>0</v>
      </c>
      <c r="AG59" s="52">
        <f t="shared" si="3"/>
        <v>0</v>
      </c>
      <c r="AH59" s="52">
        <f t="shared" si="4"/>
        <v>0</v>
      </c>
      <c r="AI59" s="52">
        <f t="shared" si="5"/>
        <v>0</v>
      </c>
      <c r="AJ59" s="52">
        <f t="shared" si="6"/>
        <v>0</v>
      </c>
      <c r="AK59" s="52">
        <f t="shared" si="7"/>
        <v>0</v>
      </c>
      <c r="AL59" s="52">
        <f t="shared" si="8"/>
        <v>0</v>
      </c>
      <c r="AM59" s="52">
        <f t="shared" si="9"/>
        <v>0</v>
      </c>
      <c r="AN59" s="52">
        <f t="shared" si="10"/>
        <v>0</v>
      </c>
      <c r="AO59" s="52">
        <f t="shared" si="11"/>
        <v>0</v>
      </c>
      <c r="AP59" s="52">
        <f t="shared" si="12"/>
        <v>0</v>
      </c>
      <c r="AQ59" s="52">
        <f t="shared" si="13"/>
        <v>0</v>
      </c>
      <c r="AR59" s="52">
        <f t="shared" si="14"/>
        <v>0</v>
      </c>
      <c r="AS59" s="53">
        <f>IF($B57="","",$B57)</f>
        <v>11</v>
      </c>
      <c r="AT59" s="311"/>
      <c r="AU59" s="298"/>
      <c r="AV59" s="298"/>
    </row>
    <row r="60" spans="1:48" ht="13.25" customHeight="1" x14ac:dyDescent="0.2">
      <c r="A60" s="307" t="str">
        <f>IF(OR(D60="W",D61="W",D62="W",D60="1/2W",D61="1/2W",D62="1/2W",D60="1/2L",D61="1/2L",D62="1/2L"),"OK",IF(OR(D60="L",D61="L",D62="L"),"LOSS",IF(OR(D60="X",D61="X",D62="X"),"Anulado"," ")))</f>
        <v>OK</v>
      </c>
      <c r="B60" s="281">
        <f>IF(E60="","",$B57)</f>
        <v>11</v>
      </c>
      <c r="C60" s="305" t="str">
        <f>IF(E60=""," ","– "&amp;COUNTIF(B$3:B62,$B60))</f>
        <v>– 8</v>
      </c>
      <c r="D60" s="65" t="s">
        <v>28</v>
      </c>
      <c r="E60" s="326">
        <v>44692.645833333336</v>
      </c>
      <c r="F60" s="314" t="s">
        <v>177</v>
      </c>
      <c r="G60" s="66" t="s">
        <v>79</v>
      </c>
      <c r="H60" s="313" t="str">
        <f ca="1">IF(E60="","",IF(AND(DAY(E60)&lt;DAY(TODAY()),$A60=" "),"???",IF($A60=" ",IF(AND(DAY(E60)=DAY(TODAY()),HOUR(E60)&lt;=HOUR(NOW())+1),IF(AND(HOUR(E60)+2&lt;=HOUR(NOW()),DAY(E60)&lt;=DAY(TODAY()),MINUTE(E60)&lt;=MINUTE(NOW())),"???",IF(OR(MINUTE(E60)&lt;=MINUTE(NOW()),HOUR(E60)&lt;=HOUR(NOW())),"!!!","")),""),"")))</f>
        <v/>
      </c>
      <c r="I60" s="67" t="s">
        <v>20</v>
      </c>
      <c r="J60" s="68">
        <f>IF(I60="","",IF(_xlfn.XLOOKUP(I60,I$3:I59,$AS$3:AS59,0,,-1)=AS60,_xlfn.XLOOKUP(I60,I$3:I59,J$3:J59,1,,-1)+1,1))</f>
        <v>7</v>
      </c>
      <c r="K60" s="69">
        <f>IF(I60="","",_xlfn.XLOOKUP(I60,I$3:I59,K$3:K59,0,,-1)+IF($D60=" ",1,0))</f>
        <v>0</v>
      </c>
      <c r="L60" s="70">
        <v>3.2</v>
      </c>
      <c r="M60" s="71">
        <v>13.12</v>
      </c>
      <c r="N60" s="293" t="b">
        <v>0</v>
      </c>
      <c r="O60" s="72">
        <f>IF(OR(W60="",W61=""),"",ROUND(IF(L62&gt;0,IF(M60&gt;0,M60,IF(M61&gt;0,IF(N60=TRUE,ROUND((M61*W60)/W61,0),(M61*W60)/W61),IF(N60=TRUE,ROUND((M62*W60)/W62,0),(M62*W60)/W62))),IF(M60&gt;0,M60,IF(N60=TRUE,ROUND((M61*W60)/W61,0),(M61*W60)/W61))),2))</f>
        <v>13.12</v>
      </c>
      <c r="P60" s="73">
        <f t="shared" si="15"/>
        <v>41.984000000000002</v>
      </c>
      <c r="Q60" s="320">
        <f>IF($A60="Anulado",0,IF(OR($A60="LOSS",$A60="OK"),IF(OR($D60="W",$D60="1/2W",$D60="1/2L"),P60-O60,IF($D60="L",-O60,0))+IF(OR($D61="W",$D61="1/2W",$D61="1/2L"),P61-O61,IF($D61="L",-O61,0))+IF(OR($D62="W",$D62="1/2W",$D62="1/2L"),P62-O62,IF($D62="L",-O62,0)),IF(AND(OR($D60="W",$D60="1/2W",$D60="1/2L"),D61="W"),P60+P61-SUM(O60:O62)+_xlfn.XLOOKUP("X",D60:D62,O60:O62,0),IF(AND(D60=TRUE,D62="W"),P60+P62-SUM(O60:O62),IF(AND(D61="W",D62="W"),P61+P62-SUM(O60:O62)+_xlfn.XLOOKUP("X",D60:D62,O60:O62,0),IF(L62&gt;0,IF(OR($D60="W",$D60="1/2W",$D60="1/2L"),P60-SUM(O60:O62)+_xlfn.XLOOKUP("X",D60:D62,O60:O62,0),IF(OR($D60="W",$D60="1/2W",$D60="1/2L"),P61-SUM(O60:O62)+_xlfn.XLOOKUP("X",D60:D62,O60:O62,0),IF(OR($D60="W",$D60="1/2W",$D60="1/2L"),P62-SUM(O60:O62)+_xlfn.XLOOKUP("X",D60:D62,O60:O62,0),SUM(P60:P62)/3-SUM(O60:O62)+_xlfn.XLOOKUP("X",D60:D62,O60:O62,0)))),IF(OR($D60="W",$D60="1/2W",$D60="1/2L"),P60-SUM(O60:O61)+_xlfn.XLOOKUP("X",D60:D62,O60:O62,0),IF(OR($D60="W",$D60="1/2W",$D60="1/2L"),P61-SUM(O60:O61)+_xlfn.XLOOKUP("X",D60:D62,O60:O62,0),SUM(P60:P61)/2-SUM(O60:O61)+_xlfn.XLOOKUP("X",D60:D62,O60:O62,0)))))))))</f>
        <v>3.2420000000000027</v>
      </c>
      <c r="R60" s="319">
        <f>IF(Q60=0,0,Q60/SUM(O60:O62))</f>
        <v>8.0807577268195485E-2</v>
      </c>
      <c r="S60" s="296">
        <f>IF($B60=$B57,IF(OR($A60="LOSS",$A60="OK",$A60="Anulada"),Q60,0)+S57,IF(OR($A60="LOSS",$A60="OK",$A60="Anulada"),Q60,0))</f>
        <v>13.048499999999995</v>
      </c>
      <c r="T60" s="296">
        <f>IF($B60="",0,IF($B60=$B57,IF(G62="",IF(OR(G60="DNB1",G60="DNB2",G60="AH1(0)",G60="AH2(0)",G60="AH1(1)",G60="AH2(1)",G60="AH1(2)",G60="AH2(2)",G60="AH1(3)",G60="AH2(3)",G60="AH1(4)",G60="AH2(4)"),0,IF(Q60&lt;0,IF(G62="",SMALL(P60:P62,1)-SUM(O60:O62),0),SMALL(P60:P62,1)-SUM(O60:O62))),IF(Q60&lt;0,IF(G62="",SMALL(P60:P62,1)-SUM(O60:O62),0),SMALL(P60:P62,1)-SUM(O60:O62)))+T57,IF(G62="",IF(OR(G60="DNB1",G60="DNB2",G60="AH1(0)",G60="AH2(0)",G60="AH1(1)",G60="AH2(1)",G60="AH1(2)",G60="AH2(2)",G60="AH1(3)",G60="AH2(3)",G60="AH1(4)",G60="AH2(4)"),0,IF(Q60&lt;0,IF(G62="",SMALL(P60:P62,1)-SUM(O60:O62),0),SMALL(P60:P62,1)-SUM(O60:O62))),IF(Q60&lt;0,IF(G62="",SMALL(P60:P62,1)-SUM(O60:O62),0),SMALL(P60:P62,1)-SUM(O60:O62)))))</f>
        <v>6.9200000000000035</v>
      </c>
      <c r="U60" s="296">
        <f>IF($B60=$B57,IF(Q60&lt;0,IF(G62="",Q60,0),Q60)+U57,Q60)</f>
        <v>13.048499999999995</v>
      </c>
      <c r="V60" s="323">
        <f>IF(U60=0,0,U60/AT60)</f>
        <v>5.1210753532182081E-2</v>
      </c>
      <c r="W60" s="74">
        <f>IF(L60="","",IF(L62&gt;0,(SUM(L60:L62)/L60)/(SUM(L60:L62)/L60+SUM(L60:L62)/L61+SUM(L60:L62)/L62),L61/SUM(L60:L61)))</f>
        <v>0.33416562630045776</v>
      </c>
      <c r="X60" s="77">
        <f t="shared" si="20"/>
        <v>0</v>
      </c>
      <c r="Y60" s="77">
        <f t="shared" si="20"/>
        <v>0</v>
      </c>
      <c r="Z60" s="89">
        <f t="shared" si="20"/>
        <v>-13.12</v>
      </c>
      <c r="AA60" s="77">
        <f t="shared" si="20"/>
        <v>0</v>
      </c>
      <c r="AB60" s="77">
        <f t="shared" si="20"/>
        <v>0</v>
      </c>
      <c r="AC60" s="77">
        <f t="shared" si="20"/>
        <v>0</v>
      </c>
      <c r="AD60" s="77">
        <f t="shared" si="20"/>
        <v>0</v>
      </c>
      <c r="AE60" s="77">
        <f t="shared" si="1"/>
        <v>0</v>
      </c>
      <c r="AF60" s="77">
        <f t="shared" si="2"/>
        <v>0</v>
      </c>
      <c r="AG60" s="77">
        <f t="shared" si="3"/>
        <v>0</v>
      </c>
      <c r="AH60" s="77">
        <f t="shared" si="4"/>
        <v>0</v>
      </c>
      <c r="AI60" s="77">
        <f t="shared" si="5"/>
        <v>0</v>
      </c>
      <c r="AJ60" s="77">
        <f t="shared" si="6"/>
        <v>1</v>
      </c>
      <c r="AK60" s="77">
        <f t="shared" si="7"/>
        <v>0</v>
      </c>
      <c r="AL60" s="77">
        <f t="shared" si="8"/>
        <v>0</v>
      </c>
      <c r="AM60" s="77">
        <f t="shared" si="9"/>
        <v>0</v>
      </c>
      <c r="AN60" s="77">
        <f t="shared" si="10"/>
        <v>0</v>
      </c>
      <c r="AO60" s="77">
        <f t="shared" si="11"/>
        <v>0</v>
      </c>
      <c r="AP60" s="77">
        <f t="shared" si="12"/>
        <v>0</v>
      </c>
      <c r="AQ60" s="77">
        <f t="shared" si="13"/>
        <v>0</v>
      </c>
      <c r="AR60" s="77">
        <f t="shared" si="14"/>
        <v>0</v>
      </c>
      <c r="AS60" s="78">
        <f>IF($B60="","",$B60)</f>
        <v>11</v>
      </c>
      <c r="AT60" s="321">
        <f>IF($B60=$B57,AT57+SUM(O60:O62),SUM(O60:O62))</f>
        <v>254.8</v>
      </c>
      <c r="AU60" s="296">
        <f>IF($A60=" ",SUM(O60:O62),0)+AU57</f>
        <v>0</v>
      </c>
      <c r="AV60" s="296">
        <f>IF($B60="","",AV57+Q60)</f>
        <v>126.60787538757558</v>
      </c>
    </row>
    <row r="61" spans="1:48" ht="13" customHeight="1" x14ac:dyDescent="0.2">
      <c r="A61" s="308"/>
      <c r="B61" s="282"/>
      <c r="C61" s="303"/>
      <c r="D61" s="79" t="s">
        <v>31</v>
      </c>
      <c r="E61" s="277"/>
      <c r="F61" s="291"/>
      <c r="G61" s="80" t="s">
        <v>78</v>
      </c>
      <c r="H61" s="277"/>
      <c r="I61" s="81" t="s">
        <v>23</v>
      </c>
      <c r="J61" s="82">
        <f>IF(I61="","",IF(_xlfn.XLOOKUP(I61,I$3:I60,$AS$3:AS60,0,,-1)=AS61,_xlfn.XLOOKUP(I61,I$3:I60,J$3:J60,1,,-1)+1,1))</f>
        <v>6</v>
      </c>
      <c r="K61" s="83">
        <f>IF(I61="","",_xlfn.XLOOKUP(I61,I$3:I60,K$3:K60,0,,-1)+IF($D61=" ",1,0))</f>
        <v>0</v>
      </c>
      <c r="L61" s="84">
        <v>1.6060000000000001</v>
      </c>
      <c r="M61" s="85">
        <v>27</v>
      </c>
      <c r="N61" s="294"/>
      <c r="O61" s="86">
        <f>IF(OR(W60="",W61=""),"",ROUND(IF(L62&gt;0,IF(M61&gt;0,M61,IF(M60&gt;0,IF(N60=TRUE,ROUND((M60*W61)/W60,0),(M60*W61)/W60),IF(M61&gt;0,IF(N60=TRUE,ROUND(M61,0),M61),IF(M62&gt;0,IF(N60=TRUE,ROUND(O62*W61/W62,0),O62*W61/W62),0)))),IF(M61&gt;0,M61,IF(N60=TRUE,ROUND((M60*W61)/W60,0),(M60*W61)/W60))),2))</f>
        <v>27</v>
      </c>
      <c r="P61" s="87">
        <f t="shared" si="15"/>
        <v>43.362000000000002</v>
      </c>
      <c r="Q61" s="277"/>
      <c r="R61" s="286"/>
      <c r="S61" s="286"/>
      <c r="T61" s="286"/>
      <c r="U61" s="286"/>
      <c r="V61" s="288"/>
      <c r="W61" s="88">
        <f>IF(L61="","",IF(L62&gt;0,(SUM(L60:L62)/L61)/(SUM(L60:L62)/L60+SUM(L60:L62)/L61+SUM(L60:L62)/L62),L60/SUM(L60:L61)))</f>
        <v>0.66583437369954224</v>
      </c>
      <c r="X61" s="77">
        <f t="shared" si="20"/>
        <v>0</v>
      </c>
      <c r="Y61" s="77">
        <f t="shared" si="20"/>
        <v>0</v>
      </c>
      <c r="Z61" s="77">
        <f t="shared" si="20"/>
        <v>0</v>
      </c>
      <c r="AA61" s="77">
        <f t="shared" si="20"/>
        <v>0</v>
      </c>
      <c r="AB61" s="77">
        <f t="shared" si="20"/>
        <v>0</v>
      </c>
      <c r="AC61" s="89">
        <f t="shared" si="20"/>
        <v>16.362000000000002</v>
      </c>
      <c r="AD61" s="77">
        <f t="shared" si="20"/>
        <v>0</v>
      </c>
      <c r="AE61" s="77">
        <f t="shared" si="1"/>
        <v>0</v>
      </c>
      <c r="AF61" s="77">
        <f t="shared" si="2"/>
        <v>0</v>
      </c>
      <c r="AG61" s="77">
        <f t="shared" si="3"/>
        <v>0</v>
      </c>
      <c r="AH61" s="77">
        <f t="shared" si="4"/>
        <v>0</v>
      </c>
      <c r="AI61" s="77">
        <f t="shared" si="5"/>
        <v>0</v>
      </c>
      <c r="AJ61" s="77">
        <f t="shared" si="6"/>
        <v>0</v>
      </c>
      <c r="AK61" s="77">
        <f t="shared" si="7"/>
        <v>0</v>
      </c>
      <c r="AL61" s="77">
        <f t="shared" si="8"/>
        <v>0</v>
      </c>
      <c r="AM61" s="77">
        <f t="shared" si="9"/>
        <v>0</v>
      </c>
      <c r="AN61" s="77">
        <f t="shared" si="10"/>
        <v>0</v>
      </c>
      <c r="AO61" s="77">
        <f t="shared" si="11"/>
        <v>1</v>
      </c>
      <c r="AP61" s="77">
        <f t="shared" si="12"/>
        <v>0</v>
      </c>
      <c r="AQ61" s="77">
        <f t="shared" si="13"/>
        <v>0</v>
      </c>
      <c r="AR61" s="77">
        <f t="shared" si="14"/>
        <v>0</v>
      </c>
      <c r="AS61" s="78">
        <f>IF($B60="","",$B60)</f>
        <v>11</v>
      </c>
      <c r="AT61" s="311"/>
      <c r="AU61" s="298"/>
      <c r="AV61" s="298"/>
    </row>
    <row r="62" spans="1:48" ht="13.25" customHeight="1" x14ac:dyDescent="0.2">
      <c r="A62" s="309"/>
      <c r="B62" s="283"/>
      <c r="C62" s="304"/>
      <c r="D62" s="90" t="s">
        <v>32</v>
      </c>
      <c r="E62" s="278"/>
      <c r="F62" s="292"/>
      <c r="G62" s="109"/>
      <c r="H62" s="278"/>
      <c r="I62" s="110"/>
      <c r="J62" s="111" t="str">
        <f>IF(I62="","",IF(_xlfn.XLOOKUP(I62,I$3:I61,$AS$3:AS61,0,,-1)=AS62,_xlfn.XLOOKUP(I62,I$3:I61,J$3:J61,1,,-1)+1,1))</f>
        <v/>
      </c>
      <c r="K62" s="112" t="str">
        <f>IF(I62="","",_xlfn.XLOOKUP(I62,I$3:I61,K$3:K61,0,,-1)+IF($D62=" ",1,0))</f>
        <v/>
      </c>
      <c r="L62" s="113"/>
      <c r="M62" s="96"/>
      <c r="N62" s="295"/>
      <c r="O62" s="114" t="str">
        <f>IF(OR(W60="",W61=""),"",IF(L62&gt;0,ROUND(IF(M62&gt;0,M62,IF(M60&gt;0,IF(N60=TRUE,ROUND((M60*W62)/W60,0),(M60*W62)/W60),IF(M61&gt;0,IF(N60=TRUE,ROUND((M61*W62)/W61,0),(M61*W62)/W61),IF(M62&gt;0,M62,0)))),2),""))</f>
        <v/>
      </c>
      <c r="P62" s="115" t="str">
        <f t="shared" si="15"/>
        <v/>
      </c>
      <c r="Q62" s="278"/>
      <c r="R62" s="278"/>
      <c r="S62" s="278"/>
      <c r="T62" s="278"/>
      <c r="U62" s="278"/>
      <c r="V62" s="289"/>
      <c r="W62" s="116" t="str">
        <f>IF(L62="","",(SUM(L60:L62)/L62)/(SUM(L60:L62)/L60+SUM(L60:L62)/L61+SUM(L60:L62)/L62))</f>
        <v/>
      </c>
      <c r="X62" s="77">
        <f t="shared" si="20"/>
        <v>0</v>
      </c>
      <c r="Y62" s="77">
        <f t="shared" si="20"/>
        <v>0</v>
      </c>
      <c r="Z62" s="77">
        <f t="shared" si="20"/>
        <v>0</v>
      </c>
      <c r="AA62" s="77">
        <f t="shared" si="20"/>
        <v>0</v>
      </c>
      <c r="AB62" s="77">
        <f t="shared" si="20"/>
        <v>0</v>
      </c>
      <c r="AC62" s="77">
        <f t="shared" si="20"/>
        <v>0</v>
      </c>
      <c r="AD62" s="77">
        <f t="shared" si="20"/>
        <v>0</v>
      </c>
      <c r="AE62" s="77">
        <f t="shared" si="1"/>
        <v>0</v>
      </c>
      <c r="AF62" s="77">
        <f t="shared" si="2"/>
        <v>0</v>
      </c>
      <c r="AG62" s="77">
        <f t="shared" si="3"/>
        <v>0</v>
      </c>
      <c r="AH62" s="77">
        <f t="shared" si="4"/>
        <v>0</v>
      </c>
      <c r="AI62" s="77">
        <f t="shared" si="5"/>
        <v>0</v>
      </c>
      <c r="AJ62" s="77">
        <f t="shared" si="6"/>
        <v>0</v>
      </c>
      <c r="AK62" s="77">
        <f t="shared" si="7"/>
        <v>0</v>
      </c>
      <c r="AL62" s="77">
        <f t="shared" si="8"/>
        <v>0</v>
      </c>
      <c r="AM62" s="77">
        <f t="shared" si="9"/>
        <v>0</v>
      </c>
      <c r="AN62" s="77">
        <f t="shared" si="10"/>
        <v>0</v>
      </c>
      <c r="AO62" s="77">
        <f t="shared" si="11"/>
        <v>0</v>
      </c>
      <c r="AP62" s="77">
        <f t="shared" si="12"/>
        <v>0</v>
      </c>
      <c r="AQ62" s="77">
        <f t="shared" si="13"/>
        <v>0</v>
      </c>
      <c r="AR62" s="77">
        <f t="shared" si="14"/>
        <v>0</v>
      </c>
      <c r="AS62" s="78">
        <f>IF($B60="","",$B60)</f>
        <v>11</v>
      </c>
      <c r="AT62" s="311"/>
      <c r="AU62" s="298"/>
      <c r="AV62" s="298"/>
    </row>
    <row r="63" spans="1:48" ht="13.25" customHeight="1" x14ac:dyDescent="0.2">
      <c r="A63" s="312" t="str">
        <f>IF(OR(D63="W",D64="W",D65="W",D63="1/2W",D64="1/2W",D65="1/2W",D63="1/2L",D64="1/2L",D65="1/2L"),"OK",IF(OR(D63="L",D64="L",D65="L"),"LOSS",IF(OR(D63="X",D64="X",D65="X"),"Anulado"," ")))</f>
        <v>OK</v>
      </c>
      <c r="B63" s="316" t="s">
        <v>178</v>
      </c>
      <c r="C63" s="302" t="str">
        <f>IF(E63=""," ","– "&amp;COUNTIF(B$3:B65,$B63))</f>
        <v>– 1</v>
      </c>
      <c r="D63" s="25" t="s">
        <v>28</v>
      </c>
      <c r="E63" s="325">
        <v>44694.416666666664</v>
      </c>
      <c r="F63" s="315" t="s">
        <v>179</v>
      </c>
      <c r="G63" s="117" t="s">
        <v>150</v>
      </c>
      <c r="H63" s="306" t="str">
        <f ca="1">IF(E63="","",IF(AND(DAY(E63)&lt;DAY(TODAY()),$A63=" "),"???",IF($A63=" ",IF(AND(DAY(E63)=DAY(TODAY()),HOUR(E63)&lt;=HOUR(NOW())+1),IF(AND(HOUR(E63)+2&lt;=HOUR(NOW()),DAY(E63)&lt;=DAY(TODAY()),MINUTE(E63)&lt;=MINUTE(NOW())),"???",IF(OR(MINUTE(E63)&lt;=MINUTE(NOW()),HOUR(E63)&lt;=HOUR(NOW())),"!!!","")),""),"")))</f>
        <v/>
      </c>
      <c r="I63" s="27" t="s">
        <v>20</v>
      </c>
      <c r="J63" s="101">
        <f>IF(I63="","",IF(_xlfn.XLOOKUP(I63,I$3:I62,$AS$3:AS62,0,,-1)=AS63,_xlfn.XLOOKUP(I63,I$3:I62,J$3:J62,1,,-1)+1,1))</f>
        <v>1</v>
      </c>
      <c r="K63" s="29">
        <f>IF(I63="","",_xlfn.XLOOKUP(I63,I$3:I62,K$3:K62,0,,-1)+IF($D63=" ",1,0))</f>
        <v>0</v>
      </c>
      <c r="L63" s="118">
        <v>3.3</v>
      </c>
      <c r="M63" s="119">
        <v>12.58</v>
      </c>
      <c r="N63" s="318" t="b">
        <v>1</v>
      </c>
      <c r="O63" s="102">
        <f>IF(OR(W63="",W64=""),"",ROUND(IF(L65&gt;0,IF(M63&gt;0,M63,IF(M64&gt;0,IF(N63=TRUE,ROUND((M64*W63)/W64,0),(M64*W63)/W64),IF(N63=TRUE,ROUND((M65*W63)/W65,0),(M65*W63)/W65))),IF(M63&gt;0,M63,IF(N63=TRUE,ROUND((M64*W63)/W64,0),(M64*W63)/W64))),2))</f>
        <v>12.58</v>
      </c>
      <c r="P63" s="33">
        <f t="shared" si="15"/>
        <v>41.513999999999996</v>
      </c>
      <c r="Q63" s="301">
        <f>IF($A63="Anulado",0,IF(OR($A63="LOSS",$A63="OK"),IF(OR($D63="W",$D63="1/2W",$D63="1/2L"),P63-O63,IF($D63="L",-O63,0))+IF(OR($D64="W",$D64="1/2W",$D64="1/2L"),P64-O64,IF($D64="L",-O64,0))+IF(OR($D65="W",$D65="1/2W",$D65="1/2L"),P65-O65,IF($D65="L",-O65,0)),IF(AND(OR($D63="W",$D63="1/2W",$D63="1/2L"),D64="W"),P63+P64-SUM(O63:O65)+_xlfn.XLOOKUP("X",D63:D65,O63:O65,0),IF(AND(D63=TRUE,D65="W"),P63+P65-SUM(O63:O65),IF(AND(D64="W",D65="W"),P64+P65-SUM(O63:O65)+_xlfn.XLOOKUP("X",D63:D65,O63:O65,0),IF(L65&gt;0,IF(OR($D63="W",$D63="1/2W",$D63="1/2L"),P63-SUM(O63:O65)+_xlfn.XLOOKUP("X",D63:D65,O63:O65,0),IF(OR($D63="W",$D63="1/2W",$D63="1/2L"),P64-SUM(O63:O65)+_xlfn.XLOOKUP("X",D63:D65,O63:O65,0),IF(OR($D63="W",$D63="1/2W",$D63="1/2L"),P65-SUM(O63:O65)+_xlfn.XLOOKUP("X",D63:D65,O63:O65,0),SUM(P63:P65)/3-SUM(O63:O65)+_xlfn.XLOOKUP("X",D63:D65,O63:O65,0)))),IF(OR($D63="W",$D63="1/2W",$D63="1/2L"),P63-SUM(O63:O64)+_xlfn.XLOOKUP("X",D63:D65,O63:O65,0),IF(OR($D63="W",$D63="1/2W",$D63="1/2L"),P64-SUM(O63:O64)+_xlfn.XLOOKUP("X",D63:D65,O63:O65,0),SUM(P63:P64)/2-SUM(O63:O64)+_xlfn.XLOOKUP("X",D63:D65,O63:O65,0)))))))))</f>
        <v>2.7600000000000033</v>
      </c>
      <c r="R63" s="300">
        <f>IF(Q63=0,0,Q63/SUM(O63:O65))</f>
        <v>7.1539657853810348E-2</v>
      </c>
      <c r="S63" s="285">
        <f>IF($B63=$B60,IF(OR($A63="LOSS",$A63="OK",$A63="Anulada"),Q63,0)+S60,IF(OR($A63="LOSS",$A63="OK",$A63="Anulada"),Q63,0))</f>
        <v>2.7600000000000033</v>
      </c>
      <c r="T63" s="285">
        <f>IF($B63="",0,IF($B63=$B60,IF(G65="",IF(OR(G63="DNB1",G63="DNB2",G63="AH1(0)",G63="AH2(0)",G63="AH1(1)",G63="AH2(1)",G63="AH1(2)",G63="AH2(2)",G63="AH1(3)",G63="AH2(3)",G63="AH1(4)",G63="AH2(4)"),0,IF(Q63&lt;0,IF(G65="",SMALL(P63:P65,1)-SUM(O63:O65),0),SMALL(P63:P65,1)-SUM(O63:O65))),IF(Q63&lt;0,IF(G65="",SMALL(P63:P65,1)-SUM(O63:O65),0),SMALL(P63:P65,1)-SUM(O63:O65)))+T60,IF(G65="",IF(OR(G63="DNB1",G63="DNB2",G63="AH1(0)",G63="AH2(0)",G63="AH1(1)",G63="AH2(1)",G63="AH1(2)",G63="AH2(2)",G63="AH1(3)",G63="AH2(3)",G63="AH1(4)",G63="AH2(4)"),0,IF(Q63&lt;0,IF(G65="",SMALL(P63:P65,1)-SUM(O63:O65),0),SMALL(P63:P65,1)-SUM(O63:O65))),IF(Q63&lt;0,IF(G65="",SMALL(P63:P65,1)-SUM(O63:O65),0),SMALL(P63:P65,1)-SUM(O63:O65)))))</f>
        <v>0</v>
      </c>
      <c r="U63" s="285">
        <f>IF($B63=$B60,IF(Q63&lt;0,IF(G65="",Q63,0),Q63)+U60,Q63)</f>
        <v>2.7600000000000033</v>
      </c>
      <c r="V63" s="287">
        <f>IF(U63=0,0,U63/AT63)</f>
        <v>7.1539657853810348E-2</v>
      </c>
      <c r="W63" s="34">
        <f>IF(L63="","",IF(L65&gt;0,(SUM(L63:L65)/L63)/(SUM(L63:L65)/L63+SUM(L63:L65)/L64+SUM(L63:L65)/L65),L64/SUM(L63:L64)))</f>
        <v>0.32515337423312884</v>
      </c>
      <c r="X63" s="103">
        <f t="shared" ref="X63:AD72" si="21">IF($I63=X$2,IF(OR($D63="W",$D63="1/2W",$D63="1/2L"),$P63-$O63,IF($D63="X",0,-$O63)),0)</f>
        <v>0</v>
      </c>
      <c r="Y63" s="103">
        <f t="shared" si="21"/>
        <v>0</v>
      </c>
      <c r="Z63" s="104">
        <f t="shared" si="21"/>
        <v>-12.58</v>
      </c>
      <c r="AA63" s="103">
        <f t="shared" si="21"/>
        <v>0</v>
      </c>
      <c r="AB63" s="103">
        <f t="shared" si="21"/>
        <v>0</v>
      </c>
      <c r="AC63" s="103">
        <f t="shared" si="21"/>
        <v>0</v>
      </c>
      <c r="AD63" s="103">
        <f t="shared" si="21"/>
        <v>0</v>
      </c>
      <c r="AE63" s="52">
        <f t="shared" si="1"/>
        <v>0</v>
      </c>
      <c r="AF63" s="52">
        <f t="shared" si="2"/>
        <v>0</v>
      </c>
      <c r="AG63" s="52">
        <f t="shared" si="3"/>
        <v>0</v>
      </c>
      <c r="AH63" s="52">
        <f t="shared" si="4"/>
        <v>0</v>
      </c>
      <c r="AI63" s="52">
        <f t="shared" si="5"/>
        <v>0</v>
      </c>
      <c r="AJ63" s="52">
        <f t="shared" si="6"/>
        <v>1</v>
      </c>
      <c r="AK63" s="52">
        <f t="shared" si="7"/>
        <v>0</v>
      </c>
      <c r="AL63" s="52">
        <f t="shared" si="8"/>
        <v>0</v>
      </c>
      <c r="AM63" s="52">
        <f t="shared" si="9"/>
        <v>0</v>
      </c>
      <c r="AN63" s="52">
        <f t="shared" si="10"/>
        <v>0</v>
      </c>
      <c r="AO63" s="52">
        <f t="shared" si="11"/>
        <v>0</v>
      </c>
      <c r="AP63" s="52">
        <f t="shared" si="12"/>
        <v>0</v>
      </c>
      <c r="AQ63" s="52">
        <f t="shared" si="13"/>
        <v>0</v>
      </c>
      <c r="AR63" s="52">
        <f t="shared" si="14"/>
        <v>0</v>
      </c>
      <c r="AS63" s="105" t="str">
        <f>IF($B63="","",$B63)</f>
        <v>12</v>
      </c>
      <c r="AT63" s="322">
        <f>IF($B63=$B60,AT60+SUM(O63:O65),SUM(O63:O65))</f>
        <v>38.58</v>
      </c>
      <c r="AU63" s="285">
        <f>IF($A63=" ",SUM(O63:O65),0)+AU60</f>
        <v>0</v>
      </c>
      <c r="AV63" s="285">
        <f>IF($B63="","",AV60+Q63)</f>
        <v>129.36787538757557</v>
      </c>
    </row>
    <row r="64" spans="1:48" ht="13" customHeight="1" x14ac:dyDescent="0.2">
      <c r="A64" s="308"/>
      <c r="B64" s="282"/>
      <c r="C64" s="303"/>
      <c r="D64" s="39" t="s">
        <v>31</v>
      </c>
      <c r="E64" s="277"/>
      <c r="F64" s="291"/>
      <c r="G64" s="120" t="s">
        <v>78</v>
      </c>
      <c r="H64" s="277"/>
      <c r="I64" s="42" t="s">
        <v>18</v>
      </c>
      <c r="J64" s="43">
        <f>IF(I64="","",IF(_xlfn.XLOOKUP(I64,I$3:I63,$AS$3:AS63,0,,-1)=AS64,_xlfn.XLOOKUP(I64,I$3:I63,J$3:J63,1,,-1)+1,1))</f>
        <v>1</v>
      </c>
      <c r="K64" s="44">
        <f>IF(I64="","",_xlfn.XLOOKUP(I64,I$3:I63,K$3:K63,0,,-1)+IF($D64=" ",1,0))</f>
        <v>0</v>
      </c>
      <c r="L64" s="121">
        <v>1.59</v>
      </c>
      <c r="M64" s="122"/>
      <c r="N64" s="294"/>
      <c r="O64" s="47">
        <f>IF(OR(W63="",W64=""),"",ROUND(IF(L65&gt;0,IF(M64&gt;0,M64,IF(M63&gt;0,IF(N63=TRUE,ROUND((M63*W64)/W63,0),(M63*W64)/W63),IF(M64&gt;0,IF(N63=TRUE,ROUND(M64,0),M64),IF(M65&gt;0,IF(N63=TRUE,ROUND(O65*W64/W65,0),O65*W64/W65),0)))),IF(M64&gt;0,M64,IF(N63=TRUE,ROUND((M63*W64)/W63,0),(M63*W64)/W63))),2))</f>
        <v>26</v>
      </c>
      <c r="P64" s="48">
        <f t="shared" si="15"/>
        <v>41.34</v>
      </c>
      <c r="Q64" s="277"/>
      <c r="R64" s="286"/>
      <c r="S64" s="286"/>
      <c r="T64" s="286"/>
      <c r="U64" s="286"/>
      <c r="V64" s="288"/>
      <c r="W64" s="49">
        <f>IF(L64="","",IF(L65&gt;0,(SUM(L63:L65)/L64)/(SUM(L63:L65)/L63+SUM(L63:L65)/L64+SUM(L63:L65)/L65),L63/SUM(L63:L64)))</f>
        <v>0.67484662576687116</v>
      </c>
      <c r="X64" s="104">
        <f t="shared" si="21"/>
        <v>15.340000000000003</v>
      </c>
      <c r="Y64" s="103">
        <f t="shared" si="21"/>
        <v>0</v>
      </c>
      <c r="Z64" s="103">
        <f t="shared" si="21"/>
        <v>0</v>
      </c>
      <c r="AA64" s="103">
        <f t="shared" si="21"/>
        <v>0</v>
      </c>
      <c r="AB64" s="103">
        <f t="shared" si="21"/>
        <v>0</v>
      </c>
      <c r="AC64" s="103">
        <f t="shared" si="21"/>
        <v>0</v>
      </c>
      <c r="AD64" s="103">
        <f t="shared" si="21"/>
        <v>0</v>
      </c>
      <c r="AE64" s="52">
        <f t="shared" si="1"/>
        <v>1</v>
      </c>
      <c r="AF64" s="52">
        <f t="shared" si="2"/>
        <v>0</v>
      </c>
      <c r="AG64" s="52">
        <f t="shared" si="3"/>
        <v>0</v>
      </c>
      <c r="AH64" s="52">
        <f t="shared" si="4"/>
        <v>0</v>
      </c>
      <c r="AI64" s="52">
        <f t="shared" si="5"/>
        <v>0</v>
      </c>
      <c r="AJ64" s="52">
        <f t="shared" si="6"/>
        <v>0</v>
      </c>
      <c r="AK64" s="52">
        <f t="shared" si="7"/>
        <v>0</v>
      </c>
      <c r="AL64" s="52">
        <f t="shared" si="8"/>
        <v>0</v>
      </c>
      <c r="AM64" s="52">
        <f t="shared" si="9"/>
        <v>0</v>
      </c>
      <c r="AN64" s="52">
        <f t="shared" si="10"/>
        <v>0</v>
      </c>
      <c r="AO64" s="52">
        <f t="shared" si="11"/>
        <v>0</v>
      </c>
      <c r="AP64" s="52">
        <f t="shared" si="12"/>
        <v>0</v>
      </c>
      <c r="AQ64" s="52">
        <f t="shared" si="13"/>
        <v>0</v>
      </c>
      <c r="AR64" s="52">
        <f t="shared" si="14"/>
        <v>0</v>
      </c>
      <c r="AS64" s="105" t="str">
        <f>IF($B63="","",$B63)</f>
        <v>12</v>
      </c>
      <c r="AT64" s="311"/>
      <c r="AU64" s="298"/>
      <c r="AV64" s="298"/>
    </row>
    <row r="65" spans="1:48" ht="13.25" customHeight="1" x14ac:dyDescent="0.2">
      <c r="A65" s="309"/>
      <c r="B65" s="283"/>
      <c r="C65" s="304"/>
      <c r="D65" s="54" t="s">
        <v>32</v>
      </c>
      <c r="E65" s="278"/>
      <c r="F65" s="292"/>
      <c r="G65" s="134"/>
      <c r="H65" s="278"/>
      <c r="I65" s="57"/>
      <c r="J65" s="58" t="str">
        <f>IF(I65="","",IF(_xlfn.XLOOKUP(I65,I$3:I64,$AS$3:AS64,0,,-1)=AS65,_xlfn.XLOOKUP(I65,I$3:I64,J$3:J64,1,,-1)+1,1))</f>
        <v/>
      </c>
      <c r="K65" s="59" t="str">
        <f>IF(I65="","",_xlfn.XLOOKUP(I65,I$3:I64,K$3:K64,0,,-1)+IF($D65=" ",1,0))</f>
        <v/>
      </c>
      <c r="L65" s="55"/>
      <c r="M65" s="128"/>
      <c r="N65" s="295"/>
      <c r="O65" s="62" t="str">
        <f>IF(OR(W63="",W64=""),"",IF(L65&gt;0,ROUND(IF(M65&gt;0,M65,IF(M63&gt;0,IF(N63=TRUE,ROUND((M63*W65)/W63,0),(M63*W65)/W63),IF(M64&gt;0,IF(N63=TRUE,ROUND((M64*W65)/W64,0),(M64*W65)/W64),IF(M65&gt;0,M65,0)))),2),""))</f>
        <v/>
      </c>
      <c r="P65" s="63" t="str">
        <f t="shared" si="15"/>
        <v/>
      </c>
      <c r="Q65" s="278"/>
      <c r="R65" s="278"/>
      <c r="S65" s="278"/>
      <c r="T65" s="278"/>
      <c r="U65" s="278"/>
      <c r="V65" s="289"/>
      <c r="W65" s="64" t="str">
        <f>IF(L65="","",(SUM(L63:L65)/L65)/(SUM(L63:L65)/L63+SUM(L63:L65)/L64+SUM(L63:L65)/L65))</f>
        <v/>
      </c>
      <c r="X65" s="103">
        <f t="shared" si="21"/>
        <v>0</v>
      </c>
      <c r="Y65" s="103">
        <f t="shared" si="21"/>
        <v>0</v>
      </c>
      <c r="Z65" s="103">
        <f t="shared" si="21"/>
        <v>0</v>
      </c>
      <c r="AA65" s="103">
        <f t="shared" si="21"/>
        <v>0</v>
      </c>
      <c r="AB65" s="103">
        <f t="shared" si="21"/>
        <v>0</v>
      </c>
      <c r="AC65" s="103">
        <f t="shared" si="21"/>
        <v>0</v>
      </c>
      <c r="AD65" s="103">
        <f t="shared" si="21"/>
        <v>0</v>
      </c>
      <c r="AE65" s="52">
        <f t="shared" si="1"/>
        <v>0</v>
      </c>
      <c r="AF65" s="52">
        <f t="shared" si="2"/>
        <v>0</v>
      </c>
      <c r="AG65" s="52">
        <f t="shared" si="3"/>
        <v>0</v>
      </c>
      <c r="AH65" s="52">
        <f t="shared" si="4"/>
        <v>0</v>
      </c>
      <c r="AI65" s="52">
        <f t="shared" si="5"/>
        <v>0</v>
      </c>
      <c r="AJ65" s="52">
        <f t="shared" si="6"/>
        <v>0</v>
      </c>
      <c r="AK65" s="52">
        <f t="shared" si="7"/>
        <v>0</v>
      </c>
      <c r="AL65" s="52">
        <f t="shared" si="8"/>
        <v>0</v>
      </c>
      <c r="AM65" s="52">
        <f t="shared" si="9"/>
        <v>0</v>
      </c>
      <c r="AN65" s="52">
        <f t="shared" si="10"/>
        <v>0</v>
      </c>
      <c r="AO65" s="52">
        <f t="shared" si="11"/>
        <v>0</v>
      </c>
      <c r="AP65" s="52">
        <f t="shared" si="12"/>
        <v>0</v>
      </c>
      <c r="AQ65" s="52">
        <f t="shared" si="13"/>
        <v>0</v>
      </c>
      <c r="AR65" s="52">
        <f t="shared" si="14"/>
        <v>0</v>
      </c>
      <c r="AS65" s="105" t="str">
        <f>IF($B63="","",$B63)</f>
        <v>12</v>
      </c>
      <c r="AT65" s="311"/>
      <c r="AU65" s="298"/>
      <c r="AV65" s="298"/>
    </row>
    <row r="66" spans="1:48" ht="13.25" customHeight="1" x14ac:dyDescent="0.2">
      <c r="A66" s="307" t="str">
        <f>IF(OR(D66="W",D67="W",D68="W",D66="1/2W",D67="1/2W",D68="1/2W",D66="1/2L",D67="1/2L",D68="1/2L"),"OK",IF(OR(D66="L",D67="L",D68="L"),"LOSS",IF(OR(D66="X",D67="X",D68="X"),"Anulado"," ")))</f>
        <v>OK</v>
      </c>
      <c r="B66" s="317" t="str">
        <f>IF(E66="","",$B63)</f>
        <v>12</v>
      </c>
      <c r="C66" s="305" t="str">
        <f>IF(E66=""," ","– "&amp;COUNTIF(B$3:B68,$B66))</f>
        <v>– 2</v>
      </c>
      <c r="D66" s="65" t="s">
        <v>28</v>
      </c>
      <c r="E66" s="326">
        <v>44693.583333333336</v>
      </c>
      <c r="F66" s="314" t="s">
        <v>180</v>
      </c>
      <c r="G66" s="66" t="s">
        <v>181</v>
      </c>
      <c r="H66" s="313" t="str">
        <f ca="1">IF(E66="","",IF(AND(DAY(E66)&lt;DAY(TODAY()),$A66=" "),"???",IF($A66=" ",IF(AND(DAY(E66)=DAY(TODAY()),HOUR(E66)&lt;=HOUR(NOW())+1),IF(AND(HOUR(E66)+2&lt;=HOUR(NOW()),DAY(E66)&lt;=DAY(TODAY()),MINUTE(E66)&lt;=MINUTE(NOW())),"???",IF(OR(MINUTE(E66)&lt;=MINUTE(NOW()),HOUR(E66)&lt;=HOUR(NOW())),"!!!","")),""),"")))</f>
        <v/>
      </c>
      <c r="I66" s="67" t="s">
        <v>20</v>
      </c>
      <c r="J66" s="68">
        <f>IF(I66="","",IF(_xlfn.XLOOKUP(I66,I$3:I65,$AS$3:AS65,0,,-1)=AS66,_xlfn.XLOOKUP(I66,I$3:I65,J$3:J65,1,,-1)+1,1))</f>
        <v>2</v>
      </c>
      <c r="K66" s="69">
        <f>IF(I66="","",_xlfn.XLOOKUP(I66,I$3:I65,K$3:K65,0,,-1)+IF($D66=" ",1,0))</f>
        <v>0</v>
      </c>
      <c r="L66" s="70">
        <v>2.7</v>
      </c>
      <c r="M66" s="71">
        <v>34.04</v>
      </c>
      <c r="N66" s="293" t="b">
        <v>1</v>
      </c>
      <c r="O66" s="72">
        <f>IF(OR(W66="",W67=""),"",ROUND(IF(L68&gt;0,IF(M66&gt;0,M66,IF(M67&gt;0,IF(N66=TRUE,ROUND((M67*W66)/W67,0),(M67*W66)/W67),IF(N66=TRUE,ROUND((M68*W66)/W68,0),(M68*W66)/W68))),IF(M66&gt;0,M66,IF(N66=TRUE,ROUND((M67*W66)/W67,0),(M67*W66)/W67))),2))</f>
        <v>34.04</v>
      </c>
      <c r="P66" s="73">
        <f t="shared" si="15"/>
        <v>91.908000000000001</v>
      </c>
      <c r="Q66" s="320">
        <f>IF($A66="Anulado",0,IF(OR($A66="LOSS",$A66="OK"),IF(OR($D66="W",$D66="1/2W",$D66="1/2L"),P66-O66,IF($D66="L",-O66,0))+IF(OR($D67="W",$D67="1/2W",$D67="1/2L"),P67-O67,IF($D67="L",-O67,0))+IF(OR($D68="W",$D68="1/2W",$D68="1/2L"),P68-O68,IF($D68="L",-O68,0)),IF(AND(OR($D66="W",$D66="1/2W",$D66="1/2L"),D67="W"),P66+P67-SUM(O66:O68)+_xlfn.XLOOKUP("X",D66:D68,O66:O68,0),IF(AND(D66=TRUE,D68="W"),P66+P68-SUM(O66:O68),IF(AND(D67="W",D68="W"),P67+P68-SUM(O66:O68)+_xlfn.XLOOKUP("X",D66:D68,O66:O68,0),IF(L68&gt;0,IF(OR($D66="W",$D66="1/2W",$D66="1/2L"),P66-SUM(O66:O68)+_xlfn.XLOOKUP("X",D66:D68,O66:O68,0),IF(OR($D66="W",$D66="1/2W",$D66="1/2L"),P67-SUM(O66:O68)+_xlfn.XLOOKUP("X",D66:D68,O66:O68,0),IF(OR($D66="W",$D66="1/2W",$D66="1/2L"),P68-SUM(O66:O68)+_xlfn.XLOOKUP("X",D66:D68,O66:O68,0),SUM(P66:P68)/3-SUM(O66:O68)+_xlfn.XLOOKUP("X",D66:D68,O66:O68,0)))),IF(OR($D66="W",$D66="1/2W",$D66="1/2L"),P66-SUM(O66:O67)+_xlfn.XLOOKUP("X",D66:D68,O66:O68,0),IF(OR($D66="W",$D66="1/2W",$D66="1/2L"),P67-SUM(O66:O67)+_xlfn.XLOOKUP("X",D66:D68,O66:O68,0),SUM(P66:P67)/2-SUM(O66:O67)+_xlfn.XLOOKUP("X",D66:D68,O66:O68,0)))))))))</f>
        <v>5.7100000000000009</v>
      </c>
      <c r="R66" s="319">
        <f>IF(Q66=0,0,Q66/SUM(O66:O68))</f>
        <v>6.5602022058823539E-2</v>
      </c>
      <c r="S66" s="296">
        <f>IF($B66=$B63,IF(OR($A66="LOSS",$A66="OK",$A66="Anulada"),Q66,0)+S63,IF(OR($A66="LOSS",$A66="OK",$A66="Anulada"),Q66,0))</f>
        <v>8.4700000000000042</v>
      </c>
      <c r="T66" s="296">
        <f>IF($B66="",0,IF($B66=$B63,IF(G68="",IF(OR(G66="DNB1",G66="DNB2",G66="AH1(0)",G66="AH2(0)",G66="AH1(1)",G66="AH2(1)",G66="AH1(2)",G66="AH2(2)",G66="AH1(3)",G66="AH2(3)",G66="AH1(4)",G66="AH2(4)"),0,IF(Q66&lt;0,IF(G68="",SMALL(P66:P68,1)-SUM(O66:O68),0),SMALL(P66:P68,1)-SUM(O66:O68))),IF(Q66&lt;0,IF(G68="",SMALL(P66:P68,1)-SUM(O66:O68),0),SMALL(P66:P68,1)-SUM(O66:O68)))+T63,IF(G68="",IF(OR(G66="DNB1",G66="DNB2",G66="AH1(0)",G66="AH2(0)",G66="AH1(1)",G66="AH2(1)",G66="AH1(2)",G66="AH2(2)",G66="AH1(3)",G66="AH2(3)",G66="AH1(4)",G66="AH2(4)"),0,IF(Q66&lt;0,IF(G68="",SMALL(P66:P68,1)-SUM(O66:O68),0),SMALL(P66:P68,1)-SUM(O66:O68))),IF(Q66&lt;0,IF(G68="",SMALL(P66:P68,1)-SUM(O66:O68),0),SMALL(P66:P68,1)-SUM(O66:O68)))))</f>
        <v>4.8680000000000092</v>
      </c>
      <c r="U66" s="296">
        <f>IF($B66=$B63,IF(Q66&lt;0,IF(G68="",Q66,0),Q66)+U63,Q66)</f>
        <v>8.4700000000000042</v>
      </c>
      <c r="V66" s="323">
        <f>IF(U66=0,0,U66/AT66)</f>
        <v>6.7425569176882694E-2</v>
      </c>
      <c r="W66" s="74">
        <f>IF(L66="","",IF(L68&gt;0,(SUM(L66:L68)/L66)/(SUM(L66:L68)/L66+SUM(L66:L68)/L67+SUM(L66:L68)/L68),L67/SUM(L66:L67)))</f>
        <v>0.3932584269662921</v>
      </c>
      <c r="X66" s="77">
        <f t="shared" si="21"/>
        <v>0</v>
      </c>
      <c r="Y66" s="77">
        <f t="shared" si="21"/>
        <v>0</v>
      </c>
      <c r="Z66" s="89">
        <f t="shared" si="21"/>
        <v>-34.04</v>
      </c>
      <c r="AA66" s="77">
        <f t="shared" si="21"/>
        <v>0</v>
      </c>
      <c r="AB66" s="77">
        <f t="shared" si="21"/>
        <v>0</v>
      </c>
      <c r="AC66" s="77">
        <f t="shared" si="21"/>
        <v>0</v>
      </c>
      <c r="AD66" s="77">
        <f t="shared" si="21"/>
        <v>0</v>
      </c>
      <c r="AE66" s="77">
        <f t="shared" si="1"/>
        <v>0</v>
      </c>
      <c r="AF66" s="77">
        <f t="shared" si="2"/>
        <v>0</v>
      </c>
      <c r="AG66" s="77">
        <f t="shared" si="3"/>
        <v>0</v>
      </c>
      <c r="AH66" s="77">
        <f t="shared" si="4"/>
        <v>0</v>
      </c>
      <c r="AI66" s="77">
        <f t="shared" si="5"/>
        <v>0</v>
      </c>
      <c r="AJ66" s="77">
        <f t="shared" si="6"/>
        <v>1</v>
      </c>
      <c r="AK66" s="77">
        <f t="shared" si="7"/>
        <v>0</v>
      </c>
      <c r="AL66" s="77">
        <f t="shared" si="8"/>
        <v>0</v>
      </c>
      <c r="AM66" s="77">
        <f t="shared" si="9"/>
        <v>0</v>
      </c>
      <c r="AN66" s="77">
        <f t="shared" si="10"/>
        <v>0</v>
      </c>
      <c r="AO66" s="77">
        <f t="shared" si="11"/>
        <v>0</v>
      </c>
      <c r="AP66" s="77">
        <f t="shared" si="12"/>
        <v>0</v>
      </c>
      <c r="AQ66" s="77">
        <f t="shared" si="13"/>
        <v>0</v>
      </c>
      <c r="AR66" s="77">
        <f t="shared" si="14"/>
        <v>0</v>
      </c>
      <c r="AS66" s="107" t="str">
        <f>IF($B66="","",$B66)</f>
        <v>12</v>
      </c>
      <c r="AT66" s="321">
        <f>IF($B66=$B63,AT63+SUM(O66:O68),SUM(O66:O68))</f>
        <v>125.61999999999999</v>
      </c>
      <c r="AU66" s="296">
        <f>IF($A66=" ",SUM(O66:O68),0)+AU63</f>
        <v>0</v>
      </c>
      <c r="AV66" s="296">
        <f>IF($B66="","",AV63+Q66)</f>
        <v>135.07787538757557</v>
      </c>
    </row>
    <row r="67" spans="1:48" ht="13" customHeight="1" x14ac:dyDescent="0.2">
      <c r="A67" s="308"/>
      <c r="B67" s="282"/>
      <c r="C67" s="303"/>
      <c r="D67" s="79" t="s">
        <v>31</v>
      </c>
      <c r="E67" s="277"/>
      <c r="F67" s="291"/>
      <c r="G67" s="80" t="s">
        <v>182</v>
      </c>
      <c r="H67" s="277"/>
      <c r="I67" s="81" t="s">
        <v>18</v>
      </c>
      <c r="J67" s="82">
        <f>IF(I67="","",IF(_xlfn.XLOOKUP(I67,I$3:I66,$AS$3:AS66,0,,-1)=AS67,_xlfn.XLOOKUP(I67,I$3:I66,J$3:J66,1,,-1)+1,1))</f>
        <v>2</v>
      </c>
      <c r="K67" s="83">
        <f>IF(I67="","",_xlfn.XLOOKUP(I67,I$3:I66,K$3:K66,0,,-1)+IF($D67=" ",1,0))</f>
        <v>0</v>
      </c>
      <c r="L67" s="84">
        <v>1.75</v>
      </c>
      <c r="M67" s="85"/>
      <c r="N67" s="294"/>
      <c r="O67" s="86">
        <f>IF(OR(W66="",W67=""),"",ROUND(IF(L68&gt;0,IF(M67&gt;0,M67,IF(M66&gt;0,IF(N66=TRUE,ROUND((M66*W67)/W66,0),(M66*W67)/W66),IF(M67&gt;0,IF(N66=TRUE,ROUND(M67,0),M67),IF(M68&gt;0,IF(N66=TRUE,ROUND(O68*W67/W68,0),O68*W67/W68),0)))),IF(M67&gt;0,M67,IF(N66=TRUE,ROUND((M66*W67)/W66,0),(M66*W67)/W66))),2))</f>
        <v>53</v>
      </c>
      <c r="P67" s="87">
        <f t="shared" si="15"/>
        <v>92.75</v>
      </c>
      <c r="Q67" s="277"/>
      <c r="R67" s="286"/>
      <c r="S67" s="286"/>
      <c r="T67" s="286"/>
      <c r="U67" s="286"/>
      <c r="V67" s="288"/>
      <c r="W67" s="88">
        <f>IF(L67="","",IF(L68&gt;0,(SUM(L66:L68)/L67)/(SUM(L66:L68)/L66+SUM(L66:L68)/L67+SUM(L66:L68)/L68),L66/SUM(L66:L67)))</f>
        <v>0.6067415730337079</v>
      </c>
      <c r="X67" s="89">
        <f t="shared" si="21"/>
        <v>39.75</v>
      </c>
      <c r="Y67" s="77">
        <f t="shared" si="21"/>
        <v>0</v>
      </c>
      <c r="Z67" s="77">
        <f t="shared" si="21"/>
        <v>0</v>
      </c>
      <c r="AA67" s="77">
        <f t="shared" si="21"/>
        <v>0</v>
      </c>
      <c r="AB67" s="77">
        <f t="shared" si="21"/>
        <v>0</v>
      </c>
      <c r="AC67" s="77">
        <f t="shared" si="21"/>
        <v>0</v>
      </c>
      <c r="AD67" s="77">
        <f t="shared" si="21"/>
        <v>0</v>
      </c>
      <c r="AE67" s="77">
        <f t="shared" ref="AE67:AE130" si="22">IF(AE$2=$I67,IF($D67="W",1,IF($D67="1/2W",0.5,0)),0)</f>
        <v>1</v>
      </c>
      <c r="AF67" s="77">
        <f t="shared" ref="AF67:AF130" si="23">IF(AE$2=$I67,IF($D67="L",1,IF($D67="1/2L",0.5,0)),0)</f>
        <v>0</v>
      </c>
      <c r="AG67" s="77">
        <f t="shared" ref="AG67:AG130" si="24">IF(AG$2=$I67,IF($D67="W",1,IF($D67="1/2W",0.5,0)),0)</f>
        <v>0</v>
      </c>
      <c r="AH67" s="77">
        <f t="shared" ref="AH67:AH130" si="25">IF(AG$2=$I67,IF($D67="L",1,IF($D67="1/2L",0.5,0)),0)</f>
        <v>0</v>
      </c>
      <c r="AI67" s="77">
        <f t="shared" ref="AI67:AI130" si="26">IF(AI$2=$I67,IF($D67="W",1,IF($D67="1/2W",0.5,0)),0)</f>
        <v>0</v>
      </c>
      <c r="AJ67" s="77">
        <f t="shared" ref="AJ67:AJ130" si="27">IF(AI$2=$I67,IF($D67="L",1,IF($D67="1/2L",0.5,0)),0)</f>
        <v>0</v>
      </c>
      <c r="AK67" s="77">
        <f t="shared" ref="AK67:AK130" si="28">IF(AK$2=$I67,IF($D67="W",1,IF($D67="1/2W",0.5,0)),0)</f>
        <v>0</v>
      </c>
      <c r="AL67" s="77">
        <f t="shared" ref="AL67:AL130" si="29">IF(AK$2=$I67,IF($D67="L",1,IF($D67="1/2L",0.5,0)),0)</f>
        <v>0</v>
      </c>
      <c r="AM67" s="77">
        <f t="shared" ref="AM67:AM130" si="30">IF(AM$2=$I67,IF($D67="W",1,IF($D67="1/2W",0.5,0)),0)</f>
        <v>0</v>
      </c>
      <c r="AN67" s="77">
        <f t="shared" ref="AN67:AN130" si="31">IF(AM$2=$I67,IF($D67="L",1,IF($D67="1/2L",0.5,0)),0)</f>
        <v>0</v>
      </c>
      <c r="AO67" s="77">
        <f t="shared" ref="AO67:AO130" si="32">IF(AO$2=$I67,IF($D67="W",1,IF($D67="1/2W",0.5,0)),0)</f>
        <v>0</v>
      </c>
      <c r="AP67" s="77">
        <f t="shared" ref="AP67:AP130" si="33">IF(AO$2=$I67,IF($D67="L",1,IF($D67="1/2L",0.5,0)),0)</f>
        <v>0</v>
      </c>
      <c r="AQ67" s="77">
        <f t="shared" ref="AQ67:AQ130" si="34">IF(AQ$2=$I67,IF($D67="W",1,IF($D67="1/2W",0.5,0)),0)</f>
        <v>0</v>
      </c>
      <c r="AR67" s="77">
        <f t="shared" ref="AR67:AR130" si="35">IF(AQ$2=$I67,IF($D67="L",1,IF($D67="1/2L",0.5,0)),0)</f>
        <v>0</v>
      </c>
      <c r="AS67" s="107" t="str">
        <f>IF($B66="","",$B66)</f>
        <v>12</v>
      </c>
      <c r="AT67" s="311"/>
      <c r="AU67" s="298"/>
      <c r="AV67" s="298"/>
    </row>
    <row r="68" spans="1:48" ht="13.25" customHeight="1" x14ac:dyDescent="0.2">
      <c r="A68" s="309"/>
      <c r="B68" s="283"/>
      <c r="C68" s="304"/>
      <c r="D68" s="90" t="s">
        <v>32</v>
      </c>
      <c r="E68" s="278"/>
      <c r="F68" s="292"/>
      <c r="G68" s="109"/>
      <c r="H68" s="278"/>
      <c r="I68" s="110"/>
      <c r="J68" s="111" t="str">
        <f>IF(I68="","",IF(_xlfn.XLOOKUP(I68,I$3:I67,$AS$3:AS67,0,,-1)=AS68,_xlfn.XLOOKUP(I68,I$3:I67,J$3:J67,1,,-1)+1,1))</f>
        <v/>
      </c>
      <c r="K68" s="112" t="str">
        <f>IF(I68="","",_xlfn.XLOOKUP(I68,I$3:I67,K$3:K67,0,,-1)+IF($D68=" ",1,0))</f>
        <v/>
      </c>
      <c r="L68" s="113"/>
      <c r="M68" s="96"/>
      <c r="N68" s="295"/>
      <c r="O68" s="114" t="str">
        <f>IF(OR(W66="",W67=""),"",IF(L68&gt;0,ROUND(IF(M68&gt;0,M68,IF(M66&gt;0,IF(N66=TRUE,ROUND((M66*W68)/W66,0),(M66*W68)/W66),IF(M67&gt;0,IF(N66=TRUE,ROUND((M67*W68)/W67,0),(M67*W68)/W67),IF(M68&gt;0,M68,0)))),2),""))</f>
        <v/>
      </c>
      <c r="P68" s="115" t="str">
        <f t="shared" si="15"/>
        <v/>
      </c>
      <c r="Q68" s="278"/>
      <c r="R68" s="278"/>
      <c r="S68" s="278"/>
      <c r="T68" s="278"/>
      <c r="U68" s="278"/>
      <c r="V68" s="289"/>
      <c r="W68" s="116" t="str">
        <f>IF(L68="","",(SUM(L66:L68)/L68)/(SUM(L66:L68)/L66+SUM(L66:L68)/L67+SUM(L66:L68)/L68))</f>
        <v/>
      </c>
      <c r="X68" s="77">
        <f t="shared" si="21"/>
        <v>0</v>
      </c>
      <c r="Y68" s="77">
        <f t="shared" si="21"/>
        <v>0</v>
      </c>
      <c r="Z68" s="77">
        <f t="shared" si="21"/>
        <v>0</v>
      </c>
      <c r="AA68" s="77">
        <f t="shared" si="21"/>
        <v>0</v>
      </c>
      <c r="AB68" s="77">
        <f t="shared" si="21"/>
        <v>0</v>
      </c>
      <c r="AC68" s="77">
        <f t="shared" si="21"/>
        <v>0</v>
      </c>
      <c r="AD68" s="77">
        <f t="shared" si="21"/>
        <v>0</v>
      </c>
      <c r="AE68" s="77">
        <f t="shared" si="22"/>
        <v>0</v>
      </c>
      <c r="AF68" s="77">
        <f t="shared" si="23"/>
        <v>0</v>
      </c>
      <c r="AG68" s="77">
        <f t="shared" si="24"/>
        <v>0</v>
      </c>
      <c r="AH68" s="77">
        <f t="shared" si="25"/>
        <v>0</v>
      </c>
      <c r="AI68" s="77">
        <f t="shared" si="26"/>
        <v>0</v>
      </c>
      <c r="AJ68" s="77">
        <f t="shared" si="27"/>
        <v>0</v>
      </c>
      <c r="AK68" s="77">
        <f t="shared" si="28"/>
        <v>0</v>
      </c>
      <c r="AL68" s="77">
        <f t="shared" si="29"/>
        <v>0</v>
      </c>
      <c r="AM68" s="77">
        <f t="shared" si="30"/>
        <v>0</v>
      </c>
      <c r="AN68" s="77">
        <f t="shared" si="31"/>
        <v>0</v>
      </c>
      <c r="AO68" s="77">
        <f t="shared" si="32"/>
        <v>0</v>
      </c>
      <c r="AP68" s="77">
        <f t="shared" si="33"/>
        <v>0</v>
      </c>
      <c r="AQ68" s="77">
        <f t="shared" si="34"/>
        <v>0</v>
      </c>
      <c r="AR68" s="77">
        <f t="shared" si="35"/>
        <v>0</v>
      </c>
      <c r="AS68" s="107" t="str">
        <f>IF($B66="","",$B66)</f>
        <v>12</v>
      </c>
      <c r="AT68" s="311"/>
      <c r="AU68" s="298"/>
      <c r="AV68" s="298"/>
    </row>
    <row r="69" spans="1:48" ht="13.25" customHeight="1" x14ac:dyDescent="0.2">
      <c r="A69" s="312" t="str">
        <f>IF(OR(D69="W",D70="W",D71="W",D69="1/2W",D70="1/2W",D71="1/2W",D69="1/2L",D70="1/2L",D71="1/2L"),"OK",IF(OR(D69="L",D70="L",D71="L"),"LOSS",IF(OR(D69="X",D70="X",D71="X"),"Anulado"," ")))</f>
        <v>OK</v>
      </c>
      <c r="B69" s="316" t="str">
        <f>IF(E69="","",$B66)</f>
        <v>12</v>
      </c>
      <c r="C69" s="302" t="str">
        <f>IF(E69=""," ","– "&amp;COUNTIF(B$3:B71,$B69))</f>
        <v>– 3</v>
      </c>
      <c r="D69" s="25" t="s">
        <v>28</v>
      </c>
      <c r="E69" s="325">
        <v>44694.5</v>
      </c>
      <c r="F69" s="315" t="s">
        <v>183</v>
      </c>
      <c r="G69" s="117" t="s">
        <v>44</v>
      </c>
      <c r="H69" s="306" t="str">
        <f ca="1">IF(E69="","",IF(AND(DAY(E69)&lt;DAY(TODAY()),$A69=" "),"???",IF($A69=" ",IF(AND(DAY(E69)=DAY(TODAY()),HOUR(E69)&lt;=HOUR(NOW())+1),IF(AND(HOUR(E69)+2&lt;=HOUR(NOW()),DAY(E69)&lt;=DAY(TODAY()),MINUTE(E69)&lt;=MINUTE(NOW())),"???",IF(OR(MINUTE(E69)&lt;=MINUTE(NOW()),HOUR(E69)&lt;=HOUR(NOW())),"!!!","")),""),"")))</f>
        <v/>
      </c>
      <c r="I69" s="27" t="s">
        <v>23</v>
      </c>
      <c r="J69" s="101">
        <f>IF(I69="","",IF(_xlfn.XLOOKUP(I69,I$3:I68,$AS$3:AS68,0,,-1)=AS69,_xlfn.XLOOKUP(I69,I$3:I68,J$3:J68,1,,-1)+1,1))</f>
        <v>1</v>
      </c>
      <c r="K69" s="29">
        <f>IF(I69="","",_xlfn.XLOOKUP(I69,I$3:I68,K$3:K68,0,,-1)+IF($D69=" ",1,0))</f>
        <v>0</v>
      </c>
      <c r="L69" s="118">
        <v>1.909</v>
      </c>
      <c r="M69" s="119">
        <v>56.06</v>
      </c>
      <c r="N69" s="318" t="b">
        <v>0</v>
      </c>
      <c r="O69" s="102">
        <f>IF(OR(W69="",W70=""),"",ROUND(IF(L71&gt;0,IF(M69&gt;0,M69,IF(M70&gt;0,IF(N69=TRUE,ROUND((M70*W69)/W70,0),(M70*W69)/W70),IF(N69=TRUE,ROUND((M71*W69)/W71,0),(M71*W69)/W71))),IF(M69&gt;0,M69,IF(N69=TRUE,ROUND((M70*W69)/W70,0),(M70*W69)/W70))),2))</f>
        <v>56.06</v>
      </c>
      <c r="P69" s="33">
        <f t="shared" si="15"/>
        <v>107.01854</v>
      </c>
      <c r="Q69" s="301">
        <f>IF($A69="Anulado",0,IF(OR($A69="LOSS",$A69="OK"),IF(OR($D69="W",$D69="1/2W",$D69="1/2L"),P69-O69,IF($D69="L",-O69,0))+IF(OR($D70="W",$D70="1/2W",$D70="1/2L"),P70-O70,IF($D70="L",-O70,0))+IF(OR($D71="W",$D71="1/2W",$D71="1/2L"),P71-O71,IF($D71="L",-O71,0)),IF(AND(OR($D69="W",$D69="1/2W",$D69="1/2L"),D70="W"),P69+P70-SUM(O69:O71)+_xlfn.XLOOKUP("X",D69:D71,O69:O71,0),IF(AND(D69=TRUE,D71="W"),P69+P71-SUM(O69:O71),IF(AND(D70="W",D71="W"),P70+P71-SUM(O69:O71)+_xlfn.XLOOKUP("X",D69:D71,O69:O71,0),IF(L71&gt;0,IF(OR($D69="W",$D69="1/2W",$D69="1/2L"),P69-SUM(O69:O71)+_xlfn.XLOOKUP("X",D69:D71,O69:O71,0),IF(OR($D69="W",$D69="1/2W",$D69="1/2L"),P70-SUM(O69:O71)+_xlfn.XLOOKUP("X",D69:D71,O69:O71,0),IF(OR($D69="W",$D69="1/2W",$D69="1/2L"),P71-SUM(O69:O71)+_xlfn.XLOOKUP("X",D69:D71,O69:O71,0),SUM(P69:P71)/3-SUM(O69:O71)+_xlfn.XLOOKUP("X",D69:D71,O69:O71,0)))),IF(OR($D69="W",$D69="1/2W",$D69="1/2L"),P69-SUM(O69:O70)+_xlfn.XLOOKUP("X",D69:D71,O69:O71,0),IF(OR($D69="W",$D69="1/2W",$D69="1/2L"),P70-SUM(O69:O70)+_xlfn.XLOOKUP("X",D69:D71,O69:O71,0),SUM(P69:P70)/2-SUM(O69:O70)+_xlfn.XLOOKUP("X",D69:D71,O69:O71,0)))))))))</f>
        <v>-3.7000000000000028</v>
      </c>
      <c r="R69" s="300">
        <f>IF(Q69=0,0,Q69/SUM(O69:O71))</f>
        <v>-4.7399436331027452E-2</v>
      </c>
      <c r="S69" s="285">
        <f>IF($B69=$B66,IF(OR($A69="LOSS",$A69="OK",$A69="Anulada"),Q69,0)+S66,IF(OR($A69="LOSS",$A69="OK",$A69="Anulada"),Q69,0))</f>
        <v>4.7700000000000014</v>
      </c>
      <c r="T69" s="285">
        <f>IF($B69="",0,IF($B69=$B66,IF(G71="",IF(OR(G69="DNB1",G69="DNB2",G69="AH1(0)",G69="AH2(0)",G69="AH1(1)",G69="AH2(1)",G69="AH1(2)",G69="AH2(2)",G69="AH1(3)",G69="AH2(3)",G69="AH1(4)",G69="AH2(4)"),0,IF(Q69&lt;0,IF(G71="",SMALL(P69:P71,1)-SUM(O69:O71),0),SMALL(P69:P71,1)-SUM(O69:O71))),IF(Q69&lt;0,IF(G71="",SMALL(P69:P71,1)-SUM(O69:O71),0),SMALL(P69:P71,1)-SUM(O69:O71)))+T66,IF(G71="",IF(OR(G69="DNB1",G69="DNB2",G69="AH1(0)",G69="AH2(0)",G69="AH1(1)",G69="AH2(1)",G69="AH1(2)",G69="AH2(2)",G69="AH1(3)",G69="AH2(3)",G69="AH1(4)",G69="AH2(4)"),0,IF(Q69&lt;0,IF(G71="",SMALL(P69:P71,1)-SUM(O69:O71),0),SMALL(P69:P71,1)-SUM(O69:O71))),IF(Q69&lt;0,IF(G71="",SMALL(P69:P71,1)-SUM(O69:O71),0),SMALL(P69:P71,1)-SUM(O69:O71)))))</f>
        <v>1.1680000000000064</v>
      </c>
      <c r="U69" s="285">
        <f>IF($B69=$B66,IF(Q69&lt;0,IF(G71="",Q69,0),Q69)+U66,Q69)</f>
        <v>4.7700000000000014</v>
      </c>
      <c r="V69" s="287">
        <f>IF(U69=0,0,U69/AT69)</f>
        <v>2.3419088766692856E-2</v>
      </c>
      <c r="W69" s="34">
        <f>IF(L69="","",IF(L71&gt;0,(SUM(L69:L71)/L69)/(SUM(L69:L71)/L69+SUM(L69:L71)/L70+SUM(L69:L71)/L71),L70/SUM(L69:L70)))</f>
        <v>0.6390622045755342</v>
      </c>
      <c r="X69" s="103">
        <f t="shared" si="21"/>
        <v>0</v>
      </c>
      <c r="Y69" s="103">
        <f t="shared" si="21"/>
        <v>0</v>
      </c>
      <c r="Z69" s="103">
        <f t="shared" si="21"/>
        <v>0</v>
      </c>
      <c r="AA69" s="103">
        <f t="shared" si="21"/>
        <v>0</v>
      </c>
      <c r="AB69" s="103">
        <f t="shared" si="21"/>
        <v>0</v>
      </c>
      <c r="AC69" s="104">
        <f t="shared" si="21"/>
        <v>-56.06</v>
      </c>
      <c r="AD69" s="103">
        <f t="shared" si="21"/>
        <v>0</v>
      </c>
      <c r="AE69" s="52">
        <f t="shared" si="22"/>
        <v>0</v>
      </c>
      <c r="AF69" s="52">
        <f t="shared" si="23"/>
        <v>0</v>
      </c>
      <c r="AG69" s="52">
        <f t="shared" si="24"/>
        <v>0</v>
      </c>
      <c r="AH69" s="52">
        <f t="shared" si="25"/>
        <v>0</v>
      </c>
      <c r="AI69" s="52">
        <f t="shared" si="26"/>
        <v>0</v>
      </c>
      <c r="AJ69" s="52">
        <f t="shared" si="27"/>
        <v>0</v>
      </c>
      <c r="AK69" s="52">
        <f t="shared" si="28"/>
        <v>0</v>
      </c>
      <c r="AL69" s="52">
        <f t="shared" si="29"/>
        <v>0</v>
      </c>
      <c r="AM69" s="52">
        <f t="shared" si="30"/>
        <v>0</v>
      </c>
      <c r="AN69" s="52">
        <f t="shared" si="31"/>
        <v>0</v>
      </c>
      <c r="AO69" s="52">
        <f t="shared" si="32"/>
        <v>0</v>
      </c>
      <c r="AP69" s="52">
        <f t="shared" si="33"/>
        <v>1</v>
      </c>
      <c r="AQ69" s="52">
        <f t="shared" si="34"/>
        <v>0</v>
      </c>
      <c r="AR69" s="52">
        <f t="shared" si="35"/>
        <v>0</v>
      </c>
      <c r="AS69" s="105" t="str">
        <f>IF($B69="","",$B69)</f>
        <v>12</v>
      </c>
      <c r="AT69" s="322">
        <f>IF($B69=$B66,AT66+SUM(O69:O71),SUM(O69:O71))</f>
        <v>203.68</v>
      </c>
      <c r="AU69" s="285">
        <f>IF($A69=" ",SUM(O69:O71),0)+AU66</f>
        <v>0</v>
      </c>
      <c r="AV69" s="285">
        <f>IF($B69="","",AV66+Q69)</f>
        <v>131.37787538757556</v>
      </c>
    </row>
    <row r="70" spans="1:48" ht="13" customHeight="1" x14ac:dyDescent="0.2">
      <c r="A70" s="308"/>
      <c r="B70" s="282"/>
      <c r="C70" s="303"/>
      <c r="D70" s="39" t="s">
        <v>31</v>
      </c>
      <c r="E70" s="277"/>
      <c r="F70" s="291"/>
      <c r="G70" s="133">
        <v>1</v>
      </c>
      <c r="H70" s="277"/>
      <c r="I70" s="42" t="s">
        <v>18</v>
      </c>
      <c r="J70" s="43">
        <f>IF(I70="","",IF(_xlfn.XLOOKUP(I70,I$3:I69,$AS$3:AS69,0,,-1)=AS70,_xlfn.XLOOKUP(I70,I$3:I69,J$3:J69,1,,-1)+1,1))</f>
        <v>3</v>
      </c>
      <c r="K70" s="44">
        <f>IF(I70="","",_xlfn.XLOOKUP(I70,I$3:I69,K$3:K69,0,,-1)+IF($D70=" ",1,0))</f>
        <v>0</v>
      </c>
      <c r="L70" s="121">
        <v>3.38</v>
      </c>
      <c r="M70" s="122">
        <v>22</v>
      </c>
      <c r="N70" s="294"/>
      <c r="O70" s="47">
        <f>IF(OR(W69="",W70=""),"",ROUND(IF(L71&gt;0,IF(M70&gt;0,M70,IF(M69&gt;0,IF(N69=TRUE,ROUND((M69*W70)/W69,0),(M69*W70)/W69),IF(M70&gt;0,IF(N69=TRUE,ROUND(M70,0),M70),IF(M71&gt;0,IF(N69=TRUE,ROUND(O71*W70/W71,0),O71*W70/W71),0)))),IF(M70&gt;0,M70,IF(N69=TRUE,ROUND((M69*W70)/W69,0),(M69*W70)/W69))),2))</f>
        <v>22</v>
      </c>
      <c r="P70" s="48">
        <f t="shared" ref="P70:P133" si="36">IF(OR(L70="",O70=""),"",IF($D70="1/2W",O70/2+O70/2*L70,IF($D70="1/2L",O70/2,O70*L70)))</f>
        <v>74.36</v>
      </c>
      <c r="Q70" s="277"/>
      <c r="R70" s="286"/>
      <c r="S70" s="286"/>
      <c r="T70" s="286"/>
      <c r="U70" s="286"/>
      <c r="V70" s="288"/>
      <c r="W70" s="49">
        <f>IF(L70="","",IF(L71&gt;0,(SUM(L69:L71)/L70)/(SUM(L69:L71)/L69+SUM(L69:L71)/L70+SUM(L69:L71)/L71),L69/SUM(L69:L70)))</f>
        <v>0.36093779542446591</v>
      </c>
      <c r="X70" s="104">
        <f t="shared" si="21"/>
        <v>52.36</v>
      </c>
      <c r="Y70" s="103">
        <f t="shared" si="21"/>
        <v>0</v>
      </c>
      <c r="Z70" s="103">
        <f t="shared" si="21"/>
        <v>0</v>
      </c>
      <c r="AA70" s="103">
        <f t="shared" si="21"/>
        <v>0</v>
      </c>
      <c r="AB70" s="103">
        <f t="shared" si="21"/>
        <v>0</v>
      </c>
      <c r="AC70" s="103">
        <f t="shared" si="21"/>
        <v>0</v>
      </c>
      <c r="AD70" s="103">
        <f t="shared" si="21"/>
        <v>0</v>
      </c>
      <c r="AE70" s="52">
        <f t="shared" si="22"/>
        <v>1</v>
      </c>
      <c r="AF70" s="52">
        <f t="shared" si="23"/>
        <v>0</v>
      </c>
      <c r="AG70" s="52">
        <f t="shared" si="24"/>
        <v>0</v>
      </c>
      <c r="AH70" s="52">
        <f t="shared" si="25"/>
        <v>0</v>
      </c>
      <c r="AI70" s="52">
        <f t="shared" si="26"/>
        <v>0</v>
      </c>
      <c r="AJ70" s="52">
        <f t="shared" si="27"/>
        <v>0</v>
      </c>
      <c r="AK70" s="52">
        <f t="shared" si="28"/>
        <v>0</v>
      </c>
      <c r="AL70" s="52">
        <f t="shared" si="29"/>
        <v>0</v>
      </c>
      <c r="AM70" s="52">
        <f t="shared" si="30"/>
        <v>0</v>
      </c>
      <c r="AN70" s="52">
        <f t="shared" si="31"/>
        <v>0</v>
      </c>
      <c r="AO70" s="52">
        <f t="shared" si="32"/>
        <v>0</v>
      </c>
      <c r="AP70" s="52">
        <f t="shared" si="33"/>
        <v>0</v>
      </c>
      <c r="AQ70" s="52">
        <f t="shared" si="34"/>
        <v>0</v>
      </c>
      <c r="AR70" s="52">
        <f t="shared" si="35"/>
        <v>0</v>
      </c>
      <c r="AS70" s="105" t="str">
        <f>IF($B69="","",$B69)</f>
        <v>12</v>
      </c>
      <c r="AT70" s="311"/>
      <c r="AU70" s="298"/>
      <c r="AV70" s="298"/>
    </row>
    <row r="71" spans="1:48" ht="13.25" customHeight="1" x14ac:dyDescent="0.2">
      <c r="A71" s="309"/>
      <c r="B71" s="283"/>
      <c r="C71" s="304"/>
      <c r="D71" s="54" t="s">
        <v>32</v>
      </c>
      <c r="E71" s="278"/>
      <c r="F71" s="292"/>
      <c r="G71" s="134"/>
      <c r="H71" s="278"/>
      <c r="I71" s="57"/>
      <c r="J71" s="58" t="str">
        <f>IF(I71="","",IF(_xlfn.XLOOKUP(I71,I$3:I70,$AS$3:AS70,0,,-1)=AS71,_xlfn.XLOOKUP(I71,I$3:I70,J$3:J70,1,,-1)+1,1))</f>
        <v/>
      </c>
      <c r="K71" s="59" t="str">
        <f>IF(I71="","",_xlfn.XLOOKUP(I71,I$3:I70,K$3:K70,0,,-1)+IF($D71=" ",1,0))</f>
        <v/>
      </c>
      <c r="L71" s="55"/>
      <c r="M71" s="128"/>
      <c r="N71" s="295"/>
      <c r="O71" s="62" t="str">
        <f>IF(OR(W69="",W70=""),"",IF(L71&gt;0,ROUND(IF(M71&gt;0,M71,IF(M69&gt;0,IF(N69=TRUE,ROUND((M69*W71)/W69,0),(M69*W71)/W69),IF(M70&gt;0,IF(N69=TRUE,ROUND((M70*W71)/W70,0),(M70*W71)/W70),IF(M71&gt;0,M71,0)))),2),""))</f>
        <v/>
      </c>
      <c r="P71" s="63" t="str">
        <f t="shared" si="36"/>
        <v/>
      </c>
      <c r="Q71" s="278"/>
      <c r="R71" s="278"/>
      <c r="S71" s="278"/>
      <c r="T71" s="278"/>
      <c r="U71" s="278"/>
      <c r="V71" s="289"/>
      <c r="W71" s="64" t="str">
        <f>IF(L71="","",(SUM(L69:L71)/L71)/(SUM(L69:L71)/L69+SUM(L69:L71)/L70+SUM(L69:L71)/L71))</f>
        <v/>
      </c>
      <c r="X71" s="103">
        <f t="shared" si="21"/>
        <v>0</v>
      </c>
      <c r="Y71" s="103">
        <f t="shared" si="21"/>
        <v>0</v>
      </c>
      <c r="Z71" s="103">
        <f t="shared" si="21"/>
        <v>0</v>
      </c>
      <c r="AA71" s="103">
        <f t="shared" si="21"/>
        <v>0</v>
      </c>
      <c r="AB71" s="103">
        <f t="shared" si="21"/>
        <v>0</v>
      </c>
      <c r="AC71" s="103">
        <f t="shared" si="21"/>
        <v>0</v>
      </c>
      <c r="AD71" s="103">
        <f t="shared" si="21"/>
        <v>0</v>
      </c>
      <c r="AE71" s="52">
        <f t="shared" si="22"/>
        <v>0</v>
      </c>
      <c r="AF71" s="52">
        <f t="shared" si="23"/>
        <v>0</v>
      </c>
      <c r="AG71" s="52">
        <f t="shared" si="24"/>
        <v>0</v>
      </c>
      <c r="AH71" s="52">
        <f t="shared" si="25"/>
        <v>0</v>
      </c>
      <c r="AI71" s="52">
        <f t="shared" si="26"/>
        <v>0</v>
      </c>
      <c r="AJ71" s="52">
        <f t="shared" si="27"/>
        <v>0</v>
      </c>
      <c r="AK71" s="52">
        <f t="shared" si="28"/>
        <v>0</v>
      </c>
      <c r="AL71" s="52">
        <f t="shared" si="29"/>
        <v>0</v>
      </c>
      <c r="AM71" s="52">
        <f t="shared" si="30"/>
        <v>0</v>
      </c>
      <c r="AN71" s="52">
        <f t="shared" si="31"/>
        <v>0</v>
      </c>
      <c r="AO71" s="52">
        <f t="shared" si="32"/>
        <v>0</v>
      </c>
      <c r="AP71" s="52">
        <f t="shared" si="33"/>
        <v>0</v>
      </c>
      <c r="AQ71" s="52">
        <f t="shared" si="34"/>
        <v>0</v>
      </c>
      <c r="AR71" s="52">
        <f t="shared" si="35"/>
        <v>0</v>
      </c>
      <c r="AS71" s="105" t="str">
        <f>IF($B69="","",$B69)</f>
        <v>12</v>
      </c>
      <c r="AT71" s="311"/>
      <c r="AU71" s="298"/>
      <c r="AV71" s="298"/>
    </row>
    <row r="72" spans="1:48" ht="13.25" customHeight="1" x14ac:dyDescent="0.2">
      <c r="A72" s="307" t="str">
        <f>IF(OR(D72="W",D73="W",D74="W",D72="1/2W",D73="1/2W",D74="1/2W",D72="1/2L",D73="1/2L",D74="1/2L"),"OK",IF(OR(D72="L",D73="L",D74="L"),"LOSS",IF(OR(D72="X",D73="X",D74="X"),"Anulado"," ")))</f>
        <v>OK</v>
      </c>
      <c r="B72" s="317" t="str">
        <f>IF(E72="","",$B69)</f>
        <v>12</v>
      </c>
      <c r="C72" s="305" t="str">
        <f>IF(E72=""," ","– "&amp;COUNTIF(B$3:B74,$B72))</f>
        <v>– 4</v>
      </c>
      <c r="D72" s="65" t="s">
        <v>28</v>
      </c>
      <c r="E72" s="326">
        <v>44694.270833333336</v>
      </c>
      <c r="F72" s="314" t="s">
        <v>184</v>
      </c>
      <c r="G72" s="66" t="s">
        <v>185</v>
      </c>
      <c r="H72" s="313" t="str">
        <f ca="1">IF(E72="","",IF(AND(DAY(E72)&lt;DAY(TODAY()),$A72=" "),"???",IF($A72=" ",IF(AND(DAY(E72)=DAY(TODAY()),HOUR(E72)&lt;=HOUR(NOW())+1),IF(AND(HOUR(E72)+2&lt;=HOUR(NOW()),DAY(E72)&lt;=DAY(TODAY()),MINUTE(E72)&lt;=MINUTE(NOW())),"???",IF(OR(MINUTE(E72)&lt;=MINUTE(NOW()),HOUR(E72)&lt;=HOUR(NOW())),"!!!","")),""),"")))</f>
        <v/>
      </c>
      <c r="I72" s="67" t="s">
        <v>18</v>
      </c>
      <c r="J72" s="68">
        <f>IF(I72="","",IF(_xlfn.XLOOKUP(I72,I$3:I71,$AS$3:AS71,0,,-1)=AS72,_xlfn.XLOOKUP(I72,I$3:I71,J$3:J71,1,,-1)+1,1))</f>
        <v>4</v>
      </c>
      <c r="K72" s="69">
        <f>IF(I72="","",_xlfn.XLOOKUP(I72,I$3:I71,K$3:K71,0,,-1)+IF($D72=" ",1,0))</f>
        <v>0</v>
      </c>
      <c r="L72" s="70">
        <v>1.98</v>
      </c>
      <c r="M72" s="71">
        <v>11</v>
      </c>
      <c r="N72" s="293" t="b">
        <v>0</v>
      </c>
      <c r="O72" s="72">
        <f>IF(OR(W72="",W73=""),"",ROUND(IF(L74&gt;0,IF(M72&gt;0,M72,IF(M73&gt;0,IF(N72=TRUE,ROUND((M73*W72)/W73,0),(M73*W72)/W73),IF(N72=TRUE,ROUND((M74*W72)/W74,0),(M74*W72)/W74))),IF(M72&gt;0,M72,IF(N72=TRUE,ROUND((M73*W72)/W73,0),(M73*W72)/W73))),2))</f>
        <v>11</v>
      </c>
      <c r="P72" s="73">
        <f t="shared" si="36"/>
        <v>21.78</v>
      </c>
      <c r="Q72" s="320">
        <f>IF($A72="Anulado",0,IF(OR($A72="LOSS",$A72="OK"),IF(OR($D72="W",$D72="1/2W",$D72="1/2L"),P72-O72,IF($D72="L",-O72,0))+IF(OR($D73="W",$D73="1/2W",$D73="1/2L"),P73-O73,IF($D73="L",-O73,0))+IF(OR($D74="W",$D74="1/2W",$D74="1/2L"),P74-O74,IF($D74="L",-O74,0)),IF(AND(OR($D72="W",$D72="1/2W",$D72="1/2L"),D73="W"),P72+P73-SUM(O72:O74)+_xlfn.XLOOKUP("X",D72:D74,O72:O74,0),IF(AND(D72=TRUE,D74="W"),P72+P74-SUM(O72:O74),IF(AND(D73="W",D74="W"),P73+P74-SUM(O72:O74)+_xlfn.XLOOKUP("X",D72:D74,O72:O74,0),IF(L74&gt;0,IF(OR($D72="W",$D72="1/2W",$D72="1/2L"),P72-SUM(O72:O74)+_xlfn.XLOOKUP("X",D72:D74,O72:O74,0),IF(OR($D72="W",$D72="1/2W",$D72="1/2L"),P73-SUM(O72:O74)+_xlfn.XLOOKUP("X",D72:D74,O72:O74,0),IF(OR($D72="W",$D72="1/2W",$D72="1/2L"),P74-SUM(O72:O74)+_xlfn.XLOOKUP("X",D72:D74,O72:O74,0),SUM(P72:P74)/3-SUM(O72:O74)+_xlfn.XLOOKUP("X",D72:D74,O72:O74,0)))),IF(OR($D72="W",$D72="1/2W",$D72="1/2L"),P72-SUM(O72:O73)+_xlfn.XLOOKUP("X",D72:D74,O72:O74,0),IF(OR($D72="W",$D72="1/2W",$D72="1/2L"),P73-SUM(O72:O73)+_xlfn.XLOOKUP("X",D72:D74,O72:O74,0),SUM(P72:P73)/2-SUM(O72:O73)+_xlfn.XLOOKUP("X",D72:D74,O72:O74,0)))))))))</f>
        <v>1.9209999999999976</v>
      </c>
      <c r="R72" s="319">
        <f>IF(Q72=0,0,Q72/SUM(O72:O74))</f>
        <v>9.6775818639798367E-2</v>
      </c>
      <c r="S72" s="296">
        <f>IF($B72=$B69,IF(OR($A72="LOSS",$A72="OK",$A72="Anulada"),Q72,0)+S69,IF(OR($A72="LOSS",$A72="OK",$A72="Anulada"),Q72,0))</f>
        <v>6.6909999999999989</v>
      </c>
      <c r="T72" s="296">
        <f>IF($B72="",0,IF($B72=$B69,IF(G74="",IF(OR(G72="DNB1",G72="DNB2",G72="AH1(0)",G72="AH2(0)",G72="AH1(1)",G72="AH2(1)",G72="AH1(2)",G72="AH2(2)",G72="AH1(3)",G72="AH2(3)",G72="AH1(4)",G72="AH2(4)"),0,IF(Q72&lt;0,IF(G74="",SMALL(P72:P74,1)-SUM(O72:O74),0),SMALL(P72:P74,1)-SUM(O72:O74))),IF(Q72&lt;0,IF(G74="",SMALL(P72:P74,1)-SUM(O72:O74),0),SMALL(P72:P74,1)-SUM(O72:O74)))+T69,IF(G74="",IF(OR(G72="DNB1",G72="DNB2",G72="AH1(0)",G72="AH2(0)",G72="AH1(1)",G72="AH2(1)",G72="AH1(2)",G72="AH2(2)",G72="AH1(3)",G72="AH2(3)",G72="AH1(4)",G72="AH2(4)"),0,IF(Q72&lt;0,IF(G74="",SMALL(P72:P74,1)-SUM(O72:O74),0),SMALL(P72:P74,1)-SUM(O72:O74))),IF(Q72&lt;0,IF(G74="",SMALL(P72:P74,1)-SUM(O72:O74),0),SMALL(P72:P74,1)-SUM(O72:O74)))))</f>
        <v>3.0890000000000022</v>
      </c>
      <c r="U72" s="296">
        <f>IF($B72=$B69,IF(Q72&lt;0,IF(G74="",Q72,0),Q72)+U69,Q72)</f>
        <v>6.6909999999999989</v>
      </c>
      <c r="V72" s="323">
        <f>IF(U72=0,0,U72/AT72)</f>
        <v>2.9933342280678205E-2</v>
      </c>
      <c r="W72" s="74">
        <f>IF(L72="","",IF(L74&gt;0,(SUM(L72:L74)/L72)/(SUM(L72:L74)/L72+SUM(L72:L74)/L73+SUM(L72:L74)/L74),L73/SUM(L72:L73)))</f>
        <v>0.55405405405405406</v>
      </c>
      <c r="X72" s="89">
        <f t="shared" si="21"/>
        <v>-11</v>
      </c>
      <c r="Y72" s="77">
        <f t="shared" si="21"/>
        <v>0</v>
      </c>
      <c r="Z72" s="77">
        <f t="shared" si="21"/>
        <v>0</v>
      </c>
      <c r="AA72" s="77">
        <f t="shared" si="21"/>
        <v>0</v>
      </c>
      <c r="AB72" s="77">
        <f t="shared" si="21"/>
        <v>0</v>
      </c>
      <c r="AC72" s="77">
        <f t="shared" si="21"/>
        <v>0</v>
      </c>
      <c r="AD72" s="77">
        <f t="shared" si="21"/>
        <v>0</v>
      </c>
      <c r="AE72" s="77">
        <f t="shared" si="22"/>
        <v>0</v>
      </c>
      <c r="AF72" s="77">
        <f t="shared" si="23"/>
        <v>1</v>
      </c>
      <c r="AG72" s="77">
        <f t="shared" si="24"/>
        <v>0</v>
      </c>
      <c r="AH72" s="77">
        <f t="shared" si="25"/>
        <v>0</v>
      </c>
      <c r="AI72" s="77">
        <f t="shared" si="26"/>
        <v>0</v>
      </c>
      <c r="AJ72" s="77">
        <f t="shared" si="27"/>
        <v>0</v>
      </c>
      <c r="AK72" s="77">
        <f t="shared" si="28"/>
        <v>0</v>
      </c>
      <c r="AL72" s="77">
        <f t="shared" si="29"/>
        <v>0</v>
      </c>
      <c r="AM72" s="77">
        <f t="shared" si="30"/>
        <v>0</v>
      </c>
      <c r="AN72" s="77">
        <f t="shared" si="31"/>
        <v>0</v>
      </c>
      <c r="AO72" s="77">
        <f t="shared" si="32"/>
        <v>0</v>
      </c>
      <c r="AP72" s="77">
        <f t="shared" si="33"/>
        <v>0</v>
      </c>
      <c r="AQ72" s="77">
        <f t="shared" si="34"/>
        <v>0</v>
      </c>
      <c r="AR72" s="77">
        <f t="shared" si="35"/>
        <v>0</v>
      </c>
      <c r="AS72" s="107" t="str">
        <f>IF($B72="","",$B72)</f>
        <v>12</v>
      </c>
      <c r="AT72" s="321">
        <f>IF($B72=$B69,AT69+SUM(O72:O74),SUM(O72:O74))</f>
        <v>223.53</v>
      </c>
      <c r="AU72" s="296">
        <f>IF($A72=" ",SUM(O72:O74),0)+AU69</f>
        <v>0</v>
      </c>
      <c r="AV72" s="296">
        <f>IF($B72="","",AV69+Q72)</f>
        <v>133.29887538757555</v>
      </c>
    </row>
    <row r="73" spans="1:48" ht="13" customHeight="1" x14ac:dyDescent="0.2">
      <c r="A73" s="308"/>
      <c r="B73" s="282"/>
      <c r="C73" s="303"/>
      <c r="D73" s="79" t="s">
        <v>31</v>
      </c>
      <c r="E73" s="277"/>
      <c r="F73" s="291"/>
      <c r="G73" s="80" t="s">
        <v>186</v>
      </c>
      <c r="H73" s="277"/>
      <c r="I73" s="81" t="s">
        <v>23</v>
      </c>
      <c r="J73" s="82">
        <f>IF(I73="","",IF(_xlfn.XLOOKUP(I73,I$3:I72,$AS$3:AS72,0,,-1)=AS73,_xlfn.XLOOKUP(I73,I$3:I72,J$3:J72,1,,-1)+1,1))</f>
        <v>2</v>
      </c>
      <c r="K73" s="83">
        <f>IF(I73="","",_xlfn.XLOOKUP(I73,I$3:I72,K$3:K72,0,,-1)+IF($D73=" ",1,0))</f>
        <v>0</v>
      </c>
      <c r="L73" s="84">
        <v>2.46</v>
      </c>
      <c r="M73" s="85"/>
      <c r="N73" s="294"/>
      <c r="O73" s="86">
        <f>IF(OR(W72="",W73=""),"",ROUND(IF(L74&gt;0,IF(M73&gt;0,M73,IF(M72&gt;0,IF(N72=TRUE,ROUND((M72*W73)/W72,0),(M72*W73)/W72),IF(M73&gt;0,IF(N72=TRUE,ROUND(M73,0),M73),IF(M74&gt;0,IF(N72=TRUE,ROUND(O74*W73/W74,0),O74*W73/W74),0)))),IF(M73&gt;0,M73,IF(N72=TRUE,ROUND((M72*W73)/W72,0),(M72*W73)/W72))),2))</f>
        <v>8.85</v>
      </c>
      <c r="P73" s="87">
        <f t="shared" si="36"/>
        <v>21.770999999999997</v>
      </c>
      <c r="Q73" s="277"/>
      <c r="R73" s="286"/>
      <c r="S73" s="286"/>
      <c r="T73" s="286"/>
      <c r="U73" s="286"/>
      <c r="V73" s="288"/>
      <c r="W73" s="88">
        <f>IF(L73="","",IF(L74&gt;0,(SUM(L72:L74)/L73)/(SUM(L72:L74)/L72+SUM(L72:L74)/L73+SUM(L72:L74)/L74),L72/SUM(L72:L73)))</f>
        <v>0.445945945945946</v>
      </c>
      <c r="X73" s="77">
        <f t="shared" ref="X73:AD82" si="37">IF($I73=X$2,IF(OR($D73="W",$D73="1/2W",$D73="1/2L"),$P73-$O73,IF($D73="X",0,-$O73)),0)</f>
        <v>0</v>
      </c>
      <c r="Y73" s="77">
        <f t="shared" si="37"/>
        <v>0</v>
      </c>
      <c r="Z73" s="77">
        <f t="shared" si="37"/>
        <v>0</v>
      </c>
      <c r="AA73" s="77">
        <f t="shared" si="37"/>
        <v>0</v>
      </c>
      <c r="AB73" s="77">
        <f t="shared" si="37"/>
        <v>0</v>
      </c>
      <c r="AC73" s="89">
        <f t="shared" si="37"/>
        <v>12.920999999999998</v>
      </c>
      <c r="AD73" s="77">
        <f t="shared" si="37"/>
        <v>0</v>
      </c>
      <c r="AE73" s="77">
        <f t="shared" si="22"/>
        <v>0</v>
      </c>
      <c r="AF73" s="77">
        <f t="shared" si="23"/>
        <v>0</v>
      </c>
      <c r="AG73" s="77">
        <f t="shared" si="24"/>
        <v>0</v>
      </c>
      <c r="AH73" s="77">
        <f t="shared" si="25"/>
        <v>0</v>
      </c>
      <c r="AI73" s="77">
        <f t="shared" si="26"/>
        <v>0</v>
      </c>
      <c r="AJ73" s="77">
        <f t="shared" si="27"/>
        <v>0</v>
      </c>
      <c r="AK73" s="77">
        <f t="shared" si="28"/>
        <v>0</v>
      </c>
      <c r="AL73" s="77">
        <f t="shared" si="29"/>
        <v>0</v>
      </c>
      <c r="AM73" s="77">
        <f t="shared" si="30"/>
        <v>0</v>
      </c>
      <c r="AN73" s="77">
        <f t="shared" si="31"/>
        <v>0</v>
      </c>
      <c r="AO73" s="77">
        <f t="shared" si="32"/>
        <v>1</v>
      </c>
      <c r="AP73" s="77">
        <f t="shared" si="33"/>
        <v>0</v>
      </c>
      <c r="AQ73" s="77">
        <f t="shared" si="34"/>
        <v>0</v>
      </c>
      <c r="AR73" s="77">
        <f t="shared" si="35"/>
        <v>0</v>
      </c>
      <c r="AS73" s="107" t="str">
        <f>IF($B72="","",$B72)</f>
        <v>12</v>
      </c>
      <c r="AT73" s="311"/>
      <c r="AU73" s="298"/>
      <c r="AV73" s="298"/>
    </row>
    <row r="74" spans="1:48" ht="13.25" customHeight="1" x14ac:dyDescent="0.2">
      <c r="A74" s="309"/>
      <c r="B74" s="283"/>
      <c r="C74" s="304"/>
      <c r="D74" s="90" t="s">
        <v>32</v>
      </c>
      <c r="E74" s="278"/>
      <c r="F74" s="292"/>
      <c r="G74" s="109"/>
      <c r="H74" s="278"/>
      <c r="I74" s="110"/>
      <c r="J74" s="111" t="str">
        <f>IF(I74="","",IF(_xlfn.XLOOKUP(I74,I$3:I73,$AS$3:AS73,0,,-1)=AS74,_xlfn.XLOOKUP(I74,I$3:I73,J$3:J73,1,,-1)+1,1))</f>
        <v/>
      </c>
      <c r="K74" s="112" t="str">
        <f>IF(I74="","",_xlfn.XLOOKUP(I74,I$3:I73,K$3:K73,0,,-1)+IF($D74=" ",1,0))</f>
        <v/>
      </c>
      <c r="L74" s="113"/>
      <c r="M74" s="96"/>
      <c r="N74" s="295"/>
      <c r="O74" s="114" t="str">
        <f>IF(OR(W72="",W73=""),"",IF(L74&gt;0,ROUND(IF(M74&gt;0,M74,IF(M72&gt;0,IF(N72=TRUE,ROUND((M72*W74)/W72,0),(M72*W74)/W72),IF(M73&gt;0,IF(N72=TRUE,ROUND((M73*W74)/W73,0),(M73*W74)/W73),IF(M74&gt;0,M74,0)))),2),""))</f>
        <v/>
      </c>
      <c r="P74" s="115" t="str">
        <f t="shared" si="36"/>
        <v/>
      </c>
      <c r="Q74" s="278"/>
      <c r="R74" s="278"/>
      <c r="S74" s="278"/>
      <c r="T74" s="278"/>
      <c r="U74" s="278"/>
      <c r="V74" s="289"/>
      <c r="W74" s="116" t="str">
        <f>IF(L74="","",(SUM(L72:L74)/L74)/(SUM(L72:L74)/L72+SUM(L72:L74)/L73+SUM(L72:L74)/L74))</f>
        <v/>
      </c>
      <c r="X74" s="77">
        <f t="shared" si="37"/>
        <v>0</v>
      </c>
      <c r="Y74" s="77">
        <f t="shared" si="37"/>
        <v>0</v>
      </c>
      <c r="Z74" s="77">
        <f t="shared" si="37"/>
        <v>0</v>
      </c>
      <c r="AA74" s="77">
        <f t="shared" si="37"/>
        <v>0</v>
      </c>
      <c r="AB74" s="77">
        <f t="shared" si="37"/>
        <v>0</v>
      </c>
      <c r="AC74" s="77">
        <f t="shared" si="37"/>
        <v>0</v>
      </c>
      <c r="AD74" s="77">
        <f t="shared" si="37"/>
        <v>0</v>
      </c>
      <c r="AE74" s="77">
        <f t="shared" si="22"/>
        <v>0</v>
      </c>
      <c r="AF74" s="77">
        <f t="shared" si="23"/>
        <v>0</v>
      </c>
      <c r="AG74" s="77">
        <f t="shared" si="24"/>
        <v>0</v>
      </c>
      <c r="AH74" s="77">
        <f t="shared" si="25"/>
        <v>0</v>
      </c>
      <c r="AI74" s="77">
        <f t="shared" si="26"/>
        <v>0</v>
      </c>
      <c r="AJ74" s="77">
        <f t="shared" si="27"/>
        <v>0</v>
      </c>
      <c r="AK74" s="77">
        <f t="shared" si="28"/>
        <v>0</v>
      </c>
      <c r="AL74" s="77">
        <f t="shared" si="29"/>
        <v>0</v>
      </c>
      <c r="AM74" s="77">
        <f t="shared" si="30"/>
        <v>0</v>
      </c>
      <c r="AN74" s="77">
        <f t="shared" si="31"/>
        <v>0</v>
      </c>
      <c r="AO74" s="77">
        <f t="shared" si="32"/>
        <v>0</v>
      </c>
      <c r="AP74" s="77">
        <f t="shared" si="33"/>
        <v>0</v>
      </c>
      <c r="AQ74" s="77">
        <f t="shared" si="34"/>
        <v>0</v>
      </c>
      <c r="AR74" s="77">
        <f t="shared" si="35"/>
        <v>0</v>
      </c>
      <c r="AS74" s="107" t="str">
        <f>IF($B72="","",$B72)</f>
        <v>12</v>
      </c>
      <c r="AT74" s="311"/>
      <c r="AU74" s="298"/>
      <c r="AV74" s="298"/>
    </row>
    <row r="75" spans="1:48" ht="13.25" customHeight="1" x14ac:dyDescent="0.2">
      <c r="A75" s="312" t="str">
        <f>IF(OR(D75="W",D76="W",D77="W",D75="1/2W",D76="1/2W",D77="1/2W",D75="1/2L",D76="1/2L",D77="1/2L"),"OK",IF(OR(D75="L",D76="L",D77="L"),"LOSS",IF(OR(D75="X",D76="X",D77="X"),"Anulado"," ")))</f>
        <v>OK</v>
      </c>
      <c r="B75" s="316" t="str">
        <f>IF(E75="","",$B72)</f>
        <v>12</v>
      </c>
      <c r="C75" s="302" t="str">
        <f>IF(E75=""," ","– "&amp;COUNTIF(B$3:B77,$B75))</f>
        <v>– 5</v>
      </c>
      <c r="D75" s="25" t="s">
        <v>28</v>
      </c>
      <c r="E75" s="325">
        <v>44693.645833333336</v>
      </c>
      <c r="F75" s="315" t="s">
        <v>187</v>
      </c>
      <c r="G75" s="117" t="s">
        <v>172</v>
      </c>
      <c r="H75" s="306" t="str">
        <f ca="1">IF(E75="","",IF(AND(DAY(E75)&lt;DAY(TODAY()),$A75=" "),"???",IF($A75=" ",IF(AND(DAY(E75)=DAY(TODAY()),HOUR(E75)&lt;=HOUR(NOW())+1),IF(AND(HOUR(E75)+2&lt;=HOUR(NOW()),DAY(E75)&lt;=DAY(TODAY()),MINUTE(E75)&lt;=MINUTE(NOW())),"???",IF(OR(MINUTE(E75)&lt;=MINUTE(NOW()),HOUR(E75)&lt;=HOUR(NOW())),"!!!","")),""),"")))</f>
        <v/>
      </c>
      <c r="I75" s="27" t="s">
        <v>23</v>
      </c>
      <c r="J75" s="101">
        <f>IF(I75="","",IF(_xlfn.XLOOKUP(I75,I$3:I74,$AS$3:AS74,0,,-1)=AS75,_xlfn.XLOOKUP(I75,I$3:I74,J$3:J74,1,,-1)+1,1))</f>
        <v>3</v>
      </c>
      <c r="K75" s="29">
        <f>IF(I75="","",_xlfn.XLOOKUP(I75,I$3:I74,K$3:K74,0,,-1)+IF($D75=" ",1,0))</f>
        <v>0</v>
      </c>
      <c r="L75" s="118">
        <v>2.0499999999999998</v>
      </c>
      <c r="M75" s="119">
        <v>100</v>
      </c>
      <c r="N75" s="318" t="b">
        <v>0</v>
      </c>
      <c r="O75" s="102">
        <f>IF(OR(W75="",W76=""),"",ROUND(IF(L77&gt;0,IF(M75&gt;0,M75,IF(M76&gt;0,IF(N75=TRUE,ROUND((M76*W75)/W76,0),(M76*W75)/W76),IF(N75=TRUE,ROUND((M77*W75)/W77,0),(M77*W75)/W77))),IF(M75&gt;0,M75,IF(N75=TRUE,ROUND((M76*W75)/W76,0),(M76*W75)/W76))),2))</f>
        <v>100</v>
      </c>
      <c r="P75" s="33">
        <f t="shared" si="36"/>
        <v>204.99999999999997</v>
      </c>
      <c r="Q75" s="301">
        <f>IF($A75="Anulado",0,IF(OR($A75="LOSS",$A75="OK"),IF(OR($D75="W",$D75="1/2W",$D75="1/2L"),P75-O75,IF($D75="L",-O75,0))+IF(OR($D76="W",$D76="1/2W",$D76="1/2L"),P76-O76,IF($D76="L",-O76,0))+IF(OR($D77="W",$D77="1/2W",$D77="1/2L"),P77-O77,IF($D77="L",-O77,0)),IF(AND(OR($D75="W",$D75="1/2W",$D75="1/2L"),D76="W"),P75+P76-SUM(O75:O77)+_xlfn.XLOOKUP("X",D75:D77,O75:O77,0),IF(AND(D75=TRUE,D77="W"),P75+P77-SUM(O75:O77),IF(AND(D76="W",D77="W"),P76+P77-SUM(O75:O77)+_xlfn.XLOOKUP("X",D75:D77,O75:O77,0),IF(L77&gt;0,IF(OR($D75="W",$D75="1/2W",$D75="1/2L"),P75-SUM(O75:O77)+_xlfn.XLOOKUP("X",D75:D77,O75:O77,0),IF(OR($D75="W",$D75="1/2W",$D75="1/2L"),P76-SUM(O75:O77)+_xlfn.XLOOKUP("X",D75:D77,O75:O77,0),IF(OR($D75="W",$D75="1/2W",$D75="1/2L"),P77-SUM(O75:O77)+_xlfn.XLOOKUP("X",D75:D77,O75:O77,0),SUM(P75:P77)/3-SUM(O75:O77)+_xlfn.XLOOKUP("X",D75:D77,O75:O77,0)))),IF(OR($D75="W",$D75="1/2W",$D75="1/2L"),P75-SUM(O75:O76)+_xlfn.XLOOKUP("X",D75:D77,O75:O77,0),IF(OR($D75="W",$D75="1/2W",$D75="1/2L"),P76-SUM(O75:O76)+_xlfn.XLOOKUP("X",D75:D77,O75:O77,0),SUM(P75:P76)/2-SUM(O75:O76)+_xlfn.XLOOKUP("X",D75:D77,O75:O77,0)))))))))</f>
        <v>6.4000000000000057</v>
      </c>
      <c r="R75" s="300">
        <f>IF(Q75=0,0,Q75/SUM(O75:O77))</f>
        <v>3.2820512820512848E-2</v>
      </c>
      <c r="S75" s="285">
        <f>IF($B75=$B72,IF(OR($A75="LOSS",$A75="OK",$A75="Anulada"),Q75,0)+S72,IF(OR($A75="LOSS",$A75="OK",$A75="Anulada"),Q75,0))</f>
        <v>13.091000000000005</v>
      </c>
      <c r="T75" s="285">
        <f>IF($B75="",0,IF($B75=$B72,IF(G77="",IF(OR(G75="DNB1",G75="DNB2",G75="AH1(0)",G75="AH2(0)",G75="AH1(1)",G75="AH2(1)",G75="AH1(2)",G75="AH2(2)",G75="AH1(3)",G75="AH2(3)",G75="AH1(4)",G75="AH2(4)"),0,IF(Q75&lt;0,IF(G77="",SMALL(P75:P77,1)-SUM(O75:O77),0),SMALL(P75:P77,1)-SUM(O75:O77))),IF(Q75&lt;0,IF(G77="",SMALL(P75:P77,1)-SUM(O75:O77),0),SMALL(P75:P77,1)-SUM(O75:O77)))+T72,IF(G77="",IF(OR(G75="DNB1",G75="DNB2",G75="AH1(0)",G75="AH2(0)",G75="AH1(1)",G75="AH2(1)",G75="AH1(2)",G75="AH2(2)",G75="AH1(3)",G75="AH2(3)",G75="AH1(4)",G75="AH2(4)"),0,IF(Q75&lt;0,IF(G77="",SMALL(P75:P77,1)-SUM(O75:O77),0),SMALL(P75:P77,1)-SUM(O75:O77))),IF(Q75&lt;0,IF(G77="",SMALL(P75:P77,1)-SUM(O75:O77),0),SMALL(P75:P77,1)-SUM(O75:O77)))))</f>
        <v>9.4890000000000079</v>
      </c>
      <c r="U75" s="285">
        <f>IF($B75=$B72,IF(Q75&lt;0,IF(G77="",Q75,0),Q75)+U72,Q75)</f>
        <v>13.091000000000005</v>
      </c>
      <c r="V75" s="287">
        <f>IF(U75=0,0,U75/AT75)</f>
        <v>3.1278522447614282E-2</v>
      </c>
      <c r="W75" s="34">
        <f>IF(L75="","",IF(L77&gt;0,(SUM(L75:L77)/L75)/(SUM(L75:L77)/L75+SUM(L75:L77)/L76+SUM(L75:L77)/L77),L76/SUM(L75:L76)))</f>
        <v>0.5083932853717027</v>
      </c>
      <c r="X75" s="103">
        <f t="shared" si="37"/>
        <v>0</v>
      </c>
      <c r="Y75" s="103">
        <f t="shared" si="37"/>
        <v>0</v>
      </c>
      <c r="Z75" s="103">
        <f t="shared" si="37"/>
        <v>0</v>
      </c>
      <c r="AA75" s="103">
        <f t="shared" si="37"/>
        <v>0</v>
      </c>
      <c r="AB75" s="103">
        <f t="shared" si="37"/>
        <v>0</v>
      </c>
      <c r="AC75" s="104">
        <f t="shared" si="37"/>
        <v>-100</v>
      </c>
      <c r="AD75" s="103">
        <f t="shared" si="37"/>
        <v>0</v>
      </c>
      <c r="AE75" s="52">
        <f t="shared" si="22"/>
        <v>0</v>
      </c>
      <c r="AF75" s="52">
        <f t="shared" si="23"/>
        <v>0</v>
      </c>
      <c r="AG75" s="52">
        <f t="shared" si="24"/>
        <v>0</v>
      </c>
      <c r="AH75" s="52">
        <f t="shared" si="25"/>
        <v>0</v>
      </c>
      <c r="AI75" s="52">
        <f t="shared" si="26"/>
        <v>0</v>
      </c>
      <c r="AJ75" s="52">
        <f t="shared" si="27"/>
        <v>0</v>
      </c>
      <c r="AK75" s="52">
        <f t="shared" si="28"/>
        <v>0</v>
      </c>
      <c r="AL75" s="52">
        <f t="shared" si="29"/>
        <v>0</v>
      </c>
      <c r="AM75" s="52">
        <f t="shared" si="30"/>
        <v>0</v>
      </c>
      <c r="AN75" s="52">
        <f t="shared" si="31"/>
        <v>0</v>
      </c>
      <c r="AO75" s="52">
        <f t="shared" si="32"/>
        <v>0</v>
      </c>
      <c r="AP75" s="52">
        <f t="shared" si="33"/>
        <v>1</v>
      </c>
      <c r="AQ75" s="52">
        <f t="shared" si="34"/>
        <v>0</v>
      </c>
      <c r="AR75" s="52">
        <f t="shared" si="35"/>
        <v>0</v>
      </c>
      <c r="AS75" s="105" t="str">
        <f>IF($B75="","",$B75)</f>
        <v>12</v>
      </c>
      <c r="AT75" s="322">
        <f>IF($B75=$B72,AT72+SUM(O75:O77),SUM(O75:O77))</f>
        <v>418.53</v>
      </c>
      <c r="AU75" s="285">
        <f>IF($A75=" ",SUM(O75:O77),0)+AU72</f>
        <v>0</v>
      </c>
      <c r="AV75" s="285">
        <f>IF($B75="","",AV72+Q75)</f>
        <v>139.69887538757555</v>
      </c>
    </row>
    <row r="76" spans="1:48" ht="13" customHeight="1" x14ac:dyDescent="0.2">
      <c r="A76" s="308"/>
      <c r="B76" s="282"/>
      <c r="C76" s="303"/>
      <c r="D76" s="39" t="s">
        <v>31</v>
      </c>
      <c r="E76" s="277"/>
      <c r="F76" s="291"/>
      <c r="G76" s="120" t="s">
        <v>154</v>
      </c>
      <c r="H76" s="277"/>
      <c r="I76" s="42" t="s">
        <v>18</v>
      </c>
      <c r="J76" s="43">
        <f>IF(I76="","",IF(_xlfn.XLOOKUP(I76,I$3:I75,$AS$3:AS75,0,,-1)=AS76,_xlfn.XLOOKUP(I76,I$3:I75,J$3:J75,1,,-1)+1,1))</f>
        <v>5</v>
      </c>
      <c r="K76" s="44">
        <f>IF(I76="","",_xlfn.XLOOKUP(I76,I$3:I75,K$3:K75,0,,-1)+IF($D76=" ",1,0))</f>
        <v>0</v>
      </c>
      <c r="L76" s="121">
        <v>2.12</v>
      </c>
      <c r="M76" s="122">
        <v>95</v>
      </c>
      <c r="N76" s="294"/>
      <c r="O76" s="47">
        <f>IF(OR(W75="",W76=""),"",ROUND(IF(L77&gt;0,IF(M76&gt;0,M76,IF(M75&gt;0,IF(N75=TRUE,ROUND((M75*W76)/W75,0),(M75*W76)/W75),IF(M76&gt;0,IF(N75=TRUE,ROUND(M76,0),M76),IF(M77&gt;0,IF(N75=TRUE,ROUND(O77*W76/W77,0),O77*W76/W77),0)))),IF(M76&gt;0,M76,IF(N75=TRUE,ROUND((M75*W76)/W75,0),(M75*W76)/W75))),2))</f>
        <v>95</v>
      </c>
      <c r="P76" s="48">
        <f t="shared" si="36"/>
        <v>201.4</v>
      </c>
      <c r="Q76" s="277"/>
      <c r="R76" s="286"/>
      <c r="S76" s="286"/>
      <c r="T76" s="286"/>
      <c r="U76" s="286"/>
      <c r="V76" s="288"/>
      <c r="W76" s="49">
        <f>IF(L76="","",IF(L77&gt;0,(SUM(L75:L77)/L76)/(SUM(L75:L77)/L75+SUM(L75:L77)/L76+SUM(L75:L77)/L77),L75/SUM(L75:L76)))</f>
        <v>0.4916067146282973</v>
      </c>
      <c r="X76" s="104">
        <f t="shared" si="37"/>
        <v>106.4</v>
      </c>
      <c r="Y76" s="103">
        <f t="shared" si="37"/>
        <v>0</v>
      </c>
      <c r="Z76" s="103">
        <f t="shared" si="37"/>
        <v>0</v>
      </c>
      <c r="AA76" s="103">
        <f t="shared" si="37"/>
        <v>0</v>
      </c>
      <c r="AB76" s="103">
        <f t="shared" si="37"/>
        <v>0</v>
      </c>
      <c r="AC76" s="103">
        <f t="shared" si="37"/>
        <v>0</v>
      </c>
      <c r="AD76" s="103">
        <f t="shared" si="37"/>
        <v>0</v>
      </c>
      <c r="AE76" s="52">
        <f t="shared" si="22"/>
        <v>1</v>
      </c>
      <c r="AF76" s="52">
        <f t="shared" si="23"/>
        <v>0</v>
      </c>
      <c r="AG76" s="52">
        <f t="shared" si="24"/>
        <v>0</v>
      </c>
      <c r="AH76" s="52">
        <f t="shared" si="25"/>
        <v>0</v>
      </c>
      <c r="AI76" s="52">
        <f t="shared" si="26"/>
        <v>0</v>
      </c>
      <c r="AJ76" s="52">
        <f t="shared" si="27"/>
        <v>0</v>
      </c>
      <c r="AK76" s="52">
        <f t="shared" si="28"/>
        <v>0</v>
      </c>
      <c r="AL76" s="52">
        <f t="shared" si="29"/>
        <v>0</v>
      </c>
      <c r="AM76" s="52">
        <f t="shared" si="30"/>
        <v>0</v>
      </c>
      <c r="AN76" s="52">
        <f t="shared" si="31"/>
        <v>0</v>
      </c>
      <c r="AO76" s="52">
        <f t="shared" si="32"/>
        <v>0</v>
      </c>
      <c r="AP76" s="52">
        <f t="shared" si="33"/>
        <v>0</v>
      </c>
      <c r="AQ76" s="52">
        <f t="shared" si="34"/>
        <v>0</v>
      </c>
      <c r="AR76" s="52">
        <f t="shared" si="35"/>
        <v>0</v>
      </c>
      <c r="AS76" s="105" t="str">
        <f>IF($B75="","",$B75)</f>
        <v>12</v>
      </c>
      <c r="AT76" s="311"/>
      <c r="AU76" s="298"/>
      <c r="AV76" s="298"/>
    </row>
    <row r="77" spans="1:48" ht="13.25" customHeight="1" x14ac:dyDescent="0.2">
      <c r="A77" s="309"/>
      <c r="B77" s="283"/>
      <c r="C77" s="304"/>
      <c r="D77" s="54" t="s">
        <v>32</v>
      </c>
      <c r="E77" s="278"/>
      <c r="F77" s="292"/>
      <c r="G77" s="134"/>
      <c r="H77" s="278"/>
      <c r="I77" s="57"/>
      <c r="J77" s="58" t="str">
        <f>IF(I77="","",IF(_xlfn.XLOOKUP(I77,I$3:I76,$AS$3:AS76,0,,-1)=AS77,_xlfn.XLOOKUP(I77,I$3:I76,J$3:J76,1,,-1)+1,1))</f>
        <v/>
      </c>
      <c r="K77" s="59" t="str">
        <f>IF(I77="","",_xlfn.XLOOKUP(I77,I$3:I76,K$3:K76,0,,-1)+IF($D77=" ",1,0))</f>
        <v/>
      </c>
      <c r="L77" s="55"/>
      <c r="M77" s="128"/>
      <c r="N77" s="295"/>
      <c r="O77" s="62" t="str">
        <f>IF(OR(W75="",W76=""),"",IF(L77&gt;0,ROUND(IF(M77&gt;0,M77,IF(M75&gt;0,IF(N75=TRUE,ROUND((M75*W77)/W75,0),(M75*W77)/W75),IF(M76&gt;0,IF(N75=TRUE,ROUND((M76*W77)/W76,0),(M76*W77)/W76),IF(M77&gt;0,M77,0)))),2),""))</f>
        <v/>
      </c>
      <c r="P77" s="63" t="str">
        <f t="shared" si="36"/>
        <v/>
      </c>
      <c r="Q77" s="278"/>
      <c r="R77" s="278"/>
      <c r="S77" s="278"/>
      <c r="T77" s="278"/>
      <c r="U77" s="278"/>
      <c r="V77" s="289"/>
      <c r="W77" s="64" t="str">
        <f>IF(L77="","",(SUM(L75:L77)/L77)/(SUM(L75:L77)/L75+SUM(L75:L77)/L76+SUM(L75:L77)/L77))</f>
        <v/>
      </c>
      <c r="X77" s="103">
        <f t="shared" si="37"/>
        <v>0</v>
      </c>
      <c r="Y77" s="103">
        <f t="shared" si="37"/>
        <v>0</v>
      </c>
      <c r="Z77" s="103">
        <f t="shared" si="37"/>
        <v>0</v>
      </c>
      <c r="AA77" s="103">
        <f t="shared" si="37"/>
        <v>0</v>
      </c>
      <c r="AB77" s="103">
        <f t="shared" si="37"/>
        <v>0</v>
      </c>
      <c r="AC77" s="103">
        <f t="shared" si="37"/>
        <v>0</v>
      </c>
      <c r="AD77" s="103">
        <f t="shared" si="37"/>
        <v>0</v>
      </c>
      <c r="AE77" s="52">
        <f t="shared" si="22"/>
        <v>0</v>
      </c>
      <c r="AF77" s="52">
        <f t="shared" si="23"/>
        <v>0</v>
      </c>
      <c r="AG77" s="52">
        <f t="shared" si="24"/>
        <v>0</v>
      </c>
      <c r="AH77" s="52">
        <f t="shared" si="25"/>
        <v>0</v>
      </c>
      <c r="AI77" s="52">
        <f t="shared" si="26"/>
        <v>0</v>
      </c>
      <c r="AJ77" s="52">
        <f t="shared" si="27"/>
        <v>0</v>
      </c>
      <c r="AK77" s="52">
        <f t="shared" si="28"/>
        <v>0</v>
      </c>
      <c r="AL77" s="52">
        <f t="shared" si="29"/>
        <v>0</v>
      </c>
      <c r="AM77" s="52">
        <f t="shared" si="30"/>
        <v>0</v>
      </c>
      <c r="AN77" s="52">
        <f t="shared" si="31"/>
        <v>0</v>
      </c>
      <c r="AO77" s="52">
        <f t="shared" si="32"/>
        <v>0</v>
      </c>
      <c r="AP77" s="52">
        <f t="shared" si="33"/>
        <v>0</v>
      </c>
      <c r="AQ77" s="52">
        <f t="shared" si="34"/>
        <v>0</v>
      </c>
      <c r="AR77" s="52">
        <f t="shared" si="35"/>
        <v>0</v>
      </c>
      <c r="AS77" s="105" t="str">
        <f>IF($B75="","",$B75)</f>
        <v>12</v>
      </c>
      <c r="AT77" s="311"/>
      <c r="AU77" s="298"/>
      <c r="AV77" s="298"/>
    </row>
    <row r="78" spans="1:48" ht="13.25" customHeight="1" x14ac:dyDescent="0.2">
      <c r="A78" s="307" t="str">
        <f>IF(OR(D78="W",D79="W",D80="W",D78="1/2W",D79="1/2W",D80="1/2W",D78="1/2L",D79="1/2L",D80="1/2L"),"OK",IF(OR(D78="L",D79="L",D80="L"),"LOSS",IF(OR(D78="X",D79="X",D80="X"),"Anulado"," ")))</f>
        <v>OK</v>
      </c>
      <c r="B78" s="317" t="str">
        <f>IF(E78="","",$B75)</f>
        <v>12</v>
      </c>
      <c r="C78" s="305" t="str">
        <f>IF(E78=""," ","– "&amp;COUNTIF(B$3:B80,$B78))</f>
        <v>– 6</v>
      </c>
      <c r="D78" s="65" t="s">
        <v>28</v>
      </c>
      <c r="E78" s="326">
        <v>44694.65625</v>
      </c>
      <c r="F78" s="314" t="s">
        <v>188</v>
      </c>
      <c r="G78" s="66" t="s">
        <v>189</v>
      </c>
      <c r="H78" s="313" t="str">
        <f ca="1">IF(E78="","",IF(AND(DAY(E78)&lt;DAY(TODAY()),$A78=" "),"???",IF($A78=" ",IF(AND(DAY(E78)=DAY(TODAY()),HOUR(E78)&lt;=HOUR(NOW())+1),IF(AND(HOUR(E78)+2&lt;=HOUR(NOW()),DAY(E78)&lt;=DAY(TODAY()),MINUTE(E78)&lt;=MINUTE(NOW())),"???",IF(OR(MINUTE(E78)&lt;=MINUTE(NOW()),HOUR(E78)&lt;=HOUR(NOW())),"!!!","")),""),"")))</f>
        <v/>
      </c>
      <c r="I78" s="67" t="s">
        <v>20</v>
      </c>
      <c r="J78" s="68">
        <f>IF(I78="","",IF(_xlfn.XLOOKUP(I78,I$3:I77,$AS$3:AS77,0,,-1)=AS78,_xlfn.XLOOKUP(I78,I$3:I77,J$3:J77,1,,-1)+1,1))</f>
        <v>3</v>
      </c>
      <c r="K78" s="69">
        <f>IF(I78="","",_xlfn.XLOOKUP(I78,I$3:I77,K$3:K77,0,,-1)+IF($D78=" ",1,0))</f>
        <v>0</v>
      </c>
      <c r="L78" s="70">
        <v>3.1</v>
      </c>
      <c r="M78" s="71">
        <v>11.04</v>
      </c>
      <c r="N78" s="293" t="b">
        <v>1</v>
      </c>
      <c r="O78" s="72">
        <f>IF(OR(W78="",W79=""),"",ROUND(IF(L80&gt;0,IF(M78&gt;0,M78,IF(M79&gt;0,IF(N78=TRUE,ROUND((M79*W78)/W79,0),(M79*W78)/W79),IF(N78=TRUE,ROUND((M80*W78)/W80,0),(M80*W78)/W80))),IF(M78&gt;0,M78,IF(N78=TRUE,ROUND((M79*W78)/W79,0),(M79*W78)/W79))),2))</f>
        <v>11.04</v>
      </c>
      <c r="P78" s="73">
        <f t="shared" si="36"/>
        <v>34.223999999999997</v>
      </c>
      <c r="Q78" s="320">
        <f>IF($A78="Anulado",0,IF(OR($A78="LOSS",$A78="OK"),IF(OR($D78="W",$D78="1/2W",$D78="1/2L"),P78-O78,IF($D78="L",-O78,0))+IF(OR($D79="W",$D79="1/2W",$D79="1/2L"),P79-O79,IF($D79="L",-O79,0))+IF(OR($D80="W",$D80="1/2W",$D80="1/2L"),P80-O80,IF($D80="L",-O80,0)),IF(AND(OR($D78="W",$D78="1/2W",$D78="1/2L"),D79="W"),P78+P79-SUM(O78:O80)+_xlfn.XLOOKUP("X",D78:D80,O78:O80,0),IF(AND(D78=TRUE,D80="W"),P78+P80-SUM(O78:O80),IF(AND(D79="W",D80="W"),P79+P80-SUM(O78:O80)+_xlfn.XLOOKUP("X",D78:D80,O78:O80,0),IF(L80&gt;0,IF(OR($D78="W",$D78="1/2W",$D78="1/2L"),P78-SUM(O78:O80)+_xlfn.XLOOKUP("X",D78:D80,O78:O80,0),IF(OR($D78="W",$D78="1/2W",$D78="1/2L"),P79-SUM(O78:O80)+_xlfn.XLOOKUP("X",D78:D80,O78:O80,0),IF(OR($D78="W",$D78="1/2W",$D78="1/2L"),P80-SUM(O78:O80)+_xlfn.XLOOKUP("X",D78:D80,O78:O80,0),SUM(P78:P80)/3-SUM(O78:O80)+_xlfn.XLOOKUP("X",D78:D80,O78:O80,0)))),IF(OR($D78="W",$D78="1/2W",$D78="1/2L"),P78-SUM(O78:O79)+_xlfn.XLOOKUP("X",D78:D80,O78:O80,0),IF(OR($D78="W",$D78="1/2W",$D78="1/2L"),P79-SUM(O78:O79)+_xlfn.XLOOKUP("X",D78:D80,O78:O80,0),SUM(P78:P79)/2-SUM(O78:O79)+_xlfn.XLOOKUP("X",D78:D80,O78:O80,0)))))))))</f>
        <v>6.7800000000000011</v>
      </c>
      <c r="R78" s="319">
        <f>IF(Q78=0,0,Q78/SUM(O78:O80))</f>
        <v>0.23347107438016534</v>
      </c>
      <c r="S78" s="296">
        <f>IF($B78=$B75,IF(OR($A78="LOSS",$A78="OK",$A78="Anulada"),Q78,0)+S75,IF(OR($A78="LOSS",$A78="OK",$A78="Anulada"),Q78,0))</f>
        <v>19.871000000000006</v>
      </c>
      <c r="T78" s="296">
        <f>IF($B78="",0,IF($B78=$B75,IF(G80="",IF(OR(G78="DNB1",G78="DNB2",G78="AH1(0)",G78="AH2(0)",G78="AH1(1)",G78="AH2(1)",G78="AH1(2)",G78="AH2(2)",G78="AH1(3)",G78="AH2(3)",G78="AH1(4)",G78="AH2(4)"),0,IF(Q78&lt;0,IF(G80="",SMALL(P78:P80,1)-SUM(O78:O80),0),SMALL(P78:P80,1)-SUM(O78:O80))),IF(Q78&lt;0,IF(G80="",SMALL(P78:P80,1)-SUM(O78:O80),0),SMALL(P78:P80,1)-SUM(O78:O80)))+T75,IF(G80="",IF(OR(G78="DNB1",G78="DNB2",G78="AH1(0)",G78="AH2(0)",G78="AH1(1)",G78="AH2(1)",G78="AH1(2)",G78="AH2(2)",G78="AH1(3)",G78="AH2(3)",G78="AH1(4)",G78="AH2(4)"),0,IF(Q78&lt;0,IF(G80="",SMALL(P78:P80,1)-SUM(O78:O80),0),SMALL(P78:P80,1)-SUM(O78:O80))),IF(Q78&lt;0,IF(G80="",SMALL(P78:P80,1)-SUM(O78:O80),0),SMALL(P78:P80,1)-SUM(O78:O80)))))</f>
        <v>14.673000000000005</v>
      </c>
      <c r="U78" s="296">
        <f>IF($B78=$B75,IF(Q78&lt;0,IF(G80="",Q78,0),Q78)+U75,Q78)</f>
        <v>19.871000000000006</v>
      </c>
      <c r="V78" s="323">
        <f>IF(U78=0,0,U78/AT78)</f>
        <v>4.4397524409589578E-2</v>
      </c>
      <c r="W78" s="74">
        <f>IF(L78="","",IF(L80&gt;0,(SUM(L78:L80)/L78)/(SUM(L78:L80)/L78+SUM(L78:L80)/L79+SUM(L78:L80)/L80),L79/SUM(L78:L79)))</f>
        <v>0.39096267190569745</v>
      </c>
      <c r="X78" s="77">
        <f t="shared" si="37"/>
        <v>0</v>
      </c>
      <c r="Y78" s="77">
        <f t="shared" si="37"/>
        <v>0</v>
      </c>
      <c r="Z78" s="89">
        <f t="shared" si="37"/>
        <v>-11.04</v>
      </c>
      <c r="AA78" s="77">
        <f t="shared" si="37"/>
        <v>0</v>
      </c>
      <c r="AB78" s="77">
        <f t="shared" si="37"/>
        <v>0</v>
      </c>
      <c r="AC78" s="77">
        <f t="shared" si="37"/>
        <v>0</v>
      </c>
      <c r="AD78" s="77">
        <f t="shared" si="37"/>
        <v>0</v>
      </c>
      <c r="AE78" s="77">
        <f t="shared" si="22"/>
        <v>0</v>
      </c>
      <c r="AF78" s="77">
        <f t="shared" si="23"/>
        <v>0</v>
      </c>
      <c r="AG78" s="77">
        <f t="shared" si="24"/>
        <v>0</v>
      </c>
      <c r="AH78" s="77">
        <f t="shared" si="25"/>
        <v>0</v>
      </c>
      <c r="AI78" s="77">
        <f t="shared" si="26"/>
        <v>0</v>
      </c>
      <c r="AJ78" s="77">
        <f t="shared" si="27"/>
        <v>1</v>
      </c>
      <c r="AK78" s="77">
        <f t="shared" si="28"/>
        <v>0</v>
      </c>
      <c r="AL78" s="77">
        <f t="shared" si="29"/>
        <v>0</v>
      </c>
      <c r="AM78" s="77">
        <f t="shared" si="30"/>
        <v>0</v>
      </c>
      <c r="AN78" s="77">
        <f t="shared" si="31"/>
        <v>0</v>
      </c>
      <c r="AO78" s="77">
        <f t="shared" si="32"/>
        <v>0</v>
      </c>
      <c r="AP78" s="77">
        <f t="shared" si="33"/>
        <v>0</v>
      </c>
      <c r="AQ78" s="77">
        <f t="shared" si="34"/>
        <v>0</v>
      </c>
      <c r="AR78" s="77">
        <f t="shared" si="35"/>
        <v>0</v>
      </c>
      <c r="AS78" s="107" t="str">
        <f>IF($B78="","",$B78)</f>
        <v>12</v>
      </c>
      <c r="AT78" s="321">
        <f>IF($B78=$B75,AT75+SUM(O78:O80),SUM(O78:O80))</f>
        <v>447.57</v>
      </c>
      <c r="AU78" s="296">
        <f>IF($A78=" ",SUM(O78:O80),0)+AU75</f>
        <v>0</v>
      </c>
      <c r="AV78" s="296">
        <f>IF($B78="","",AV75+Q78)</f>
        <v>146.47887538757556</v>
      </c>
    </row>
    <row r="79" spans="1:48" ht="13" customHeight="1" x14ac:dyDescent="0.2">
      <c r="A79" s="308"/>
      <c r="B79" s="282"/>
      <c r="C79" s="303"/>
      <c r="D79" s="79" t="s">
        <v>31</v>
      </c>
      <c r="E79" s="277"/>
      <c r="F79" s="291"/>
      <c r="G79" s="80" t="s">
        <v>190</v>
      </c>
      <c r="H79" s="277"/>
      <c r="I79" s="81" t="s">
        <v>18</v>
      </c>
      <c r="J79" s="82">
        <f>IF(I79="","",IF(_xlfn.XLOOKUP(I79,I$3:I78,$AS$3:AS78,0,,-1)=AS79,_xlfn.XLOOKUP(I79,I$3:I78,J$3:J78,1,,-1)+1,1))</f>
        <v>6</v>
      </c>
      <c r="K79" s="83">
        <f>IF(I79="","",_xlfn.XLOOKUP(I79,I$3:I78,K$3:K78,0,,-1)+IF($D79=" ",1,0))</f>
        <v>0</v>
      </c>
      <c r="L79" s="84">
        <v>1.99</v>
      </c>
      <c r="M79" s="85">
        <v>18</v>
      </c>
      <c r="N79" s="294"/>
      <c r="O79" s="86">
        <f>IF(OR(W78="",W79=""),"",ROUND(IF(L80&gt;0,IF(M79&gt;0,M79,IF(M78&gt;0,IF(N78=TRUE,ROUND((M78*W79)/W78,0),(M78*W79)/W78),IF(M79&gt;0,IF(N78=TRUE,ROUND(M79,0),M79),IF(M80&gt;0,IF(N78=TRUE,ROUND(O80*W79/W80,0),O80*W79/W80),0)))),IF(M79&gt;0,M79,IF(N78=TRUE,ROUND((M78*W79)/W78,0),(M78*W79)/W78))),2))</f>
        <v>18</v>
      </c>
      <c r="P79" s="87">
        <f t="shared" si="36"/>
        <v>35.82</v>
      </c>
      <c r="Q79" s="277"/>
      <c r="R79" s="286"/>
      <c r="S79" s="286"/>
      <c r="T79" s="286"/>
      <c r="U79" s="286"/>
      <c r="V79" s="288"/>
      <c r="W79" s="88">
        <f>IF(L79="","",IF(L80&gt;0,(SUM(L78:L80)/L79)/(SUM(L78:L80)/L78+SUM(L78:L80)/L79+SUM(L78:L80)/L80),L78/SUM(L78:L79)))</f>
        <v>0.60903732809430255</v>
      </c>
      <c r="X79" s="89">
        <f t="shared" si="37"/>
        <v>17.82</v>
      </c>
      <c r="Y79" s="77">
        <f t="shared" si="37"/>
        <v>0</v>
      </c>
      <c r="Z79" s="77">
        <f t="shared" si="37"/>
        <v>0</v>
      </c>
      <c r="AA79" s="77">
        <f t="shared" si="37"/>
        <v>0</v>
      </c>
      <c r="AB79" s="77">
        <f t="shared" si="37"/>
        <v>0</v>
      </c>
      <c r="AC79" s="77">
        <f t="shared" si="37"/>
        <v>0</v>
      </c>
      <c r="AD79" s="77">
        <f t="shared" si="37"/>
        <v>0</v>
      </c>
      <c r="AE79" s="77">
        <f t="shared" si="22"/>
        <v>1</v>
      </c>
      <c r="AF79" s="77">
        <f t="shared" si="23"/>
        <v>0</v>
      </c>
      <c r="AG79" s="77">
        <f t="shared" si="24"/>
        <v>0</v>
      </c>
      <c r="AH79" s="77">
        <f t="shared" si="25"/>
        <v>0</v>
      </c>
      <c r="AI79" s="77">
        <f t="shared" si="26"/>
        <v>0</v>
      </c>
      <c r="AJ79" s="77">
        <f t="shared" si="27"/>
        <v>0</v>
      </c>
      <c r="AK79" s="77">
        <f t="shared" si="28"/>
        <v>0</v>
      </c>
      <c r="AL79" s="77">
        <f t="shared" si="29"/>
        <v>0</v>
      </c>
      <c r="AM79" s="77">
        <f t="shared" si="30"/>
        <v>0</v>
      </c>
      <c r="AN79" s="77">
        <f t="shared" si="31"/>
        <v>0</v>
      </c>
      <c r="AO79" s="77">
        <f t="shared" si="32"/>
        <v>0</v>
      </c>
      <c r="AP79" s="77">
        <f t="shared" si="33"/>
        <v>0</v>
      </c>
      <c r="AQ79" s="77">
        <f t="shared" si="34"/>
        <v>0</v>
      </c>
      <c r="AR79" s="77">
        <f t="shared" si="35"/>
        <v>0</v>
      </c>
      <c r="AS79" s="107" t="str">
        <f>IF($B78="","",$B78)</f>
        <v>12</v>
      </c>
      <c r="AT79" s="311"/>
      <c r="AU79" s="298"/>
      <c r="AV79" s="298"/>
    </row>
    <row r="80" spans="1:48" ht="13.25" customHeight="1" x14ac:dyDescent="0.2">
      <c r="A80" s="309"/>
      <c r="B80" s="283"/>
      <c r="C80" s="304"/>
      <c r="D80" s="90" t="s">
        <v>32</v>
      </c>
      <c r="E80" s="278"/>
      <c r="F80" s="292"/>
      <c r="G80" s="109"/>
      <c r="H80" s="278"/>
      <c r="I80" s="110"/>
      <c r="J80" s="111" t="str">
        <f>IF(I80="","",IF(_xlfn.XLOOKUP(I80,I$3:I79,$AS$3:AS79,0,,-1)=AS80,_xlfn.XLOOKUP(I80,I$3:I79,J$3:J79,1,,-1)+1,1))</f>
        <v/>
      </c>
      <c r="K80" s="112" t="str">
        <f>IF(I80="","",_xlfn.XLOOKUP(I80,I$3:I79,K$3:K79,0,,-1)+IF($D80=" ",1,0))</f>
        <v/>
      </c>
      <c r="L80" s="113"/>
      <c r="M80" s="96"/>
      <c r="N80" s="295"/>
      <c r="O80" s="114" t="str">
        <f>IF(OR(W78="",W79=""),"",IF(L80&gt;0,ROUND(IF(M80&gt;0,M80,IF(M78&gt;0,IF(N78=TRUE,ROUND((M78*W80)/W78,0),(M78*W80)/W78),IF(M79&gt;0,IF(N78=TRUE,ROUND((M79*W80)/W79,0),(M79*W80)/W79),IF(M80&gt;0,M80,0)))),2),""))</f>
        <v/>
      </c>
      <c r="P80" s="115" t="str">
        <f t="shared" si="36"/>
        <v/>
      </c>
      <c r="Q80" s="278"/>
      <c r="R80" s="278"/>
      <c r="S80" s="278"/>
      <c r="T80" s="278"/>
      <c r="U80" s="278"/>
      <c r="V80" s="289"/>
      <c r="W80" s="116" t="str">
        <f>IF(L80="","",(SUM(L78:L80)/L80)/(SUM(L78:L80)/L78+SUM(L78:L80)/L79+SUM(L78:L80)/L80))</f>
        <v/>
      </c>
      <c r="X80" s="77">
        <f t="shared" si="37"/>
        <v>0</v>
      </c>
      <c r="Y80" s="77">
        <f t="shared" si="37"/>
        <v>0</v>
      </c>
      <c r="Z80" s="77">
        <f t="shared" si="37"/>
        <v>0</v>
      </c>
      <c r="AA80" s="77">
        <f t="shared" si="37"/>
        <v>0</v>
      </c>
      <c r="AB80" s="77">
        <f t="shared" si="37"/>
        <v>0</v>
      </c>
      <c r="AC80" s="77">
        <f t="shared" si="37"/>
        <v>0</v>
      </c>
      <c r="AD80" s="77">
        <f t="shared" si="37"/>
        <v>0</v>
      </c>
      <c r="AE80" s="77">
        <f t="shared" si="22"/>
        <v>0</v>
      </c>
      <c r="AF80" s="77">
        <f t="shared" si="23"/>
        <v>0</v>
      </c>
      <c r="AG80" s="77">
        <f t="shared" si="24"/>
        <v>0</v>
      </c>
      <c r="AH80" s="77">
        <f t="shared" si="25"/>
        <v>0</v>
      </c>
      <c r="AI80" s="77">
        <f t="shared" si="26"/>
        <v>0</v>
      </c>
      <c r="AJ80" s="77">
        <f t="shared" si="27"/>
        <v>0</v>
      </c>
      <c r="AK80" s="77">
        <f t="shared" si="28"/>
        <v>0</v>
      </c>
      <c r="AL80" s="77">
        <f t="shared" si="29"/>
        <v>0</v>
      </c>
      <c r="AM80" s="77">
        <f t="shared" si="30"/>
        <v>0</v>
      </c>
      <c r="AN80" s="77">
        <f t="shared" si="31"/>
        <v>0</v>
      </c>
      <c r="AO80" s="77">
        <f t="shared" si="32"/>
        <v>0</v>
      </c>
      <c r="AP80" s="77">
        <f t="shared" si="33"/>
        <v>0</v>
      </c>
      <c r="AQ80" s="77">
        <f t="shared" si="34"/>
        <v>0</v>
      </c>
      <c r="AR80" s="77">
        <f t="shared" si="35"/>
        <v>0</v>
      </c>
      <c r="AS80" s="107" t="str">
        <f>IF($B78="","",$B78)</f>
        <v>12</v>
      </c>
      <c r="AT80" s="311"/>
      <c r="AU80" s="298"/>
      <c r="AV80" s="298"/>
    </row>
    <row r="81" spans="1:48" ht="13.25" customHeight="1" x14ac:dyDescent="0.2">
      <c r="A81" s="312" t="str">
        <f>IF(OR(D81="W",D82="W",D83="W",D81="1/2W",D82="1/2W",D83="1/2W",D81="1/2L",D82="1/2L",D83="1/2L"),"OK",IF(OR(D81="L",D82="L",D83="L"),"LOSS",IF(OR(D81="X",D82="X",D83="X"),"Anulado"," ")))</f>
        <v>OK</v>
      </c>
      <c r="B81" s="316" t="s">
        <v>191</v>
      </c>
      <c r="C81" s="302" t="str">
        <f>IF(E81=""," ","– "&amp;COUNTIF(B$3:B83,$B81))</f>
        <v>– 1</v>
      </c>
      <c r="D81" s="25" t="s">
        <v>28</v>
      </c>
      <c r="E81" s="325">
        <v>44694.3125</v>
      </c>
      <c r="F81" s="315" t="s">
        <v>192</v>
      </c>
      <c r="G81" s="117" t="s">
        <v>193</v>
      </c>
      <c r="H81" s="306" t="str">
        <f ca="1">IF(E81="","",IF(AND(DAY(E81)&lt;DAY(TODAY()),$A81=" "),"???",IF($A81=" ",IF(AND(DAY(E81)=DAY(TODAY()),HOUR(E81)&lt;=HOUR(NOW())+1),IF(AND(HOUR(E81)+2&lt;=HOUR(NOW()),DAY(E81)&lt;=DAY(TODAY()),MINUTE(E81)&lt;=MINUTE(NOW())),"???",IF(OR(MINUTE(E81)&lt;=MINUTE(NOW()),HOUR(E81)&lt;=HOUR(NOW())),"!!!","")),""),"")))</f>
        <v/>
      </c>
      <c r="I81" s="27" t="s">
        <v>18</v>
      </c>
      <c r="J81" s="101">
        <f>IF(I81="","",IF(_xlfn.XLOOKUP(I81,I$3:I80,$AS$3:AS80,0,,-1)=AS81,_xlfn.XLOOKUP(I81,I$3:I80,J$3:J80,1,,-1)+1,1))</f>
        <v>1</v>
      </c>
      <c r="K81" s="29">
        <f>IF(I81="","",_xlfn.XLOOKUP(I81,I$3:I80,K$3:K80,0,,-1)+IF($D81=" ",1,0))</f>
        <v>0</v>
      </c>
      <c r="L81" s="118">
        <v>2.42</v>
      </c>
      <c r="M81" s="119">
        <v>19</v>
      </c>
      <c r="N81" s="318" t="b">
        <v>0</v>
      </c>
      <c r="O81" s="102">
        <f>IF(OR(W81="",W82=""),"",ROUND(IF(L83&gt;0,IF(M81&gt;0,M81,IF(M82&gt;0,IF(N81=TRUE,ROUND((M82*W81)/W82,0),(M82*W81)/W82),IF(N81=TRUE,ROUND((M83*W81)/W83,0),(M83*W81)/W83))),IF(M81&gt;0,M81,IF(N81=TRUE,ROUND((M82*W81)/W82,0),(M82*W81)/W82))),2))</f>
        <v>19</v>
      </c>
      <c r="P81" s="33">
        <f t="shared" si="36"/>
        <v>45.98</v>
      </c>
      <c r="Q81" s="301">
        <f>IF($A81="Anulado",0,IF(OR($A81="LOSS",$A81="OK"),IF(OR($D81="W",$D81="1/2W",$D81="1/2L"),P81-O81,IF($D81="L",-O81,0))+IF(OR($D82="W",$D82="1/2W",$D82="1/2L"),P82-O82,IF($D82="L",-O82,0))+IF(OR($D83="W",$D83="1/2W",$D83="1/2L"),P83-O83,IF($D83="L",-O83,0)),IF(AND(OR($D81="W",$D81="1/2W",$D81="1/2L"),D82="W"),P81+P82-SUM(O81:O83)+_xlfn.XLOOKUP("X",D81:D83,O81:O83,0),IF(AND(D81=TRUE,D83="W"),P81+P83-SUM(O81:O83),IF(AND(D82="W",D83="W"),P82+P83-SUM(O81:O83)+_xlfn.XLOOKUP("X",D81:D83,O81:O83,0),IF(L83&gt;0,IF(OR($D81="W",$D81="1/2W",$D81="1/2L"),P81-SUM(O81:O83)+_xlfn.XLOOKUP("X",D81:D83,O81:O83,0),IF(OR($D81="W",$D81="1/2W",$D81="1/2L"),P82-SUM(O81:O83)+_xlfn.XLOOKUP("X",D81:D83,O81:O83,0),IF(OR($D81="W",$D81="1/2W",$D81="1/2L"),P83-SUM(O81:O83)+_xlfn.XLOOKUP("X",D81:D83,O81:O83,0),SUM(P81:P83)/3-SUM(O81:O83)+_xlfn.XLOOKUP("X",D81:D83,O81:O83,0)))),IF(OR($D81="W",$D81="1/2W",$D81="1/2L"),P81-SUM(O81:O82)+_xlfn.XLOOKUP("X",D81:D83,O81:O83,0),IF(OR($D81="W",$D81="1/2W",$D81="1/2L"),P82-SUM(O81:O82)+_xlfn.XLOOKUP("X",D81:D83,O81:O83,0),SUM(P81:P82)/2-SUM(O81:O82)+_xlfn.XLOOKUP("X",D81:D83,O81:O83,0)))))))))</f>
        <v>8.9827999999999903</v>
      </c>
      <c r="R81" s="300">
        <f>IF(Q81=0,0,Q81/SUM(O81:O83))</f>
        <v>0.12178416485900205</v>
      </c>
      <c r="S81" s="285">
        <f>IF($B81=$B78,IF(OR($A81="LOSS",$A81="OK",$A81="Anulada"),Q81,0)+S78,IF(OR($A81="LOSS",$A81="OK",$A81="Anulada"),Q81,0))</f>
        <v>8.9827999999999903</v>
      </c>
      <c r="T81" s="285">
        <f>IF($B81="",0,IF($B81=$B78,IF(G83="",IF(OR(G81="DNB1",G81="DNB2",G81="AH1(0)",G81="AH2(0)",G81="AH1(1)",G81="AH2(1)",G81="AH1(2)",G81="AH2(2)",G81="AH1(3)",G81="AH2(3)",G81="AH1(4)",G81="AH2(4)"),0,IF(Q81&lt;0,IF(G83="",SMALL(P81:P83,1)-SUM(O81:O83),0),SMALL(P81:P83,1)-SUM(O81:O83))),IF(Q81&lt;0,IF(G83="",SMALL(P81:P83,1)-SUM(O81:O83),0),SMALL(P81:P83,1)-SUM(O81:O83)))+T78,IF(G83="",IF(OR(G81="DNB1",G81="DNB2",G81="AH1(0)",G81="AH2(0)",G81="AH1(1)",G81="AH2(1)",G81="AH1(2)",G81="AH2(2)",G81="AH1(3)",G81="AH2(3)",G81="AH1(4)",G81="AH2(4)"),0,IF(Q81&lt;0,IF(G83="",SMALL(P81:P83,1)-SUM(O81:O83),0),SMALL(P81:P83,1)-SUM(O81:O83))),IF(Q81&lt;0,IF(G83="",SMALL(P81:P83,1)-SUM(O81:O83),0),SMALL(P81:P83,1)-SUM(O81:O83)))))</f>
        <v>-45.059999999999995</v>
      </c>
      <c r="U81" s="285">
        <f>IF($B81=$B78,IF(Q81&lt;0,IF(G83="",Q81,0),Q81)+U78,Q81)</f>
        <v>8.9827999999999903</v>
      </c>
      <c r="V81" s="287">
        <f>IF(U81=0,0,U81/AT81)</f>
        <v>0.12178416485900205</v>
      </c>
      <c r="W81" s="34">
        <f>IF(L81="","",IF(L83&gt;0,(SUM(L81:L83)/L81)/(SUM(L81:L83)/L81+SUM(L81:L83)/L82+SUM(L81:L83)/L83),L82/SUM(L81:L82)))</f>
        <v>0.29650661555671137</v>
      </c>
      <c r="X81" s="104">
        <f t="shared" si="37"/>
        <v>-19</v>
      </c>
      <c r="Y81" s="103">
        <f t="shared" si="37"/>
        <v>0</v>
      </c>
      <c r="Z81" s="103">
        <f t="shared" si="37"/>
        <v>0</v>
      </c>
      <c r="AA81" s="103">
        <f t="shared" si="37"/>
        <v>0</v>
      </c>
      <c r="AB81" s="103">
        <f t="shared" si="37"/>
        <v>0</v>
      </c>
      <c r="AC81" s="103">
        <f t="shared" si="37"/>
        <v>0</v>
      </c>
      <c r="AD81" s="103">
        <f t="shared" si="37"/>
        <v>0</v>
      </c>
      <c r="AE81" s="52">
        <f t="shared" si="22"/>
        <v>0</v>
      </c>
      <c r="AF81" s="52">
        <f t="shared" si="23"/>
        <v>1</v>
      </c>
      <c r="AG81" s="52">
        <f t="shared" si="24"/>
        <v>0</v>
      </c>
      <c r="AH81" s="52">
        <f t="shared" si="25"/>
        <v>0</v>
      </c>
      <c r="AI81" s="52">
        <f t="shared" si="26"/>
        <v>0</v>
      </c>
      <c r="AJ81" s="52">
        <f t="shared" si="27"/>
        <v>0</v>
      </c>
      <c r="AK81" s="52">
        <f t="shared" si="28"/>
        <v>0</v>
      </c>
      <c r="AL81" s="52">
        <f t="shared" si="29"/>
        <v>0</v>
      </c>
      <c r="AM81" s="52">
        <f t="shared" si="30"/>
        <v>0</v>
      </c>
      <c r="AN81" s="52">
        <f t="shared" si="31"/>
        <v>0</v>
      </c>
      <c r="AO81" s="52">
        <f t="shared" si="32"/>
        <v>0</v>
      </c>
      <c r="AP81" s="52">
        <f t="shared" si="33"/>
        <v>0</v>
      </c>
      <c r="AQ81" s="52">
        <f t="shared" si="34"/>
        <v>0</v>
      </c>
      <c r="AR81" s="52">
        <f t="shared" si="35"/>
        <v>0</v>
      </c>
      <c r="AS81" s="105" t="str">
        <f>IF($B81="","",$B81)</f>
        <v>13</v>
      </c>
      <c r="AT81" s="322">
        <f>IF($B81=$B78,AT78+SUM(O81:O83),SUM(O81:O83))</f>
        <v>73.759999999999991</v>
      </c>
      <c r="AU81" s="285">
        <f>IF($A81=" ",SUM(O81:O83),0)+AU78</f>
        <v>0</v>
      </c>
      <c r="AV81" s="285">
        <f>IF($B81="","",AV78+Q81)</f>
        <v>155.46167538757555</v>
      </c>
    </row>
    <row r="82" spans="1:48" ht="13" customHeight="1" x14ac:dyDescent="0.2">
      <c r="A82" s="308"/>
      <c r="B82" s="282"/>
      <c r="C82" s="303"/>
      <c r="D82" s="39" t="s">
        <v>31</v>
      </c>
      <c r="E82" s="277"/>
      <c r="F82" s="291"/>
      <c r="G82" s="120" t="s">
        <v>194</v>
      </c>
      <c r="H82" s="277"/>
      <c r="I82" s="42" t="s">
        <v>23</v>
      </c>
      <c r="J82" s="43">
        <f>IF(I82="","",IF(_xlfn.XLOOKUP(I82,I$3:I81,$AS$3:AS81,0,,-1)=AS82,_xlfn.XLOOKUP(I82,I$3:I81,J$3:J81,1,,-1)+1,1))</f>
        <v>1</v>
      </c>
      <c r="K82" s="44">
        <f>IF(I82="","",_xlfn.XLOOKUP(I82,I$3:I81,K$3:K81,0,,-1)+IF($D82=" ",1,0))</f>
        <v>0</v>
      </c>
      <c r="L82" s="121">
        <v>2.0299999999999998</v>
      </c>
      <c r="M82" s="122">
        <v>40.76</v>
      </c>
      <c r="N82" s="294"/>
      <c r="O82" s="47">
        <f>IF(OR(W81="",W82=""),"",ROUND(IF(L83&gt;0,IF(M82&gt;0,M82,IF(M81&gt;0,IF(N81=TRUE,ROUND((M81*W82)/W81,0),(M81*W82)/W81),IF(M82&gt;0,IF(N81=TRUE,ROUND(M82,0),M82),IF(M83&gt;0,IF(N81=TRUE,ROUND(O83*W82/W83,0),O83*W82/W83),0)))),IF(M82&gt;0,M82,IF(N81=TRUE,ROUND((M81*W82)/W81,0),(M81*W82)/W81))),2))</f>
        <v>40.76</v>
      </c>
      <c r="P82" s="48">
        <f t="shared" si="36"/>
        <v>82.742799999999988</v>
      </c>
      <c r="Q82" s="277"/>
      <c r="R82" s="286"/>
      <c r="S82" s="286"/>
      <c r="T82" s="286"/>
      <c r="U82" s="286"/>
      <c r="V82" s="288"/>
      <c r="W82" s="49">
        <f>IF(L82="","",IF(L83&gt;0,(SUM(L81:L83)/L82)/(SUM(L81:L83)/L81+SUM(L81:L83)/L82+SUM(L81:L83)/L83),L81/SUM(L81:L82)))</f>
        <v>0.3534709407129269</v>
      </c>
      <c r="X82" s="103">
        <f t="shared" si="37"/>
        <v>0</v>
      </c>
      <c r="Y82" s="103">
        <f t="shared" si="37"/>
        <v>0</v>
      </c>
      <c r="Z82" s="103">
        <f t="shared" si="37"/>
        <v>0</v>
      </c>
      <c r="AA82" s="103">
        <f t="shared" si="37"/>
        <v>0</v>
      </c>
      <c r="AB82" s="103">
        <f t="shared" si="37"/>
        <v>0</v>
      </c>
      <c r="AC82" s="104">
        <f t="shared" si="37"/>
        <v>41.98279999999999</v>
      </c>
      <c r="AD82" s="103">
        <f t="shared" si="37"/>
        <v>0</v>
      </c>
      <c r="AE82" s="52">
        <f t="shared" si="22"/>
        <v>0</v>
      </c>
      <c r="AF82" s="52">
        <f t="shared" si="23"/>
        <v>0</v>
      </c>
      <c r="AG82" s="52">
        <f t="shared" si="24"/>
        <v>0</v>
      </c>
      <c r="AH82" s="52">
        <f t="shared" si="25"/>
        <v>0</v>
      </c>
      <c r="AI82" s="52">
        <f t="shared" si="26"/>
        <v>0</v>
      </c>
      <c r="AJ82" s="52">
        <f t="shared" si="27"/>
        <v>0</v>
      </c>
      <c r="AK82" s="52">
        <f t="shared" si="28"/>
        <v>0</v>
      </c>
      <c r="AL82" s="52">
        <f t="shared" si="29"/>
        <v>0</v>
      </c>
      <c r="AM82" s="52">
        <f t="shared" si="30"/>
        <v>0</v>
      </c>
      <c r="AN82" s="52">
        <f t="shared" si="31"/>
        <v>0</v>
      </c>
      <c r="AO82" s="52">
        <f t="shared" si="32"/>
        <v>1</v>
      </c>
      <c r="AP82" s="52">
        <f t="shared" si="33"/>
        <v>0</v>
      </c>
      <c r="AQ82" s="52">
        <f t="shared" si="34"/>
        <v>0</v>
      </c>
      <c r="AR82" s="52">
        <f t="shared" si="35"/>
        <v>0</v>
      </c>
      <c r="AS82" s="105" t="str">
        <f>IF($B81="","",$B81)</f>
        <v>13</v>
      </c>
      <c r="AT82" s="311"/>
      <c r="AU82" s="298"/>
      <c r="AV82" s="298"/>
    </row>
    <row r="83" spans="1:48" ht="26.75" customHeight="1" x14ac:dyDescent="0.2">
      <c r="A83" s="309"/>
      <c r="B83" s="283"/>
      <c r="C83" s="304"/>
      <c r="D83" s="54" t="s">
        <v>28</v>
      </c>
      <c r="E83" s="278"/>
      <c r="F83" s="327"/>
      <c r="G83" s="123" t="s">
        <v>195</v>
      </c>
      <c r="H83" s="278"/>
      <c r="I83" s="124" t="s">
        <v>23</v>
      </c>
      <c r="J83" s="125">
        <f>IF(I83="","",IF(_xlfn.XLOOKUP(I83,I$3:I82,$AS$3:AS82,0,,-1)=AS83,_xlfn.XLOOKUP(I83,I$3:I82,J$3:J82,1,,-1)+1,1))</f>
        <v>2</v>
      </c>
      <c r="K83" s="126">
        <f>IF(I83="","",_xlfn.XLOOKUP(I83,I$3:I82,K$3:K82,0,,-1)+IF($D83=" ",1,0))</f>
        <v>0</v>
      </c>
      <c r="L83" s="127">
        <v>2.0499999999999998</v>
      </c>
      <c r="M83" s="128">
        <v>14</v>
      </c>
      <c r="N83" s="295"/>
      <c r="O83" s="129">
        <f>IF(OR(W81="",W82=""),"",IF(L83&gt;0,ROUND(IF(M83&gt;0,M83,IF(M81&gt;0,IF(N81=TRUE,ROUND((M81*W83)/W81,0),(M81*W83)/W81),IF(M82&gt;0,IF(N81=TRUE,ROUND((M82*W83)/W82,0),(M82*W83)/W82),IF(M83&gt;0,M83,0)))),2),""))</f>
        <v>14</v>
      </c>
      <c r="P83" s="130">
        <f t="shared" si="36"/>
        <v>28.699999999999996</v>
      </c>
      <c r="Q83" s="278"/>
      <c r="R83" s="278"/>
      <c r="S83" s="278"/>
      <c r="T83" s="278"/>
      <c r="U83" s="278"/>
      <c r="V83" s="289"/>
      <c r="W83" s="131">
        <f>IF(L83="","",(SUM(L81:L83)/L83)/(SUM(L81:L83)/L81+SUM(L81:L83)/L82+SUM(L81:L83)/L83))</f>
        <v>0.35002244373036173</v>
      </c>
      <c r="X83" s="103">
        <f t="shared" ref="X83:AD92" si="38">IF($I83=X$2,IF(OR($D83="W",$D83="1/2W",$D83="1/2L"),$P83-$O83,IF($D83="X",0,-$O83)),0)</f>
        <v>0</v>
      </c>
      <c r="Y83" s="103">
        <f t="shared" si="38"/>
        <v>0</v>
      </c>
      <c r="Z83" s="103">
        <f t="shared" si="38"/>
        <v>0</v>
      </c>
      <c r="AA83" s="103">
        <f t="shared" si="38"/>
        <v>0</v>
      </c>
      <c r="AB83" s="103">
        <f t="shared" si="38"/>
        <v>0</v>
      </c>
      <c r="AC83" s="104">
        <f t="shared" si="38"/>
        <v>-14</v>
      </c>
      <c r="AD83" s="103">
        <f t="shared" si="38"/>
        <v>0</v>
      </c>
      <c r="AE83" s="52">
        <f t="shared" si="22"/>
        <v>0</v>
      </c>
      <c r="AF83" s="52">
        <f t="shared" si="23"/>
        <v>0</v>
      </c>
      <c r="AG83" s="52">
        <f t="shared" si="24"/>
        <v>0</v>
      </c>
      <c r="AH83" s="52">
        <f t="shared" si="25"/>
        <v>0</v>
      </c>
      <c r="AI83" s="52">
        <f t="shared" si="26"/>
        <v>0</v>
      </c>
      <c r="AJ83" s="52">
        <f t="shared" si="27"/>
        <v>0</v>
      </c>
      <c r="AK83" s="52">
        <f t="shared" si="28"/>
        <v>0</v>
      </c>
      <c r="AL83" s="52">
        <f t="shared" si="29"/>
        <v>0</v>
      </c>
      <c r="AM83" s="52">
        <f t="shared" si="30"/>
        <v>0</v>
      </c>
      <c r="AN83" s="52">
        <f t="shared" si="31"/>
        <v>0</v>
      </c>
      <c r="AO83" s="52">
        <f t="shared" si="32"/>
        <v>0</v>
      </c>
      <c r="AP83" s="52">
        <f t="shared" si="33"/>
        <v>1</v>
      </c>
      <c r="AQ83" s="52">
        <f t="shared" si="34"/>
        <v>0</v>
      </c>
      <c r="AR83" s="52">
        <f t="shared" si="35"/>
        <v>0</v>
      </c>
      <c r="AS83" s="105" t="str">
        <f>IF($B81="","",$B81)</f>
        <v>13</v>
      </c>
      <c r="AT83" s="311"/>
      <c r="AU83" s="298"/>
      <c r="AV83" s="298"/>
    </row>
    <row r="84" spans="1:48" ht="13.75" customHeight="1" x14ac:dyDescent="0.2">
      <c r="A84" s="307" t="str">
        <f>IF(OR(D84="W",D85="W",D86="W",D84="1/2W",D85="1/2W",D86="1/2W",D84="1/2L",D85="1/2L",D86="1/2L"),"OK",IF(OR(D84="L",D85="L",D86="L"),"LOSS",IF(OR(D84="X",D85="X",D86="X"),"Anulado"," ")))</f>
        <v>OK</v>
      </c>
      <c r="B84" s="317" t="str">
        <f>IF(E84="","",$B81)</f>
        <v>13</v>
      </c>
      <c r="C84" s="305" t="str">
        <f>IF(E84=""," ","– "&amp;COUNTIF(B$3:B86,$B84))</f>
        <v>– 2</v>
      </c>
      <c r="D84" s="65" t="s">
        <v>28</v>
      </c>
      <c r="E84" s="326">
        <v>44694.729166666664</v>
      </c>
      <c r="F84" s="328" t="s">
        <v>196</v>
      </c>
      <c r="G84" s="66" t="s">
        <v>73</v>
      </c>
      <c r="H84" s="313" t="str">
        <f ca="1">IF(E84="","",IF(AND(DAY(E84)&lt;DAY(TODAY()),$A84=" "),"???",IF($A84=" ",IF(AND(DAY(E84)=DAY(TODAY()),HOUR(E84)&lt;=HOUR(NOW())+1),IF(AND(HOUR(E84)+2&lt;=HOUR(NOW()),DAY(E84)&lt;=DAY(TODAY()),MINUTE(E84)&lt;=MINUTE(NOW())),"???",IF(OR(MINUTE(E84)&lt;=MINUTE(NOW()),HOUR(E84)&lt;=HOUR(NOW())),"!!!","")),""),"")))</f>
        <v/>
      </c>
      <c r="I84" s="67" t="s">
        <v>23</v>
      </c>
      <c r="J84" s="68">
        <f>IF(I84="","",IF(_xlfn.XLOOKUP(I84,I$3:I83,$AS$3:AS83,0,,-1)=AS84,_xlfn.XLOOKUP(I84,I$3:I83,J$3:J83,1,,-1)+1,1))</f>
        <v>3</v>
      </c>
      <c r="K84" s="69">
        <f>IF(I84="","",_xlfn.XLOOKUP(I84,I$3:I83,K$3:K83,0,,-1)+IF($D84=" ",1,0))</f>
        <v>0</v>
      </c>
      <c r="L84" s="70">
        <v>1.7929999999999999</v>
      </c>
      <c r="M84" s="71">
        <v>17.690000000000001</v>
      </c>
      <c r="N84" s="293" t="b">
        <v>0</v>
      </c>
      <c r="O84" s="72">
        <f>IF(OR(W84="",W85=""),"",ROUND(IF(L86&gt;0,IF(M84&gt;0,M84,IF(M85&gt;0,IF(N84=TRUE,ROUND((M85*W84)/W85,0),(M85*W84)/W85),IF(N84=TRUE,ROUND((M86*W84)/W86,0),(M86*W84)/W86))),IF(M84&gt;0,M84,IF(N84=TRUE,ROUND((M85*W84)/W85,0),(M85*W84)/W85))),2))</f>
        <v>17.690000000000001</v>
      </c>
      <c r="P84" s="73">
        <f t="shared" si="36"/>
        <v>31.718170000000001</v>
      </c>
      <c r="Q84" s="320">
        <f>IF($A84="Anulado",0,IF(OR($A84="LOSS",$A84="OK"),IF(OR($D84="W",$D84="1/2W",$D84="1/2L"),P84-O84,IF($D84="L",-O84,0))+IF(OR($D85="W",$D85="1/2W",$D85="1/2L"),P85-O85,IF($D85="L",-O85,0))+IF(OR($D86="W",$D86="1/2W",$D86="1/2L"),P86-O86,IF($D86="L",-O86,0)),IF(AND(OR($D84="W",$D84="1/2W",$D84="1/2L"),D85="W"),P84+P85-SUM(O84:O86)+_xlfn.XLOOKUP("X",D84:D86,O84:O86,0),IF(AND(D84=TRUE,D86="W"),P84+P86-SUM(O84:O86),IF(AND(D85="W",D86="W"),P85+P86-SUM(O84:O86)+_xlfn.XLOOKUP("X",D84:D86,O84:O86,0),IF(L86&gt;0,IF(OR($D84="W",$D84="1/2W",$D84="1/2L"),P84-SUM(O84:O86)+_xlfn.XLOOKUP("X",D84:D86,O84:O86,0),IF(OR($D84="W",$D84="1/2W",$D84="1/2L"),P85-SUM(O84:O86)+_xlfn.XLOOKUP("X",D84:D86,O84:O86,0),IF(OR($D84="W",$D84="1/2W",$D84="1/2L"),P86-SUM(O84:O86)+_xlfn.XLOOKUP("X",D84:D86,O84:O86,0),SUM(P84:P86)/3-SUM(O84:O86)+_xlfn.XLOOKUP("X",D84:D86,O84:O86,0)))),IF(OR($D84="W",$D84="1/2W",$D84="1/2L"),P84-SUM(O84:O85)+_xlfn.XLOOKUP("X",D84:D86,O84:O86,0),IF(OR($D84="W",$D84="1/2W",$D84="1/2L"),P85-SUM(O84:O85)+_xlfn.XLOOKUP("X",D84:D86,O84:O86,0),SUM(P84:P85)/2-SUM(O84:O85)+_xlfn.XLOOKUP("X",D84:D86,O84:O86,0)))))))))</f>
        <v>1.3759999999999977</v>
      </c>
      <c r="R84" s="319">
        <f>IF(Q84=0,0,Q84/SUM(O84:O86))</f>
        <v>4.5836109260492926E-2</v>
      </c>
      <c r="S84" s="296">
        <f>IF($B84=$B81,IF(OR($A84="LOSS",$A84="OK",$A84="Anulada"),Q84,0)+S81,IF(OR($A84="LOSS",$A84="OK",$A84="Anulada"),Q84,0))</f>
        <v>10.358799999999988</v>
      </c>
      <c r="T84" s="296">
        <f>IF($B84="",0,IF($B84=$B81,IF(G86="",IF(OR(G84="DNB1",G84="DNB2",G84="AH1(0)",G84="AH2(0)",G84="AH1(1)",G84="AH2(1)",G84="AH1(2)",G84="AH2(2)",G84="AH1(3)",G84="AH2(3)",G84="AH1(4)",G84="AH2(4)"),0,IF(Q84&lt;0,IF(G86="",SMALL(P84:P86,1)-SUM(O84:O86),0),SMALL(P84:P86,1)-SUM(O84:O86))),IF(Q84&lt;0,IF(G86="",SMALL(P84:P86,1)-SUM(O84:O86),0),SMALL(P84:P86,1)-SUM(O84:O86)))+T81,IF(G86="",IF(OR(G84="DNB1",G84="DNB2",G84="AH1(0)",G84="AH2(0)",G84="AH1(1)",G84="AH2(1)",G84="AH1(2)",G84="AH2(2)",G84="AH1(3)",G84="AH2(3)",G84="AH1(4)",G84="AH2(4)"),0,IF(Q84&lt;0,IF(G86="",SMALL(P84:P86,1)-SUM(O84:O86),0),SMALL(P84:P86,1)-SUM(O84:O86))),IF(Q84&lt;0,IF(G86="",SMALL(P84:P86,1)-SUM(O84:O86),0),SMALL(P84:P86,1)-SUM(O84:O86)))))</f>
        <v>-61.373999999999995</v>
      </c>
      <c r="U84" s="296">
        <f>IF($B84=$B81,IF(Q84&lt;0,IF(G86="",Q84,0),Q84)+U81,Q84)</f>
        <v>10.358799999999988</v>
      </c>
      <c r="V84" s="323">
        <f>IF(U84=0,0,U84/AT84)</f>
        <v>9.9814993254962306E-2</v>
      </c>
      <c r="W84" s="74">
        <f>IF(L84="","",IF(L86&gt;0,(SUM(L84:L86)/L84)/(SUM(L84:L86)/L84+SUM(L84:L86)/L85+SUM(L84:L86)/L86),L85/SUM(L84:L85)))</f>
        <v>0.41096861050095651</v>
      </c>
      <c r="X84" s="77">
        <f t="shared" si="38"/>
        <v>0</v>
      </c>
      <c r="Y84" s="77">
        <f t="shared" si="38"/>
        <v>0</v>
      </c>
      <c r="Z84" s="77">
        <f t="shared" si="38"/>
        <v>0</v>
      </c>
      <c r="AA84" s="77">
        <f t="shared" si="38"/>
        <v>0</v>
      </c>
      <c r="AB84" s="77">
        <f t="shared" si="38"/>
        <v>0</v>
      </c>
      <c r="AC84" s="89">
        <f t="shared" si="38"/>
        <v>-17.690000000000001</v>
      </c>
      <c r="AD84" s="77">
        <f t="shared" si="38"/>
        <v>0</v>
      </c>
      <c r="AE84" s="77">
        <f t="shared" si="22"/>
        <v>0</v>
      </c>
      <c r="AF84" s="77">
        <f t="shared" si="23"/>
        <v>0</v>
      </c>
      <c r="AG84" s="77">
        <f t="shared" si="24"/>
        <v>0</v>
      </c>
      <c r="AH84" s="77">
        <f t="shared" si="25"/>
        <v>0</v>
      </c>
      <c r="AI84" s="77">
        <f t="shared" si="26"/>
        <v>0</v>
      </c>
      <c r="AJ84" s="77">
        <f t="shared" si="27"/>
        <v>0</v>
      </c>
      <c r="AK84" s="77">
        <f t="shared" si="28"/>
        <v>0</v>
      </c>
      <c r="AL84" s="77">
        <f t="shared" si="29"/>
        <v>0</v>
      </c>
      <c r="AM84" s="77">
        <f t="shared" si="30"/>
        <v>0</v>
      </c>
      <c r="AN84" s="77">
        <f t="shared" si="31"/>
        <v>0</v>
      </c>
      <c r="AO84" s="77">
        <f t="shared" si="32"/>
        <v>0</v>
      </c>
      <c r="AP84" s="77">
        <f t="shared" si="33"/>
        <v>1</v>
      </c>
      <c r="AQ84" s="77">
        <f t="shared" si="34"/>
        <v>0</v>
      </c>
      <c r="AR84" s="77">
        <f t="shared" si="35"/>
        <v>0</v>
      </c>
      <c r="AS84" s="107" t="str">
        <f>IF($B84="","",$B84)</f>
        <v>13</v>
      </c>
      <c r="AT84" s="321">
        <f>IF($B84=$B81,AT81+SUM(O84:O86),SUM(O84:O86))</f>
        <v>103.78</v>
      </c>
      <c r="AU84" s="296">
        <f>IF($A84=" ",SUM(O84:O86),0)+AU81</f>
        <v>0</v>
      </c>
      <c r="AV84" s="296">
        <f>IF($B84="","",AV81+Q84)</f>
        <v>156.83767538757556</v>
      </c>
    </row>
    <row r="85" spans="1:48" ht="13" customHeight="1" x14ac:dyDescent="0.2">
      <c r="A85" s="308"/>
      <c r="B85" s="282"/>
      <c r="C85" s="303"/>
      <c r="D85" s="79" t="s">
        <v>31</v>
      </c>
      <c r="E85" s="277"/>
      <c r="F85" s="291"/>
      <c r="G85" s="80" t="s">
        <v>74</v>
      </c>
      <c r="H85" s="277"/>
      <c r="I85" s="81" t="s">
        <v>20</v>
      </c>
      <c r="J85" s="82">
        <f>IF(I85="","",IF(_xlfn.XLOOKUP(I85,I$3:I84,$AS$3:AS84,0,,-1)=AS85,_xlfn.XLOOKUP(I85,I$3:I84,J$3:J84,1,,-1)+1,1))</f>
        <v>1</v>
      </c>
      <c r="K85" s="83">
        <f>IF(I85="","",_xlfn.XLOOKUP(I85,I$3:I84,K$3:K84,0,,-1)+IF($D85=" ",1,0))</f>
        <v>0</v>
      </c>
      <c r="L85" s="84">
        <v>2.2000000000000002</v>
      </c>
      <c r="M85" s="85">
        <v>6.23</v>
      </c>
      <c r="N85" s="294"/>
      <c r="O85" s="86">
        <f>IF(OR(W84="",W85=""),"",ROUND(IF(L86&gt;0,IF(M85&gt;0,M85,IF(M84&gt;0,IF(N84=TRUE,ROUND((M84*W85)/W84,0),(M84*W85)/W84),IF(M85&gt;0,IF(N84=TRUE,ROUND(M85,0),M85),IF(M86&gt;0,IF(N84=TRUE,ROUND(O86*W85/W86,0),O86*W85/W86),0)))),IF(M85&gt;0,M85,IF(N84=TRUE,ROUND((M84*W85)/W84,0),(M84*W85)/W84))),2))</f>
        <v>6.23</v>
      </c>
      <c r="P85" s="87">
        <f t="shared" si="36"/>
        <v>13.706000000000001</v>
      </c>
      <c r="Q85" s="277"/>
      <c r="R85" s="286"/>
      <c r="S85" s="286"/>
      <c r="T85" s="286"/>
      <c r="U85" s="286"/>
      <c r="V85" s="288"/>
      <c r="W85" s="88">
        <f>IF(L85="","",IF(L86&gt;0,(SUM(L84:L86)/L85)/(SUM(L84:L86)/L84+SUM(L84:L86)/L85+SUM(L84:L86)/L86),L84/SUM(L84:L85)))</f>
        <v>0.33493941755827955</v>
      </c>
      <c r="X85" s="77">
        <f t="shared" si="38"/>
        <v>0</v>
      </c>
      <c r="Y85" s="77">
        <f t="shared" si="38"/>
        <v>0</v>
      </c>
      <c r="Z85" s="89">
        <f t="shared" si="38"/>
        <v>7.4760000000000009</v>
      </c>
      <c r="AA85" s="77">
        <f t="shared" si="38"/>
        <v>0</v>
      </c>
      <c r="AB85" s="77">
        <f t="shared" si="38"/>
        <v>0</v>
      </c>
      <c r="AC85" s="77">
        <f t="shared" si="38"/>
        <v>0</v>
      </c>
      <c r="AD85" s="77">
        <f t="shared" si="38"/>
        <v>0</v>
      </c>
      <c r="AE85" s="77">
        <f t="shared" si="22"/>
        <v>0</v>
      </c>
      <c r="AF85" s="77">
        <f t="shared" si="23"/>
        <v>0</v>
      </c>
      <c r="AG85" s="77">
        <f t="shared" si="24"/>
        <v>0</v>
      </c>
      <c r="AH85" s="77">
        <f t="shared" si="25"/>
        <v>0</v>
      </c>
      <c r="AI85" s="77">
        <f t="shared" si="26"/>
        <v>1</v>
      </c>
      <c r="AJ85" s="77">
        <f t="shared" si="27"/>
        <v>0</v>
      </c>
      <c r="AK85" s="77">
        <f t="shared" si="28"/>
        <v>0</v>
      </c>
      <c r="AL85" s="77">
        <f t="shared" si="29"/>
        <v>0</v>
      </c>
      <c r="AM85" s="77">
        <f t="shared" si="30"/>
        <v>0</v>
      </c>
      <c r="AN85" s="77">
        <f t="shared" si="31"/>
        <v>0</v>
      </c>
      <c r="AO85" s="77">
        <f t="shared" si="32"/>
        <v>0</v>
      </c>
      <c r="AP85" s="77">
        <f t="shared" si="33"/>
        <v>0</v>
      </c>
      <c r="AQ85" s="77">
        <f t="shared" si="34"/>
        <v>0</v>
      </c>
      <c r="AR85" s="77">
        <f t="shared" si="35"/>
        <v>0</v>
      </c>
      <c r="AS85" s="107" t="str">
        <f>IF($B84="","",$B84)</f>
        <v>13</v>
      </c>
      <c r="AT85" s="311"/>
      <c r="AU85" s="298"/>
      <c r="AV85" s="298"/>
    </row>
    <row r="86" spans="1:48" ht="38.75" customHeight="1" x14ac:dyDescent="0.2">
      <c r="A86" s="309"/>
      <c r="B86" s="283"/>
      <c r="C86" s="304"/>
      <c r="D86" s="90" t="s">
        <v>31</v>
      </c>
      <c r="E86" s="278"/>
      <c r="F86" s="292"/>
      <c r="G86" s="135" t="s">
        <v>75</v>
      </c>
      <c r="H86" s="278"/>
      <c r="I86" s="92" t="s">
        <v>20</v>
      </c>
      <c r="J86" s="93">
        <f>IF(I86="","",IF(_xlfn.XLOOKUP(I86,I$3:I85,$AS$3:AS85,0,,-1)=AS86,_xlfn.XLOOKUP(I86,I$3:I85,J$3:J85,1,,-1)+1,1))</f>
        <v>2</v>
      </c>
      <c r="K86" s="94">
        <f>IF(I86="","",_xlfn.XLOOKUP(I86,I$3:I85,K$3:K85,0,,-1)+IF($D86=" ",1,0))</f>
        <v>0</v>
      </c>
      <c r="L86" s="95">
        <v>2.9</v>
      </c>
      <c r="M86" s="96">
        <v>6.1</v>
      </c>
      <c r="N86" s="295"/>
      <c r="O86" s="97">
        <f>IF(OR(W84="",W85=""),"",IF(L86&gt;0,ROUND(IF(M86&gt;0,M86,IF(M84&gt;0,IF(N84=TRUE,ROUND((M84*W86)/W84,0),(M84*W86)/W84),IF(M85&gt;0,IF(N84=TRUE,ROUND((M85*W86)/W85,0),(M85*W86)/W85),IF(M86&gt;0,M86,0)))),2),""))</f>
        <v>6.1</v>
      </c>
      <c r="P86" s="98">
        <f t="shared" si="36"/>
        <v>17.689999999999998</v>
      </c>
      <c r="Q86" s="278"/>
      <c r="R86" s="278"/>
      <c r="S86" s="278"/>
      <c r="T86" s="278"/>
      <c r="U86" s="278"/>
      <c r="V86" s="289"/>
      <c r="W86" s="99">
        <f>IF(L86="","",(SUM(L84:L86)/L86)/(SUM(L84:L86)/L84+SUM(L84:L86)/L85+SUM(L84:L86)/L86))</f>
        <v>0.25409197194076383</v>
      </c>
      <c r="X86" s="77">
        <f t="shared" si="38"/>
        <v>0</v>
      </c>
      <c r="Y86" s="77">
        <f t="shared" si="38"/>
        <v>0</v>
      </c>
      <c r="Z86" s="89">
        <f t="shared" si="38"/>
        <v>11.589999999999998</v>
      </c>
      <c r="AA86" s="77">
        <f t="shared" si="38"/>
        <v>0</v>
      </c>
      <c r="AB86" s="77">
        <f t="shared" si="38"/>
        <v>0</v>
      </c>
      <c r="AC86" s="77">
        <f t="shared" si="38"/>
        <v>0</v>
      </c>
      <c r="AD86" s="77">
        <f t="shared" si="38"/>
        <v>0</v>
      </c>
      <c r="AE86" s="77">
        <f t="shared" si="22"/>
        <v>0</v>
      </c>
      <c r="AF86" s="77">
        <f t="shared" si="23"/>
        <v>0</v>
      </c>
      <c r="AG86" s="77">
        <f t="shared" si="24"/>
        <v>0</v>
      </c>
      <c r="AH86" s="77">
        <f t="shared" si="25"/>
        <v>0</v>
      </c>
      <c r="AI86" s="77">
        <f t="shared" si="26"/>
        <v>1</v>
      </c>
      <c r="AJ86" s="77">
        <f t="shared" si="27"/>
        <v>0</v>
      </c>
      <c r="AK86" s="77">
        <f t="shared" si="28"/>
        <v>0</v>
      </c>
      <c r="AL86" s="77">
        <f t="shared" si="29"/>
        <v>0</v>
      </c>
      <c r="AM86" s="77">
        <f t="shared" si="30"/>
        <v>0</v>
      </c>
      <c r="AN86" s="77">
        <f t="shared" si="31"/>
        <v>0</v>
      </c>
      <c r="AO86" s="77">
        <f t="shared" si="32"/>
        <v>0</v>
      </c>
      <c r="AP86" s="77">
        <f t="shared" si="33"/>
        <v>0</v>
      </c>
      <c r="AQ86" s="77">
        <f t="shared" si="34"/>
        <v>0</v>
      </c>
      <c r="AR86" s="77">
        <f t="shared" si="35"/>
        <v>0</v>
      </c>
      <c r="AS86" s="107" t="str">
        <f>IF($B84="","",$B84)</f>
        <v>13</v>
      </c>
      <c r="AT86" s="311"/>
      <c r="AU86" s="298"/>
      <c r="AV86" s="298"/>
    </row>
    <row r="87" spans="1:48" ht="13.25" customHeight="1" x14ac:dyDescent="0.2">
      <c r="A87" s="312" t="str">
        <f>IF(OR(D87="W",D88="W",D89="W",D87="1/2W",D88="1/2W",D89="1/2W",D87="1/2L",D88="1/2L",D89="1/2L"),"OK",IF(OR(D87="L",D88="L",D89="L"),"LOSS",IF(OR(D87="X",D88="X",D89="X"),"Anulado"," ")))</f>
        <v>OK</v>
      </c>
      <c r="B87" s="316" t="str">
        <f>IF(E87="","",$B84)</f>
        <v>13</v>
      </c>
      <c r="C87" s="302" t="str">
        <f>IF(E87=""," ","– "&amp;COUNTIF(B$3:B89,$B87))</f>
        <v>– 3</v>
      </c>
      <c r="D87" s="25" t="s">
        <v>31</v>
      </c>
      <c r="E87" s="325">
        <v>44695.0625</v>
      </c>
      <c r="F87" s="315" t="s">
        <v>197</v>
      </c>
      <c r="G87" s="117" t="s">
        <v>60</v>
      </c>
      <c r="H87" s="306" t="str">
        <f ca="1">IF(E87="","",IF(AND(DAY(E87)&lt;DAY(TODAY()),$A87=" "),"???",IF($A87=" ",IF(AND(DAY(E87)=DAY(TODAY()),HOUR(E87)&lt;=HOUR(NOW())+1),IF(AND(HOUR(E87)+2&lt;=HOUR(NOW()),DAY(E87)&lt;=DAY(TODAY()),MINUTE(E87)&lt;=MINUTE(NOW())),"???",IF(OR(MINUTE(E87)&lt;=MINUTE(NOW()),HOUR(E87)&lt;=HOUR(NOW())),"!!!","")),""),"")))</f>
        <v/>
      </c>
      <c r="I87" s="27" t="s">
        <v>20</v>
      </c>
      <c r="J87" s="101">
        <f>IF(I87="","",IF(_xlfn.XLOOKUP(I87,I$3:I86,$AS$3:AS86,0,,-1)=AS87,_xlfn.XLOOKUP(I87,I$3:I86,J$3:J86,1,,-1)+1,1))</f>
        <v>3</v>
      </c>
      <c r="K87" s="29">
        <f>IF(I87="","",_xlfn.XLOOKUP(I87,I$3:I86,K$3:K86,0,,-1)+IF($D87=" ",1,0))</f>
        <v>0</v>
      </c>
      <c r="L87" s="118">
        <v>1.95</v>
      </c>
      <c r="M87" s="119">
        <v>20.3</v>
      </c>
      <c r="N87" s="318" t="b">
        <v>1</v>
      </c>
      <c r="O87" s="102">
        <f>IF(OR(W87="",W88=""),"",ROUND(IF(L89&gt;0,IF(M87&gt;0,M87,IF(M88&gt;0,IF(N87=TRUE,ROUND((M88*W87)/W88,0),(M88*W87)/W88),IF(N87=TRUE,ROUND((M89*W87)/W89,0),(M89*W87)/W89))),IF(M87&gt;0,M87,IF(N87=TRUE,ROUND((M88*W87)/W88,0),(M88*W87)/W88))),2))</f>
        <v>20.3</v>
      </c>
      <c r="P87" s="33">
        <f t="shared" si="36"/>
        <v>39.585000000000001</v>
      </c>
      <c r="Q87" s="301">
        <f>IF($A87="Anulado",0,IF(OR($A87="LOSS",$A87="OK"),IF(OR($D87="W",$D87="1/2W",$D87="1/2L"),P87-O87,IF($D87="L",-O87,0))+IF(OR($D88="W",$D88="1/2W",$D88="1/2L"),P88-O88,IF($D88="L",-O88,0))+IF(OR($D89="W",$D89="1/2W",$D89="1/2L"),P89-O89,IF($D89="L",-O89,0)),IF(AND(OR($D87="W",$D87="1/2W",$D87="1/2L"),D88="W"),P87+P88-SUM(O87:O89)+_xlfn.XLOOKUP("X",D87:D89,O87:O89,0),IF(AND(D87=TRUE,D89="W"),P87+P89-SUM(O87:O89),IF(AND(D88="W",D89="W"),P88+P89-SUM(O87:O89)+_xlfn.XLOOKUP("X",D87:D89,O87:O89,0),IF(L89&gt;0,IF(OR($D87="W",$D87="1/2W",$D87="1/2L"),P87-SUM(O87:O89)+_xlfn.XLOOKUP("X",D87:D89,O87:O89,0),IF(OR($D87="W",$D87="1/2W",$D87="1/2L"),P88-SUM(O87:O89)+_xlfn.XLOOKUP("X",D87:D89,O87:O89,0),IF(OR($D87="W",$D87="1/2W",$D87="1/2L"),P89-SUM(O87:O89)+_xlfn.XLOOKUP("X",D87:D89,O87:O89,0),SUM(P87:P89)/3-SUM(O87:O89)+_xlfn.XLOOKUP("X",D87:D89,O87:O89,0)))),IF(OR($D87="W",$D87="1/2W",$D87="1/2L"),P87-SUM(O87:O88)+_xlfn.XLOOKUP("X",D87:D89,O87:O89,0),IF(OR($D87="W",$D87="1/2W",$D87="1/2L"),P88-SUM(O87:O88)+_xlfn.XLOOKUP("X",D87:D89,O87:O89,0),SUM(P87:P88)/2-SUM(O87:O88)+_xlfn.XLOOKUP("X",D87:D89,O87:O89,0)))))))))</f>
        <v>3.2850000000000001</v>
      </c>
      <c r="R87" s="300">
        <f>IF(Q87=0,0,Q87/SUM(O87:O89))</f>
        <v>9.0495867768595056E-2</v>
      </c>
      <c r="S87" s="285">
        <f>IF($B87=$B84,IF(OR($A87="LOSS",$A87="OK",$A87="Anulada"),Q87,0)+S84,IF(OR($A87="LOSS",$A87="OK",$A87="Anulada"),Q87,0))</f>
        <v>13.643799999999988</v>
      </c>
      <c r="T87" s="285">
        <f>IF($B87="",0,IF($B87=$B84,IF(G89="",IF(OR(G87="DNB1",G87="DNB2",G87="AH1(0)",G87="AH2(0)",G87="AH1(1)",G87="AH2(1)",G87="AH1(2)",G87="AH2(2)",G87="AH1(3)",G87="AH2(3)",G87="AH1(4)",G87="AH2(4)"),0,IF(Q87&lt;0,IF(G89="",SMALL(P87:P89,1)-SUM(O87:O89),0),SMALL(P87:P89,1)-SUM(O87:O89))),IF(Q87&lt;0,IF(G89="",SMALL(P87:P89,1)-SUM(O87:O89),0),SMALL(P87:P89,1)-SUM(O87:O89)))+T84,IF(G89="",IF(OR(G87="DNB1",G87="DNB2",G87="AH1(0)",G87="AH2(0)",G87="AH1(1)",G87="AH2(1)",G87="AH1(2)",G87="AH2(2)",G87="AH1(3)",G87="AH2(3)",G87="AH1(4)",G87="AH2(4)"),0,IF(Q87&lt;0,IF(G89="",SMALL(P87:P89,1)-SUM(O87:O89),0),SMALL(P87:P89,1)-SUM(O87:O89))),IF(Q87&lt;0,IF(G89="",SMALL(P87:P89,1)-SUM(O87:O89),0),SMALL(P87:P89,1)-SUM(O87:O89)))))</f>
        <v>-59.11399999999999</v>
      </c>
      <c r="U87" s="285">
        <f>IF($B87=$B84,IF(Q87&lt;0,IF(G89="",Q87,0),Q87)+U84,Q87)</f>
        <v>13.643799999999988</v>
      </c>
      <c r="V87" s="287">
        <f>IF(U87=0,0,U87/AT87)</f>
        <v>9.7400057110222663E-2</v>
      </c>
      <c r="W87" s="34">
        <f>IF(L87="","",IF(L89&gt;0,(SUM(L87:L89)/L87)/(SUM(L87:L89)/L87+SUM(L87:L89)/L88+SUM(L87:L89)/L89),L88/SUM(L87:L88)))</f>
        <v>0.55275229357798161</v>
      </c>
      <c r="X87" s="103">
        <f t="shared" si="38"/>
        <v>0</v>
      </c>
      <c r="Y87" s="103">
        <f t="shared" si="38"/>
        <v>0</v>
      </c>
      <c r="Z87" s="104">
        <f t="shared" si="38"/>
        <v>19.285</v>
      </c>
      <c r="AA87" s="103">
        <f t="shared" si="38"/>
        <v>0</v>
      </c>
      <c r="AB87" s="103">
        <f t="shared" si="38"/>
        <v>0</v>
      </c>
      <c r="AC87" s="103">
        <f t="shared" si="38"/>
        <v>0</v>
      </c>
      <c r="AD87" s="103">
        <f t="shared" si="38"/>
        <v>0</v>
      </c>
      <c r="AE87" s="52">
        <f t="shared" si="22"/>
        <v>0</v>
      </c>
      <c r="AF87" s="52">
        <f t="shared" si="23"/>
        <v>0</v>
      </c>
      <c r="AG87" s="52">
        <f t="shared" si="24"/>
        <v>0</v>
      </c>
      <c r="AH87" s="52">
        <f t="shared" si="25"/>
        <v>0</v>
      </c>
      <c r="AI87" s="52">
        <f t="shared" si="26"/>
        <v>1</v>
      </c>
      <c r="AJ87" s="52">
        <f t="shared" si="27"/>
        <v>0</v>
      </c>
      <c r="AK87" s="52">
        <f t="shared" si="28"/>
        <v>0</v>
      </c>
      <c r="AL87" s="52">
        <f t="shared" si="29"/>
        <v>0</v>
      </c>
      <c r="AM87" s="52">
        <f t="shared" si="30"/>
        <v>0</v>
      </c>
      <c r="AN87" s="52">
        <f t="shared" si="31"/>
        <v>0</v>
      </c>
      <c r="AO87" s="52">
        <f t="shared" si="32"/>
        <v>0</v>
      </c>
      <c r="AP87" s="52">
        <f t="shared" si="33"/>
        <v>0</v>
      </c>
      <c r="AQ87" s="52">
        <f t="shared" si="34"/>
        <v>0</v>
      </c>
      <c r="AR87" s="52">
        <f t="shared" si="35"/>
        <v>0</v>
      </c>
      <c r="AS87" s="105" t="str">
        <f>IF($B87="","",$B87)</f>
        <v>13</v>
      </c>
      <c r="AT87" s="322">
        <f>IF($B87=$B84,AT84+SUM(O87:O89),SUM(O87:O89))</f>
        <v>140.07999999999998</v>
      </c>
      <c r="AU87" s="285">
        <f>IF($A87=" ",SUM(O87:O89),0)+AU84</f>
        <v>0</v>
      </c>
      <c r="AV87" s="285">
        <f>IF($B87="","",AV84+Q87)</f>
        <v>160.12267538757555</v>
      </c>
    </row>
    <row r="88" spans="1:48" ht="13" customHeight="1" x14ac:dyDescent="0.2">
      <c r="A88" s="308"/>
      <c r="B88" s="282"/>
      <c r="C88" s="303"/>
      <c r="D88" s="39" t="s">
        <v>28</v>
      </c>
      <c r="E88" s="277"/>
      <c r="F88" s="291"/>
      <c r="G88" s="120" t="s">
        <v>68</v>
      </c>
      <c r="H88" s="277"/>
      <c r="I88" s="42" t="s">
        <v>18</v>
      </c>
      <c r="J88" s="43">
        <f>IF(I88="","",IF(_xlfn.XLOOKUP(I88,I$3:I87,$AS$3:AS87,0,,-1)=AS88,_xlfn.XLOOKUP(I88,I$3:I87,J$3:J87,1,,-1)+1,1))</f>
        <v>2</v>
      </c>
      <c r="K88" s="44">
        <f>IF(I88="","",_xlfn.XLOOKUP(I88,I$3:I87,K$3:K87,0,,-1)+IF($D88=" ",1,0))</f>
        <v>0</v>
      </c>
      <c r="L88" s="121">
        <v>2.41</v>
      </c>
      <c r="M88" s="122"/>
      <c r="N88" s="294"/>
      <c r="O88" s="47">
        <f>IF(OR(W87="",W88=""),"",ROUND(IF(L89&gt;0,IF(M88&gt;0,M88,IF(M87&gt;0,IF(N87=TRUE,ROUND((M87*W88)/W87,0),(M87*W88)/W87),IF(M88&gt;0,IF(N87=TRUE,ROUND(M88,0),M88),IF(M89&gt;0,IF(N87=TRUE,ROUND(O89*W88/W89,0),O89*W88/W89),0)))),IF(M88&gt;0,M88,IF(N87=TRUE,ROUND((M87*W88)/W87,0),(M87*W88)/W87))),2))</f>
        <v>16</v>
      </c>
      <c r="P88" s="48">
        <f t="shared" si="36"/>
        <v>38.56</v>
      </c>
      <c r="Q88" s="277"/>
      <c r="R88" s="286"/>
      <c r="S88" s="286"/>
      <c r="T88" s="286"/>
      <c r="U88" s="286"/>
      <c r="V88" s="288"/>
      <c r="W88" s="49">
        <f>IF(L88="","",IF(L89&gt;0,(SUM(L87:L89)/L88)/(SUM(L87:L89)/L87+SUM(L87:L89)/L88+SUM(L87:L89)/L89),L87/SUM(L87:L88)))</f>
        <v>0.44724770642201833</v>
      </c>
      <c r="X88" s="104">
        <f t="shared" si="38"/>
        <v>-16</v>
      </c>
      <c r="Y88" s="103">
        <f t="shared" si="38"/>
        <v>0</v>
      </c>
      <c r="Z88" s="103">
        <f t="shared" si="38"/>
        <v>0</v>
      </c>
      <c r="AA88" s="103">
        <f t="shared" si="38"/>
        <v>0</v>
      </c>
      <c r="AB88" s="103">
        <f t="shared" si="38"/>
        <v>0</v>
      </c>
      <c r="AC88" s="103">
        <f t="shared" si="38"/>
        <v>0</v>
      </c>
      <c r="AD88" s="103">
        <f t="shared" si="38"/>
        <v>0</v>
      </c>
      <c r="AE88" s="52">
        <f t="shared" si="22"/>
        <v>0</v>
      </c>
      <c r="AF88" s="52">
        <f t="shared" si="23"/>
        <v>1</v>
      </c>
      <c r="AG88" s="52">
        <f t="shared" si="24"/>
        <v>0</v>
      </c>
      <c r="AH88" s="52">
        <f t="shared" si="25"/>
        <v>0</v>
      </c>
      <c r="AI88" s="52">
        <f t="shared" si="26"/>
        <v>0</v>
      </c>
      <c r="AJ88" s="52">
        <f t="shared" si="27"/>
        <v>0</v>
      </c>
      <c r="AK88" s="52">
        <f t="shared" si="28"/>
        <v>0</v>
      </c>
      <c r="AL88" s="52">
        <f t="shared" si="29"/>
        <v>0</v>
      </c>
      <c r="AM88" s="52">
        <f t="shared" si="30"/>
        <v>0</v>
      </c>
      <c r="AN88" s="52">
        <f t="shared" si="31"/>
        <v>0</v>
      </c>
      <c r="AO88" s="52">
        <f t="shared" si="32"/>
        <v>0</v>
      </c>
      <c r="AP88" s="52">
        <f t="shared" si="33"/>
        <v>0</v>
      </c>
      <c r="AQ88" s="52">
        <f t="shared" si="34"/>
        <v>0</v>
      </c>
      <c r="AR88" s="52">
        <f t="shared" si="35"/>
        <v>0</v>
      </c>
      <c r="AS88" s="105" t="str">
        <f>IF($B87="","",$B87)</f>
        <v>13</v>
      </c>
      <c r="AT88" s="311"/>
      <c r="AU88" s="298"/>
      <c r="AV88" s="298"/>
    </row>
    <row r="89" spans="1:48" ht="13.25" customHeight="1" x14ac:dyDescent="0.2">
      <c r="A89" s="309"/>
      <c r="B89" s="283"/>
      <c r="C89" s="304"/>
      <c r="D89" s="54" t="s">
        <v>32</v>
      </c>
      <c r="E89" s="278"/>
      <c r="F89" s="292"/>
      <c r="G89" s="134"/>
      <c r="H89" s="278"/>
      <c r="I89" s="57"/>
      <c r="J89" s="58" t="str">
        <f>IF(I89="","",IF(_xlfn.XLOOKUP(I89,I$3:I88,$AS$3:AS88,0,,-1)=AS89,_xlfn.XLOOKUP(I89,I$3:I88,J$3:J88,1,,-1)+1,1))</f>
        <v/>
      </c>
      <c r="K89" s="59" t="str">
        <f>IF(I89="","",_xlfn.XLOOKUP(I89,I$3:I88,K$3:K88,0,,-1)+IF($D89=" ",1,0))</f>
        <v/>
      </c>
      <c r="L89" s="55"/>
      <c r="M89" s="128"/>
      <c r="N89" s="295"/>
      <c r="O89" s="62" t="str">
        <f>IF(OR(W87="",W88=""),"",IF(L89&gt;0,ROUND(IF(M89&gt;0,M89,IF(M87&gt;0,IF(N87=TRUE,ROUND((M87*W89)/W87,0),(M87*W89)/W87),IF(M88&gt;0,IF(N87=TRUE,ROUND((M88*W89)/W88,0),(M88*W89)/W88),IF(M89&gt;0,M89,0)))),2),""))</f>
        <v/>
      </c>
      <c r="P89" s="63" t="str">
        <f t="shared" si="36"/>
        <v/>
      </c>
      <c r="Q89" s="278"/>
      <c r="R89" s="278"/>
      <c r="S89" s="278"/>
      <c r="T89" s="278"/>
      <c r="U89" s="278"/>
      <c r="V89" s="289"/>
      <c r="W89" s="64" t="str">
        <f>IF(L89="","",(SUM(L87:L89)/L89)/(SUM(L87:L89)/L87+SUM(L87:L89)/L88+SUM(L87:L89)/L89))</f>
        <v/>
      </c>
      <c r="X89" s="103">
        <f t="shared" si="38"/>
        <v>0</v>
      </c>
      <c r="Y89" s="103">
        <f t="shared" si="38"/>
        <v>0</v>
      </c>
      <c r="Z89" s="103">
        <f t="shared" si="38"/>
        <v>0</v>
      </c>
      <c r="AA89" s="103">
        <f t="shared" si="38"/>
        <v>0</v>
      </c>
      <c r="AB89" s="103">
        <f t="shared" si="38"/>
        <v>0</v>
      </c>
      <c r="AC89" s="103">
        <f t="shared" si="38"/>
        <v>0</v>
      </c>
      <c r="AD89" s="103">
        <f t="shared" si="38"/>
        <v>0</v>
      </c>
      <c r="AE89" s="52">
        <f t="shared" si="22"/>
        <v>0</v>
      </c>
      <c r="AF89" s="52">
        <f t="shared" si="23"/>
        <v>0</v>
      </c>
      <c r="AG89" s="52">
        <f t="shared" si="24"/>
        <v>0</v>
      </c>
      <c r="AH89" s="52">
        <f t="shared" si="25"/>
        <v>0</v>
      </c>
      <c r="AI89" s="52">
        <f t="shared" si="26"/>
        <v>0</v>
      </c>
      <c r="AJ89" s="52">
        <f t="shared" si="27"/>
        <v>0</v>
      </c>
      <c r="AK89" s="52">
        <f t="shared" si="28"/>
        <v>0</v>
      </c>
      <c r="AL89" s="52">
        <f t="shared" si="29"/>
        <v>0</v>
      </c>
      <c r="AM89" s="52">
        <f t="shared" si="30"/>
        <v>0</v>
      </c>
      <c r="AN89" s="52">
        <f t="shared" si="31"/>
        <v>0</v>
      </c>
      <c r="AO89" s="52">
        <f t="shared" si="32"/>
        <v>0</v>
      </c>
      <c r="AP89" s="52">
        <f t="shared" si="33"/>
        <v>0</v>
      </c>
      <c r="AQ89" s="52">
        <f t="shared" si="34"/>
        <v>0</v>
      </c>
      <c r="AR89" s="52">
        <f t="shared" si="35"/>
        <v>0</v>
      </c>
      <c r="AS89" s="105" t="str">
        <f>IF($B87="","",$B87)</f>
        <v>13</v>
      </c>
      <c r="AT89" s="311"/>
      <c r="AU89" s="298"/>
      <c r="AV89" s="298"/>
    </row>
    <row r="90" spans="1:48" ht="13.25" customHeight="1" x14ac:dyDescent="0.2">
      <c r="A90" s="307" t="str">
        <f>IF(OR(D90="W",D91="W",D92="W",D90="1/2W",D91="1/2W",D92="1/2W",D90="1/2L",D91="1/2L",D92="1/2L"),"OK",IF(OR(D90="L",D91="L",D92="L"),"LOSS",IF(OR(D90="X",D91="X",D92="X"),"Anulado"," ")))</f>
        <v>OK</v>
      </c>
      <c r="B90" s="317" t="str">
        <f>IF(E90="","",$B87)</f>
        <v>13</v>
      </c>
      <c r="C90" s="305" t="str">
        <f>IF(E90=""," ","– "&amp;COUNTIF(B$3:B92,$B90))</f>
        <v>– 4</v>
      </c>
      <c r="D90" s="65" t="s">
        <v>31</v>
      </c>
      <c r="E90" s="326">
        <v>44694.583333333336</v>
      </c>
      <c r="F90" s="314" t="s">
        <v>198</v>
      </c>
      <c r="G90" s="66" t="s">
        <v>199</v>
      </c>
      <c r="H90" s="313" t="str">
        <f ca="1">IF(E90="","",IF(AND(DAY(E90)&lt;DAY(TODAY()),$A90=" "),"???",IF($A90=" ",IF(AND(DAY(E90)=DAY(TODAY()),HOUR(E90)&lt;=HOUR(NOW())+1),IF(AND(HOUR(E90)+2&lt;=HOUR(NOW()),DAY(E90)&lt;=DAY(TODAY()),MINUTE(E90)&lt;=MINUTE(NOW())),"???",IF(OR(MINUTE(E90)&lt;=MINUTE(NOW()),HOUR(E90)&lt;=HOUR(NOW())),"!!!","")),""),"")))</f>
        <v/>
      </c>
      <c r="I90" s="67" t="s">
        <v>18</v>
      </c>
      <c r="J90" s="68">
        <f>IF(I90="","",IF(_xlfn.XLOOKUP(I90,I$3:I89,$AS$3:AS89,0,,-1)=AS90,_xlfn.XLOOKUP(I90,I$3:I89,J$3:J89,1,,-1)+1,1))</f>
        <v>3</v>
      </c>
      <c r="K90" s="69">
        <f>IF(I90="","",_xlfn.XLOOKUP(I90,I$3:I89,K$3:K89,0,,-1)+IF($D90=" ",1,0))</f>
        <v>0</v>
      </c>
      <c r="L90" s="70">
        <v>1.1599999999999999</v>
      </c>
      <c r="M90" s="71">
        <v>35</v>
      </c>
      <c r="N90" s="293" t="b">
        <v>0</v>
      </c>
      <c r="O90" s="72">
        <f>IF(OR(W90="",W91=""),"",ROUND(IF(L92&gt;0,IF(M90&gt;0,M90,IF(M91&gt;0,IF(N90=TRUE,ROUND((M91*W90)/W91,0),(M91*W90)/W91),IF(N90=TRUE,ROUND((M92*W90)/W92,0),(M92*W90)/W92))),IF(M90&gt;0,M90,IF(N90=TRUE,ROUND((M91*W90)/W91,0),(M91*W90)/W91))),2))</f>
        <v>35</v>
      </c>
      <c r="P90" s="73">
        <f t="shared" si="36"/>
        <v>40.599999999999994</v>
      </c>
      <c r="Q90" s="320">
        <f>IF($A90="Anulado",0,IF(OR($A90="LOSS",$A90="OK"),IF(OR($D90="W",$D90="1/2W",$D90="1/2L"),P90-O90,IF($D90="L",-O90,0))+IF(OR($D91="W",$D91="1/2W",$D91="1/2L"),P91-O91,IF($D91="L",-O91,0))+IF(OR($D92="W",$D92="1/2W",$D92="1/2L"),P92-O92,IF($D92="L",-O92,0)),IF(AND(OR($D90="W",$D90="1/2W",$D90="1/2L"),D91="W"),P90+P91-SUM(O90:O92)+_xlfn.XLOOKUP("X",D90:D92,O90:O92,0),IF(AND(D90=TRUE,D92="W"),P90+P92-SUM(O90:O92),IF(AND(D91="W",D92="W"),P91+P92-SUM(O90:O92)+_xlfn.XLOOKUP("X",D90:D92,O90:O92,0),IF(L92&gt;0,IF(OR($D90="W",$D90="1/2W",$D90="1/2L"),P90-SUM(O90:O92)+_xlfn.XLOOKUP("X",D90:D92,O90:O92,0),IF(OR($D90="W",$D90="1/2W",$D90="1/2L"),P91-SUM(O90:O92)+_xlfn.XLOOKUP("X",D90:D92,O90:O92,0),IF(OR($D90="W",$D90="1/2W",$D90="1/2L"),P92-SUM(O90:O92)+_xlfn.XLOOKUP("X",D90:D92,O90:O92,0),SUM(P90:P92)/3-SUM(O90:O92)+_xlfn.XLOOKUP("X",D90:D92,O90:O92,0)))),IF(OR($D90="W",$D90="1/2W",$D90="1/2L"),P90-SUM(O90:O91)+_xlfn.XLOOKUP("X",D90:D92,O90:O92,0),IF(OR($D90="W",$D90="1/2W",$D90="1/2L"),P91-SUM(O90:O91)+_xlfn.XLOOKUP("X",D90:D92,O90:O92,0),SUM(P90:P91)/2-SUM(O90:O91)+_xlfn.XLOOKUP("X",D90:D92,O90:O92,0)))))))))</f>
        <v>-5.220000000000006</v>
      </c>
      <c r="R90" s="319">
        <f>IF(Q90=0,0,Q90/SUM(O90:O92))</f>
        <v>-0.11392405063291153</v>
      </c>
      <c r="S90" s="296">
        <f>IF($B90=$B87,IF(OR($A90="LOSS",$A90="OK",$A90="Anulada"),Q90,0)+S87,IF(OR($A90="LOSS",$A90="OK",$A90="Anulada"),Q90,0))</f>
        <v>8.4237999999999822</v>
      </c>
      <c r="T90" s="296">
        <f>IF($B90="",0,IF($B90=$B87,IF(G92="",IF(OR(G90="DNB1",G90="DNB2",G90="AH1(0)",G90="AH2(0)",G90="AH1(1)",G90="AH2(1)",G90="AH1(2)",G90="AH2(2)",G90="AH1(3)",G90="AH2(3)",G90="AH1(4)",G90="AH2(4)"),0,IF(Q90&lt;0,IF(G92="",SMALL(P90:P92,1)-SUM(O90:O92),0),SMALL(P90:P92,1)-SUM(O90:O92))),IF(Q90&lt;0,IF(G92="",SMALL(P90:P92,1)-SUM(O90:O92),0),SMALL(P90:P92,1)-SUM(O90:O92)))+T87,IF(G92="",IF(OR(G90="DNB1",G90="DNB2",G90="AH1(0)",G90="AH2(0)",G90="AH1(1)",G90="AH2(1)",G90="AH1(2)",G90="AH2(2)",G90="AH1(3)",G90="AH2(3)",G90="AH1(4)",G90="AH2(4)"),0,IF(Q90&lt;0,IF(G92="",SMALL(P90:P92,1)-SUM(O90:O92),0),SMALL(P90:P92,1)-SUM(O90:O92))),IF(Q90&lt;0,IF(G92="",SMALL(P90:P92,1)-SUM(O90:O92),0),SMALL(P90:P92,1)-SUM(O90:O92)))))</f>
        <v>-59.11399999999999</v>
      </c>
      <c r="U90" s="296">
        <f>IF($B90=$B87,IF(Q90&lt;0,IF(G92="",Q90,0),Q90)+U87,Q90)</f>
        <v>13.643799999999988</v>
      </c>
      <c r="V90" s="323">
        <f>IF(U90=0,0,U90/AT90)</f>
        <v>7.3393222162452879E-2</v>
      </c>
      <c r="W90" s="74">
        <f>IF(L90="","",IF(L92&gt;0,(SUM(L90:L92)/L90)/(SUM(L90:L92)/L90+SUM(L90:L92)/L91+SUM(L90:L92)/L92),L91/SUM(L90:L91)))</f>
        <v>0.67602839841302986</v>
      </c>
      <c r="X90" s="89">
        <f t="shared" si="38"/>
        <v>5.5999999999999943</v>
      </c>
      <c r="Y90" s="77">
        <f t="shared" si="38"/>
        <v>0</v>
      </c>
      <c r="Z90" s="77">
        <f t="shared" si="38"/>
        <v>0</v>
      </c>
      <c r="AA90" s="77">
        <f t="shared" si="38"/>
        <v>0</v>
      </c>
      <c r="AB90" s="77">
        <f t="shared" si="38"/>
        <v>0</v>
      </c>
      <c r="AC90" s="77">
        <f t="shared" si="38"/>
        <v>0</v>
      </c>
      <c r="AD90" s="77">
        <f t="shared" si="38"/>
        <v>0</v>
      </c>
      <c r="AE90" s="77">
        <f t="shared" si="22"/>
        <v>1</v>
      </c>
      <c r="AF90" s="77">
        <f t="shared" si="23"/>
        <v>0</v>
      </c>
      <c r="AG90" s="77">
        <f t="shared" si="24"/>
        <v>0</v>
      </c>
      <c r="AH90" s="77">
        <f t="shared" si="25"/>
        <v>0</v>
      </c>
      <c r="AI90" s="77">
        <f t="shared" si="26"/>
        <v>0</v>
      </c>
      <c r="AJ90" s="77">
        <f t="shared" si="27"/>
        <v>0</v>
      </c>
      <c r="AK90" s="77">
        <f t="shared" si="28"/>
        <v>0</v>
      </c>
      <c r="AL90" s="77">
        <f t="shared" si="29"/>
        <v>0</v>
      </c>
      <c r="AM90" s="77">
        <f t="shared" si="30"/>
        <v>0</v>
      </c>
      <c r="AN90" s="77">
        <f t="shared" si="31"/>
        <v>0</v>
      </c>
      <c r="AO90" s="77">
        <f t="shared" si="32"/>
        <v>0</v>
      </c>
      <c r="AP90" s="77">
        <f t="shared" si="33"/>
        <v>0</v>
      </c>
      <c r="AQ90" s="77">
        <f t="shared" si="34"/>
        <v>0</v>
      </c>
      <c r="AR90" s="77">
        <f t="shared" si="35"/>
        <v>0</v>
      </c>
      <c r="AS90" s="107" t="str">
        <f>IF($B90="","",$B90)</f>
        <v>13</v>
      </c>
      <c r="AT90" s="321">
        <f>IF($B90=$B87,AT87+SUM(O90:O92),SUM(O90:O92))</f>
        <v>185.89999999999998</v>
      </c>
      <c r="AU90" s="296">
        <f>IF($A90=" ",SUM(O90:O92),0)+AU87</f>
        <v>0</v>
      </c>
      <c r="AV90" s="296">
        <f>IF($B90="","",AV87+Q90)</f>
        <v>154.90267538757556</v>
      </c>
    </row>
    <row r="91" spans="1:48" ht="13" customHeight="1" x14ac:dyDescent="0.2">
      <c r="A91" s="308"/>
      <c r="B91" s="282"/>
      <c r="C91" s="303"/>
      <c r="D91" s="79" t="s">
        <v>28</v>
      </c>
      <c r="E91" s="277"/>
      <c r="F91" s="291"/>
      <c r="G91" s="80" t="s">
        <v>200</v>
      </c>
      <c r="H91" s="277"/>
      <c r="I91" s="81" t="s">
        <v>20</v>
      </c>
      <c r="J91" s="82">
        <f>IF(I91="","",IF(_xlfn.XLOOKUP(I91,I$3:I90,$AS$3:AS90,0,,-1)=AS91,_xlfn.XLOOKUP(I91,I$3:I90,J$3:J90,1,,-1)+1,1))</f>
        <v>4</v>
      </c>
      <c r="K91" s="83">
        <f>IF(I91="","",_xlfn.XLOOKUP(I91,I$3:I90,K$3:K90,0,,-1)+IF($D91=" ",1,0))</f>
        <v>0</v>
      </c>
      <c r="L91" s="84">
        <v>3.7</v>
      </c>
      <c r="M91" s="85">
        <v>8.32</v>
      </c>
      <c r="N91" s="294"/>
      <c r="O91" s="86">
        <f>IF(OR(W90="",W91=""),"",ROUND(IF(L92&gt;0,IF(M91&gt;0,M91,IF(M90&gt;0,IF(N90=TRUE,ROUND((M90*W91)/W90,0),(M90*W91)/W90),IF(M91&gt;0,IF(N90=TRUE,ROUND(M91,0),M91),IF(M92&gt;0,IF(N90=TRUE,ROUND(O92*W91/W92,0),O92*W91/W92),0)))),IF(M91&gt;0,M91,IF(N90=TRUE,ROUND((M90*W91)/W90,0),(M90*W91)/W90))),2))</f>
        <v>8.32</v>
      </c>
      <c r="P91" s="87">
        <f t="shared" si="36"/>
        <v>30.784000000000002</v>
      </c>
      <c r="Q91" s="277"/>
      <c r="R91" s="286"/>
      <c r="S91" s="286"/>
      <c r="T91" s="286"/>
      <c r="U91" s="286"/>
      <c r="V91" s="288"/>
      <c r="W91" s="88">
        <f>IF(L91="","",IF(L92&gt;0,(SUM(L90:L92)/L91)/(SUM(L90:L92)/L90+SUM(L90:L92)/L91+SUM(L90:L92)/L92),L90/SUM(L90:L91)))</f>
        <v>0.21194403842138232</v>
      </c>
      <c r="X91" s="77">
        <f t="shared" si="38"/>
        <v>0</v>
      </c>
      <c r="Y91" s="77">
        <f t="shared" si="38"/>
        <v>0</v>
      </c>
      <c r="Z91" s="89">
        <f t="shared" si="38"/>
        <v>-8.32</v>
      </c>
      <c r="AA91" s="77">
        <f t="shared" si="38"/>
        <v>0</v>
      </c>
      <c r="AB91" s="77">
        <f t="shared" si="38"/>
        <v>0</v>
      </c>
      <c r="AC91" s="77">
        <f t="shared" si="38"/>
        <v>0</v>
      </c>
      <c r="AD91" s="77">
        <f t="shared" si="38"/>
        <v>0</v>
      </c>
      <c r="AE91" s="77">
        <f t="shared" si="22"/>
        <v>0</v>
      </c>
      <c r="AF91" s="77">
        <f t="shared" si="23"/>
        <v>0</v>
      </c>
      <c r="AG91" s="77">
        <f t="shared" si="24"/>
        <v>0</v>
      </c>
      <c r="AH91" s="77">
        <f t="shared" si="25"/>
        <v>0</v>
      </c>
      <c r="AI91" s="77">
        <f t="shared" si="26"/>
        <v>0</v>
      </c>
      <c r="AJ91" s="77">
        <f t="shared" si="27"/>
        <v>1</v>
      </c>
      <c r="AK91" s="77">
        <f t="shared" si="28"/>
        <v>0</v>
      </c>
      <c r="AL91" s="77">
        <f t="shared" si="29"/>
        <v>0</v>
      </c>
      <c r="AM91" s="77">
        <f t="shared" si="30"/>
        <v>0</v>
      </c>
      <c r="AN91" s="77">
        <f t="shared" si="31"/>
        <v>0</v>
      </c>
      <c r="AO91" s="77">
        <f t="shared" si="32"/>
        <v>0</v>
      </c>
      <c r="AP91" s="77">
        <f t="shared" si="33"/>
        <v>0</v>
      </c>
      <c r="AQ91" s="77">
        <f t="shared" si="34"/>
        <v>0</v>
      </c>
      <c r="AR91" s="77">
        <f t="shared" si="35"/>
        <v>0</v>
      </c>
      <c r="AS91" s="107" t="str">
        <f>IF($B90="","",$B90)</f>
        <v>13</v>
      </c>
      <c r="AT91" s="311"/>
      <c r="AU91" s="298"/>
      <c r="AV91" s="298"/>
    </row>
    <row r="92" spans="1:48" ht="13.25" customHeight="1" x14ac:dyDescent="0.2">
      <c r="A92" s="309"/>
      <c r="B92" s="283"/>
      <c r="C92" s="304"/>
      <c r="D92" s="90" t="s">
        <v>28</v>
      </c>
      <c r="E92" s="278"/>
      <c r="F92" s="292"/>
      <c r="G92" s="135" t="s">
        <v>201</v>
      </c>
      <c r="H92" s="278"/>
      <c r="I92" s="92" t="s">
        <v>20</v>
      </c>
      <c r="J92" s="93">
        <f>IF(I92="","",IF(_xlfn.XLOOKUP(I92,I$3:I91,$AS$3:AS91,0,,-1)=AS92,_xlfn.XLOOKUP(I92,I$3:I91,J$3:J91,1,,-1)+1,1))</f>
        <v>5</v>
      </c>
      <c r="K92" s="94">
        <f>IF(I92="","",_xlfn.XLOOKUP(I92,I$3:I91,K$3:K91,0,,-1)+IF($D92=" ",1,0))</f>
        <v>0</v>
      </c>
      <c r="L92" s="95">
        <v>7</v>
      </c>
      <c r="M92" s="96">
        <v>2.5</v>
      </c>
      <c r="N92" s="295"/>
      <c r="O92" s="97">
        <f>IF(OR(W90="",W91=""),"",IF(L92&gt;0,ROUND(IF(M92&gt;0,M92,IF(M90&gt;0,IF(N90=TRUE,ROUND((M90*W92)/W90,0),(M90*W92)/W90),IF(M91&gt;0,IF(N90=TRUE,ROUND((M91*W92)/W91,0),(M91*W92)/W91),IF(M92&gt;0,M92,0)))),2),""))</f>
        <v>2.5</v>
      </c>
      <c r="P92" s="98">
        <f t="shared" si="36"/>
        <v>17.5</v>
      </c>
      <c r="Q92" s="278"/>
      <c r="R92" s="278"/>
      <c r="S92" s="278"/>
      <c r="T92" s="278"/>
      <c r="U92" s="278"/>
      <c r="V92" s="289"/>
      <c r="W92" s="99">
        <f>IF(L92="","",(SUM(L90:L92)/L92)/(SUM(L90:L92)/L90+SUM(L90:L92)/L91+SUM(L90:L92)/L92))</f>
        <v>0.1120275631655878</v>
      </c>
      <c r="X92" s="77">
        <f t="shared" si="38"/>
        <v>0</v>
      </c>
      <c r="Y92" s="77">
        <f t="shared" si="38"/>
        <v>0</v>
      </c>
      <c r="Z92" s="89">
        <f t="shared" si="38"/>
        <v>-2.5</v>
      </c>
      <c r="AA92" s="77">
        <f t="shared" si="38"/>
        <v>0</v>
      </c>
      <c r="AB92" s="77">
        <f t="shared" si="38"/>
        <v>0</v>
      </c>
      <c r="AC92" s="77">
        <f t="shared" si="38"/>
        <v>0</v>
      </c>
      <c r="AD92" s="77">
        <f t="shared" si="38"/>
        <v>0</v>
      </c>
      <c r="AE92" s="77">
        <f t="shared" si="22"/>
        <v>0</v>
      </c>
      <c r="AF92" s="77">
        <f t="shared" si="23"/>
        <v>0</v>
      </c>
      <c r="AG92" s="77">
        <f t="shared" si="24"/>
        <v>0</v>
      </c>
      <c r="AH92" s="77">
        <f t="shared" si="25"/>
        <v>0</v>
      </c>
      <c r="AI92" s="77">
        <f t="shared" si="26"/>
        <v>0</v>
      </c>
      <c r="AJ92" s="77">
        <f t="shared" si="27"/>
        <v>1</v>
      </c>
      <c r="AK92" s="77">
        <f t="shared" si="28"/>
        <v>0</v>
      </c>
      <c r="AL92" s="77">
        <f t="shared" si="29"/>
        <v>0</v>
      </c>
      <c r="AM92" s="77">
        <f t="shared" si="30"/>
        <v>0</v>
      </c>
      <c r="AN92" s="77">
        <f t="shared" si="31"/>
        <v>0</v>
      </c>
      <c r="AO92" s="77">
        <f t="shared" si="32"/>
        <v>0</v>
      </c>
      <c r="AP92" s="77">
        <f t="shared" si="33"/>
        <v>0</v>
      </c>
      <c r="AQ92" s="77">
        <f t="shared" si="34"/>
        <v>0</v>
      </c>
      <c r="AR92" s="77">
        <f t="shared" si="35"/>
        <v>0</v>
      </c>
      <c r="AS92" s="107" t="str">
        <f>IF($B90="","",$B90)</f>
        <v>13</v>
      </c>
      <c r="AT92" s="311"/>
      <c r="AU92" s="298"/>
      <c r="AV92" s="298"/>
    </row>
    <row r="93" spans="1:48" ht="13.25" customHeight="1" x14ac:dyDescent="0.2">
      <c r="A93" s="312" t="str">
        <f>IF(OR(D93="W",D94="W",D95="W",D93="1/2W",D94="1/2W",D95="1/2W",D93="1/2L",D94="1/2L",D95="1/2L"),"OK",IF(OR(D93="L",D94="L",D95="L"),"LOSS",IF(OR(D93="X",D94="X",D95="X"),"Anulado"," ")))</f>
        <v>OK</v>
      </c>
      <c r="B93" s="316" t="str">
        <f>IF(E93="","",$B90)</f>
        <v>13</v>
      </c>
      <c r="C93" s="302" t="str">
        <f>IF(E93=""," ","– "&amp;COUNTIF(B$3:B95,$B93))</f>
        <v>– 5</v>
      </c>
      <c r="D93" s="25" t="s">
        <v>28</v>
      </c>
      <c r="E93" s="325">
        <v>44695.375</v>
      </c>
      <c r="F93" s="315" t="s">
        <v>202</v>
      </c>
      <c r="G93" s="117" t="s">
        <v>203</v>
      </c>
      <c r="H93" s="306" t="str">
        <f ca="1">IF(E93="","",IF(AND(DAY(E93)&lt;DAY(TODAY()),$A93=" "),"???",IF($A93=" ",IF(AND(DAY(E93)=DAY(TODAY()),HOUR(E93)&lt;=HOUR(NOW())+1),IF(AND(HOUR(E93)+2&lt;=HOUR(NOW()),DAY(E93)&lt;=DAY(TODAY()),MINUTE(E93)&lt;=MINUTE(NOW())),"???",IF(OR(MINUTE(E93)&lt;=MINUTE(NOW()),HOUR(E93)&lt;=HOUR(NOW())),"!!!","")),""),"")))</f>
        <v/>
      </c>
      <c r="I93" s="27" t="s">
        <v>23</v>
      </c>
      <c r="J93" s="101">
        <f>IF(I93="","",IF(_xlfn.XLOOKUP(I93,I$3:I92,$AS$3:AS92,0,,-1)=AS93,_xlfn.XLOOKUP(I93,I$3:I92,J$3:J92,1,,-1)+1,1))</f>
        <v>4</v>
      </c>
      <c r="K93" s="29">
        <f>IF(I93="","",_xlfn.XLOOKUP(I93,I$3:I92,K$3:K92,0,,-1)+IF($D93=" ",1,0))</f>
        <v>0</v>
      </c>
      <c r="L93" s="118">
        <v>2.6</v>
      </c>
      <c r="M93" s="119">
        <v>46.55</v>
      </c>
      <c r="N93" s="318" t="b">
        <v>0</v>
      </c>
      <c r="O93" s="102">
        <f>IF(OR(W93="",W94=""),"",ROUND(IF(L95&gt;0,IF(M93&gt;0,M93,IF(M94&gt;0,IF(N93=TRUE,ROUND((M94*W93)/W94,0),(M94*W93)/W94),IF(N93=TRUE,ROUND((M95*W93)/W95,0),(M95*W93)/W95))),IF(M93&gt;0,M93,IF(N93=TRUE,ROUND((M94*W93)/W94,0),(M94*W93)/W94))),2))</f>
        <v>46.55</v>
      </c>
      <c r="P93" s="33">
        <f t="shared" si="36"/>
        <v>121.03</v>
      </c>
      <c r="Q93" s="301">
        <f>IF($A93="Anulado",0,IF(OR($A93="LOSS",$A93="OK"),IF(OR($D93="W",$D93="1/2W",$D93="1/2L"),P93-O93,IF($D93="L",-O93,0))+IF(OR($D94="W",$D94="1/2W",$D94="1/2L"),P94-O94,IF($D94="L",-O94,0))+IF(OR($D95="W",$D95="1/2W",$D95="1/2L"),P95-O95,IF($D95="L",-O95,0)),IF(AND(OR($D93="W",$D93="1/2W",$D93="1/2L"),D94="W"),P93+P94-SUM(O93:O95)+_xlfn.XLOOKUP("X",D93:D95,O93:O95,0),IF(AND(D93=TRUE,D95="W"),P93+P95-SUM(O93:O95),IF(AND(D94="W",D95="W"),P94+P95-SUM(O93:O95)+_xlfn.XLOOKUP("X",D93:D95,O93:O95,0),IF(L95&gt;0,IF(OR($D93="W",$D93="1/2W",$D93="1/2L"),P93-SUM(O93:O95)+_xlfn.XLOOKUP("X",D93:D95,O93:O95,0),IF(OR($D93="W",$D93="1/2W",$D93="1/2L"),P94-SUM(O93:O95)+_xlfn.XLOOKUP("X",D93:D95,O93:O95,0),IF(OR($D93="W",$D93="1/2W",$D93="1/2L"),P95-SUM(O93:O95)+_xlfn.XLOOKUP("X",D93:D95,O93:O95,0),SUM(P93:P95)/3-SUM(O93:O95)+_xlfn.XLOOKUP("X",D93:D95,O93:O95,0)))),IF(OR($D93="W",$D93="1/2W",$D93="1/2L"),P93-SUM(O93:O94)+_xlfn.XLOOKUP("X",D93:D95,O93:O95,0),IF(OR($D93="W",$D93="1/2W",$D93="1/2L"),P94-SUM(O93:O94)+_xlfn.XLOOKUP("X",D93:D95,O93:O95,0),SUM(P93:P94)/2-SUM(O93:O94)+_xlfn.XLOOKUP("X",D93:D95,O93:O95,0)))))))))</f>
        <v>20.550000000000011</v>
      </c>
      <c r="R93" s="300">
        <f>IF(Q93=0,0,Q93/SUM(O93:O95))</f>
        <v>0.20236336779911385</v>
      </c>
      <c r="S93" s="285">
        <f>IF($B93=$B90,IF(OR($A93="LOSS",$A93="OK",$A93="Anulada"),Q93,0)+S90,IF(OR($A93="LOSS",$A93="OK",$A93="Anulada"),Q93,0))</f>
        <v>28.973799999999994</v>
      </c>
      <c r="T93" s="285">
        <f>IF($B93="",0,IF($B93=$B90,IF(G95="",IF(OR(G93="DNB1",G93="DNB2",G93="AH1(0)",G93="AH2(0)",G93="AH1(1)",G93="AH2(1)",G93="AH1(2)",G93="AH2(2)",G93="AH1(3)",G93="AH2(3)",G93="AH1(4)",G93="AH2(4)"),0,IF(Q93&lt;0,IF(G95="",SMALL(P93:P95,1)-SUM(O93:O95),0),SMALL(P93:P95,1)-SUM(O93:O95))),IF(Q93&lt;0,IF(G95="",SMALL(P93:P95,1)-SUM(O93:O95),0),SMALL(P93:P95,1)-SUM(O93:O95)))+T90,IF(G95="",IF(OR(G93="DNB1",G93="DNB2",G93="AH1(0)",G93="AH2(0)",G93="AH1(1)",G93="AH2(1)",G93="AH1(2)",G93="AH2(2)",G93="AH1(3)",G93="AH2(3)",G93="AH1(4)",G93="AH2(4)"),0,IF(Q93&lt;0,IF(G95="",SMALL(P93:P95,1)-SUM(O93:O95),0),SMALL(P93:P95,1)-SUM(O93:O95))),IF(Q93&lt;0,IF(G95="",SMALL(P93:P95,1)-SUM(O93:O95),0),SMALL(P93:P95,1)-SUM(O93:O95)))))</f>
        <v>-39.633999999999986</v>
      </c>
      <c r="U93" s="285">
        <f>IF($B93=$B90,IF(Q93&lt;0,IF(G95="",Q93,0),Q93)+U90,Q93)</f>
        <v>34.193799999999996</v>
      </c>
      <c r="V93" s="287">
        <f>IF(U93=0,0,U93/AT93)</f>
        <v>0.11895564445990606</v>
      </c>
      <c r="W93" s="34">
        <f>IF(L93="","",IF(L95&gt;0,(SUM(L93:L95)/L93)/(SUM(L93:L95)/L93+SUM(L93:L95)/L94+SUM(L93:L95)/L95),L94/SUM(L93:L94)))</f>
        <v>0.46058091286307057</v>
      </c>
      <c r="X93" s="103">
        <f t="shared" ref="X93:AD102" si="39">IF($I93=X$2,IF(OR($D93="W",$D93="1/2W",$D93="1/2L"),$P93-$O93,IF($D93="X",0,-$O93)),0)</f>
        <v>0</v>
      </c>
      <c r="Y93" s="103">
        <f t="shared" si="39"/>
        <v>0</v>
      </c>
      <c r="Z93" s="103">
        <f t="shared" si="39"/>
        <v>0</v>
      </c>
      <c r="AA93" s="103">
        <f t="shared" si="39"/>
        <v>0</v>
      </c>
      <c r="AB93" s="103">
        <f t="shared" si="39"/>
        <v>0</v>
      </c>
      <c r="AC93" s="104">
        <f t="shared" si="39"/>
        <v>-46.55</v>
      </c>
      <c r="AD93" s="103">
        <f t="shared" si="39"/>
        <v>0</v>
      </c>
      <c r="AE93" s="52">
        <f t="shared" si="22"/>
        <v>0</v>
      </c>
      <c r="AF93" s="52">
        <f t="shared" si="23"/>
        <v>0</v>
      </c>
      <c r="AG93" s="52">
        <f t="shared" si="24"/>
        <v>0</v>
      </c>
      <c r="AH93" s="52">
        <f t="shared" si="25"/>
        <v>0</v>
      </c>
      <c r="AI93" s="52">
        <f t="shared" si="26"/>
        <v>0</v>
      </c>
      <c r="AJ93" s="52">
        <f t="shared" si="27"/>
        <v>0</v>
      </c>
      <c r="AK93" s="52">
        <f t="shared" si="28"/>
        <v>0</v>
      </c>
      <c r="AL93" s="52">
        <f t="shared" si="29"/>
        <v>0</v>
      </c>
      <c r="AM93" s="52">
        <f t="shared" si="30"/>
        <v>0</v>
      </c>
      <c r="AN93" s="52">
        <f t="shared" si="31"/>
        <v>0</v>
      </c>
      <c r="AO93" s="52">
        <f t="shared" si="32"/>
        <v>0</v>
      </c>
      <c r="AP93" s="52">
        <f t="shared" si="33"/>
        <v>1</v>
      </c>
      <c r="AQ93" s="52">
        <f t="shared" si="34"/>
        <v>0</v>
      </c>
      <c r="AR93" s="52">
        <f t="shared" si="35"/>
        <v>0</v>
      </c>
      <c r="AS93" s="105" t="str">
        <f>IF($B93="","",$B93)</f>
        <v>13</v>
      </c>
      <c r="AT93" s="322">
        <f>IF($B93=$B90,AT90+SUM(O93:O95),SUM(O93:O95))</f>
        <v>287.45</v>
      </c>
      <c r="AU93" s="285">
        <f>IF($A93=" ",SUM(O93:O95),0)+AU90</f>
        <v>0</v>
      </c>
      <c r="AV93" s="285">
        <f>IF($B93="","",AV90+Q93)</f>
        <v>175.45267538757557</v>
      </c>
    </row>
    <row r="94" spans="1:48" ht="13" customHeight="1" x14ac:dyDescent="0.2">
      <c r="A94" s="308"/>
      <c r="B94" s="282"/>
      <c r="C94" s="303"/>
      <c r="D94" s="39" t="s">
        <v>31</v>
      </c>
      <c r="E94" s="277"/>
      <c r="F94" s="291"/>
      <c r="G94" s="120" t="s">
        <v>204</v>
      </c>
      <c r="H94" s="277"/>
      <c r="I94" s="42" t="s">
        <v>18</v>
      </c>
      <c r="J94" s="43">
        <f>IF(I94="","",IF(_xlfn.XLOOKUP(I94,I$3:I93,$AS$3:AS93,0,,-1)=AS94,_xlfn.XLOOKUP(I94,I$3:I93,J$3:J93,1,,-1)+1,1))</f>
        <v>4</v>
      </c>
      <c r="K94" s="44">
        <f>IF(I94="","",_xlfn.XLOOKUP(I94,I$3:I93,K$3:K93,0,,-1)+IF($D94=" ",1,0))</f>
        <v>0</v>
      </c>
      <c r="L94" s="121">
        <v>2.2200000000000002</v>
      </c>
      <c r="M94" s="122">
        <v>55</v>
      </c>
      <c r="N94" s="294"/>
      <c r="O94" s="47">
        <f>IF(OR(W93="",W94=""),"",ROUND(IF(L95&gt;0,IF(M94&gt;0,M94,IF(M93&gt;0,IF(N93=TRUE,ROUND((M93*W94)/W93,0),(M93*W94)/W93),IF(M94&gt;0,IF(N93=TRUE,ROUND(M94,0),M94),IF(M95&gt;0,IF(N93=TRUE,ROUND(O95*W94/W95,0),O95*W94/W95),0)))),IF(M94&gt;0,M94,IF(N93=TRUE,ROUND((M93*W94)/W93,0),(M93*W94)/W93))),2))</f>
        <v>55</v>
      </c>
      <c r="P94" s="48">
        <f t="shared" si="36"/>
        <v>122.10000000000001</v>
      </c>
      <c r="Q94" s="277"/>
      <c r="R94" s="286"/>
      <c r="S94" s="286"/>
      <c r="T94" s="286"/>
      <c r="U94" s="286"/>
      <c r="V94" s="288"/>
      <c r="W94" s="49">
        <f>IF(L94="","",IF(L95&gt;0,(SUM(L93:L95)/L94)/(SUM(L93:L95)/L93+SUM(L93:L95)/L94+SUM(L93:L95)/L95),L93/SUM(L93:L94)))</f>
        <v>0.53941908713692943</v>
      </c>
      <c r="X94" s="104">
        <f t="shared" si="39"/>
        <v>67.100000000000009</v>
      </c>
      <c r="Y94" s="103">
        <f t="shared" si="39"/>
        <v>0</v>
      </c>
      <c r="Z94" s="103">
        <f t="shared" si="39"/>
        <v>0</v>
      </c>
      <c r="AA94" s="103">
        <f t="shared" si="39"/>
        <v>0</v>
      </c>
      <c r="AB94" s="103">
        <f t="shared" si="39"/>
        <v>0</v>
      </c>
      <c r="AC94" s="103">
        <f t="shared" si="39"/>
        <v>0</v>
      </c>
      <c r="AD94" s="103">
        <f t="shared" si="39"/>
        <v>0</v>
      </c>
      <c r="AE94" s="52">
        <f t="shared" si="22"/>
        <v>1</v>
      </c>
      <c r="AF94" s="52">
        <f t="shared" si="23"/>
        <v>0</v>
      </c>
      <c r="AG94" s="52">
        <f t="shared" si="24"/>
        <v>0</v>
      </c>
      <c r="AH94" s="52">
        <f t="shared" si="25"/>
        <v>0</v>
      </c>
      <c r="AI94" s="52">
        <f t="shared" si="26"/>
        <v>0</v>
      </c>
      <c r="AJ94" s="52">
        <f t="shared" si="27"/>
        <v>0</v>
      </c>
      <c r="AK94" s="52">
        <f t="shared" si="28"/>
        <v>0</v>
      </c>
      <c r="AL94" s="52">
        <f t="shared" si="29"/>
        <v>0</v>
      </c>
      <c r="AM94" s="52">
        <f t="shared" si="30"/>
        <v>0</v>
      </c>
      <c r="AN94" s="52">
        <f t="shared" si="31"/>
        <v>0</v>
      </c>
      <c r="AO94" s="52">
        <f t="shared" si="32"/>
        <v>0</v>
      </c>
      <c r="AP94" s="52">
        <f t="shared" si="33"/>
        <v>0</v>
      </c>
      <c r="AQ94" s="52">
        <f t="shared" si="34"/>
        <v>0</v>
      </c>
      <c r="AR94" s="52">
        <f t="shared" si="35"/>
        <v>0</v>
      </c>
      <c r="AS94" s="105" t="str">
        <f>IF($B93="","",$B93)</f>
        <v>13</v>
      </c>
      <c r="AT94" s="311"/>
      <c r="AU94" s="298"/>
      <c r="AV94" s="298"/>
    </row>
    <row r="95" spans="1:48" ht="13.25" customHeight="1" x14ac:dyDescent="0.2">
      <c r="A95" s="309"/>
      <c r="B95" s="283"/>
      <c r="C95" s="304"/>
      <c r="D95" s="54" t="s">
        <v>32</v>
      </c>
      <c r="E95" s="278"/>
      <c r="F95" s="292"/>
      <c r="G95" s="134"/>
      <c r="H95" s="278"/>
      <c r="I95" s="57"/>
      <c r="J95" s="58" t="str">
        <f>IF(I95="","",IF(_xlfn.XLOOKUP(I95,I$3:I94,$AS$3:AS94,0,,-1)=AS95,_xlfn.XLOOKUP(I95,I$3:I94,J$3:J94,1,,-1)+1,1))</f>
        <v/>
      </c>
      <c r="K95" s="59" t="str">
        <f>IF(I95="","",_xlfn.XLOOKUP(I95,I$3:I94,K$3:K94,0,,-1)+IF($D95=" ",1,0))</f>
        <v/>
      </c>
      <c r="L95" s="55"/>
      <c r="M95" s="128"/>
      <c r="N95" s="295"/>
      <c r="O95" s="62" t="str">
        <f>IF(OR(W93="",W94=""),"",IF(L95&gt;0,ROUND(IF(M95&gt;0,M95,IF(M93&gt;0,IF(N93=TRUE,ROUND((M93*W95)/W93,0),(M93*W95)/W93),IF(M94&gt;0,IF(N93=TRUE,ROUND((M94*W95)/W94,0),(M94*W95)/W94),IF(M95&gt;0,M95,0)))),2),""))</f>
        <v/>
      </c>
      <c r="P95" s="63" t="str">
        <f t="shared" si="36"/>
        <v/>
      </c>
      <c r="Q95" s="278"/>
      <c r="R95" s="278"/>
      <c r="S95" s="278"/>
      <c r="T95" s="278"/>
      <c r="U95" s="278"/>
      <c r="V95" s="289"/>
      <c r="W95" s="64" t="str">
        <f>IF(L95="","",(SUM(L93:L95)/L95)/(SUM(L93:L95)/L93+SUM(L93:L95)/L94+SUM(L93:L95)/L95))</f>
        <v/>
      </c>
      <c r="X95" s="103">
        <f t="shared" si="39"/>
        <v>0</v>
      </c>
      <c r="Y95" s="103">
        <f t="shared" si="39"/>
        <v>0</v>
      </c>
      <c r="Z95" s="103">
        <f t="shared" si="39"/>
        <v>0</v>
      </c>
      <c r="AA95" s="103">
        <f t="shared" si="39"/>
        <v>0</v>
      </c>
      <c r="AB95" s="103">
        <f t="shared" si="39"/>
        <v>0</v>
      </c>
      <c r="AC95" s="103">
        <f t="shared" si="39"/>
        <v>0</v>
      </c>
      <c r="AD95" s="103">
        <f t="shared" si="39"/>
        <v>0</v>
      </c>
      <c r="AE95" s="52">
        <f t="shared" si="22"/>
        <v>0</v>
      </c>
      <c r="AF95" s="52">
        <f t="shared" si="23"/>
        <v>0</v>
      </c>
      <c r="AG95" s="52">
        <f t="shared" si="24"/>
        <v>0</v>
      </c>
      <c r="AH95" s="52">
        <f t="shared" si="25"/>
        <v>0</v>
      </c>
      <c r="AI95" s="52">
        <f t="shared" si="26"/>
        <v>0</v>
      </c>
      <c r="AJ95" s="52">
        <f t="shared" si="27"/>
        <v>0</v>
      </c>
      <c r="AK95" s="52">
        <f t="shared" si="28"/>
        <v>0</v>
      </c>
      <c r="AL95" s="52">
        <f t="shared" si="29"/>
        <v>0</v>
      </c>
      <c r="AM95" s="52">
        <f t="shared" si="30"/>
        <v>0</v>
      </c>
      <c r="AN95" s="52">
        <f t="shared" si="31"/>
        <v>0</v>
      </c>
      <c r="AO95" s="52">
        <f t="shared" si="32"/>
        <v>0</v>
      </c>
      <c r="AP95" s="52">
        <f t="shared" si="33"/>
        <v>0</v>
      </c>
      <c r="AQ95" s="52">
        <f t="shared" si="34"/>
        <v>0</v>
      </c>
      <c r="AR95" s="52">
        <f t="shared" si="35"/>
        <v>0</v>
      </c>
      <c r="AS95" s="105" t="str">
        <f>IF($B93="","",$B93)</f>
        <v>13</v>
      </c>
      <c r="AT95" s="311"/>
      <c r="AU95" s="298"/>
      <c r="AV95" s="298"/>
    </row>
    <row r="96" spans="1:48" ht="13.25" customHeight="1" x14ac:dyDescent="0.2">
      <c r="A96" s="307" t="str">
        <f>IF(OR(D96="W",D97="W",D98="W",D96="1/2W",D97="1/2W",D98="1/2W",D96="1/2L",D97="1/2L",D98="1/2L"),"OK",IF(OR(D96="L",D97="L",D98="L"),"LOSS",IF(OR(D96="X",D97="X",D98="X"),"Anulado"," ")))</f>
        <v>OK</v>
      </c>
      <c r="B96" s="317" t="s">
        <v>205</v>
      </c>
      <c r="C96" s="305" t="str">
        <f>IF(E96=""," ","– "&amp;COUNTIF(B$3:B98,$B96))</f>
        <v>– 1</v>
      </c>
      <c r="D96" s="65" t="s">
        <v>31</v>
      </c>
      <c r="E96" s="326">
        <v>44698.65625</v>
      </c>
      <c r="F96" s="314" t="s">
        <v>206</v>
      </c>
      <c r="G96" s="66" t="s">
        <v>207</v>
      </c>
      <c r="H96" s="313" t="str">
        <f ca="1">IF(E96="","",IF(AND(DAY(E96)&lt;DAY(TODAY()),$A96=" "),"???",IF($A96=" ",IF(AND(DAY(E96)=DAY(TODAY()),HOUR(E96)&lt;=HOUR(NOW())+1),IF(AND(HOUR(E96)+2&lt;=HOUR(NOW()),DAY(E96)&lt;=DAY(TODAY()),MINUTE(E96)&lt;=MINUTE(NOW())),"???",IF(OR(MINUTE(E96)&lt;=MINUTE(NOW()),HOUR(E96)&lt;=HOUR(NOW())),"!!!","")),""),"")))</f>
        <v/>
      </c>
      <c r="I96" s="67" t="s">
        <v>20</v>
      </c>
      <c r="J96" s="68">
        <f>IF(I96="","",IF(_xlfn.XLOOKUP(I96,I$3:I95,$AS$3:AS95,0,,-1)=AS96,_xlfn.XLOOKUP(I96,I$3:I95,J$3:J95,1,,-1)+1,1))</f>
        <v>1</v>
      </c>
      <c r="K96" s="69">
        <f>IF(I96="","",_xlfn.XLOOKUP(I96,I$3:I95,K$3:K95,0,,-1)+IF($D96=" ",1,0))</f>
        <v>0</v>
      </c>
      <c r="L96" s="70">
        <v>2.25</v>
      </c>
      <c r="M96" s="71">
        <v>24.7</v>
      </c>
      <c r="N96" s="293" t="b">
        <v>1</v>
      </c>
      <c r="O96" s="72">
        <f>IF(OR(W96="",W97=""),"",ROUND(IF(L98&gt;0,IF(M96&gt;0,M96,IF(M97&gt;0,IF(N96=TRUE,ROUND((M97*W96)/W97,0),(M97*W96)/W97),IF(N96=TRUE,ROUND((M98*W96)/W98,0),(M98*W96)/W98))),IF(M96&gt;0,M96,IF(N96=TRUE,ROUND((M97*W96)/W97,0),(M97*W96)/W97))),2))</f>
        <v>24.7</v>
      </c>
      <c r="P96" s="73">
        <f t="shared" si="36"/>
        <v>55.574999999999996</v>
      </c>
      <c r="Q96" s="320">
        <f>IF($A96="Anulado",0,IF(OR($A96="LOSS",$A96="OK"),IF(OR($D96="W",$D96="1/2W",$D96="1/2L"),P96-O96,IF($D96="L",-O96,0))+IF(OR($D97="W",$D97="1/2W",$D97="1/2L"),P97-O97,IF($D97="L",-O97,0))+IF(OR($D98="W",$D98="1/2W",$D98="1/2L"),P98-O98,IF($D98="L",-O98,0)),IF(AND(OR($D96="W",$D96="1/2W",$D96="1/2L"),D97="W"),P96+P97-SUM(O96:O98)+_xlfn.XLOOKUP("X",D96:D98,O96:O98,0),IF(AND(D96=TRUE,D98="W"),P96+P98-SUM(O96:O98),IF(AND(D97="W",D98="W"),P97+P98-SUM(O96:O98)+_xlfn.XLOOKUP("X",D96:D98,O96:O98,0),IF(L98&gt;0,IF(OR($D96="W",$D96="1/2W",$D96="1/2L"),P96-SUM(O96:O98)+_xlfn.XLOOKUP("X",D96:D98,O96:O98,0),IF(OR($D96="W",$D96="1/2W",$D96="1/2L"),P97-SUM(O96:O98)+_xlfn.XLOOKUP("X",D96:D98,O96:O98,0),IF(OR($D96="W",$D96="1/2W",$D96="1/2L"),P98-SUM(O96:O98)+_xlfn.XLOOKUP("X",D96:D98,O96:O98,0),SUM(P96:P98)/3-SUM(O96:O98)+_xlfn.XLOOKUP("X",D96:D98,O96:O98,0)))),IF(OR($D96="W",$D96="1/2W",$D96="1/2L"),P96-SUM(O96:O97)+_xlfn.XLOOKUP("X",D96:D98,O96:O98,0),IF(OR($D96="W",$D96="1/2W",$D96="1/2L"),P97-SUM(O96:O97)+_xlfn.XLOOKUP("X",D96:D98,O96:O98,0),SUM(P96:P97)/2-SUM(O96:O97)+_xlfn.XLOOKUP("X",D96:D98,O96:O98,0)))))))))</f>
        <v>2.8749999999999964</v>
      </c>
      <c r="R96" s="319">
        <f>IF(Q96=0,0,Q96/SUM(O96:O98))</f>
        <v>5.4554079696394614E-2</v>
      </c>
      <c r="S96" s="296">
        <f>IF($B96=$B93,IF(OR($A96="LOSS",$A96="OK",$A96="Anulada"),Q96,0)+S93,IF(OR($A96="LOSS",$A96="OK",$A96="Anulada"),Q96,0))</f>
        <v>2.8749999999999964</v>
      </c>
      <c r="T96" s="296">
        <f>IF($B96="",0,IF($B96=$B93,IF(G98="",IF(OR(G96="DNB1",G96="DNB2",G96="AH1(0)",G96="AH2(0)",G96="AH1(1)",G96="AH2(1)",G96="AH1(2)",G96="AH2(2)",G96="AH1(3)",G96="AH2(3)",G96="AH1(4)",G96="AH2(4)"),0,IF(Q96&lt;0,IF(G98="",SMALL(P96:P98,1)-SUM(O96:O98),0),SMALL(P96:P98,1)-SUM(O96:O98))),IF(Q96&lt;0,IF(G98="",SMALL(P96:P98,1)-SUM(O96:O98),0),SMALL(P96:P98,1)-SUM(O96:O98)))+T93,IF(G98="",IF(OR(G96="DNB1",G96="DNB2",G96="AH1(0)",G96="AH2(0)",G96="AH1(1)",G96="AH2(1)",G96="AH1(2)",G96="AH2(2)",G96="AH1(3)",G96="AH2(3)",G96="AH1(4)",G96="AH2(4)"),0,IF(Q96&lt;0,IF(G98="",SMALL(P96:P98,1)-SUM(O96:O98),0),SMALL(P96:P98,1)-SUM(O96:O98))),IF(Q96&lt;0,IF(G98="",SMALL(P96:P98,1)-SUM(O96:O98),0),SMALL(P96:P98,1)-SUM(O96:O98)))))</f>
        <v>2.8749999999999929</v>
      </c>
      <c r="U96" s="296">
        <f>IF($B96=$B93,IF(Q96&lt;0,IF(G98="",Q96,0),Q96)+U93,Q96)</f>
        <v>2.8749999999999964</v>
      </c>
      <c r="V96" s="323">
        <f>IF(U96=0,0,U96/AT96)</f>
        <v>5.4554079696394614E-2</v>
      </c>
      <c r="W96" s="74">
        <f>IF(L96="","",IF(L98&gt;0,(SUM(L96:L98)/L96)/(SUM(L96:L98)/L96+SUM(L96:L98)/L97+SUM(L96:L98)/L98),L97/SUM(L96:L97)))</f>
        <v>0.47121034077555818</v>
      </c>
      <c r="X96" s="77">
        <f t="shared" si="39"/>
        <v>0</v>
      </c>
      <c r="Y96" s="77">
        <f t="shared" si="39"/>
        <v>0</v>
      </c>
      <c r="Z96" s="89">
        <f t="shared" si="39"/>
        <v>30.874999999999996</v>
      </c>
      <c r="AA96" s="77">
        <f t="shared" si="39"/>
        <v>0</v>
      </c>
      <c r="AB96" s="77">
        <f t="shared" si="39"/>
        <v>0</v>
      </c>
      <c r="AC96" s="77">
        <f t="shared" si="39"/>
        <v>0</v>
      </c>
      <c r="AD96" s="77">
        <f t="shared" si="39"/>
        <v>0</v>
      </c>
      <c r="AE96" s="77">
        <f t="shared" si="22"/>
        <v>0</v>
      </c>
      <c r="AF96" s="77">
        <f t="shared" si="23"/>
        <v>0</v>
      </c>
      <c r="AG96" s="77">
        <f t="shared" si="24"/>
        <v>0</v>
      </c>
      <c r="AH96" s="77">
        <f t="shared" si="25"/>
        <v>0</v>
      </c>
      <c r="AI96" s="77">
        <f t="shared" si="26"/>
        <v>1</v>
      </c>
      <c r="AJ96" s="77">
        <f t="shared" si="27"/>
        <v>0</v>
      </c>
      <c r="AK96" s="77">
        <f t="shared" si="28"/>
        <v>0</v>
      </c>
      <c r="AL96" s="77">
        <f t="shared" si="29"/>
        <v>0</v>
      </c>
      <c r="AM96" s="77">
        <f t="shared" si="30"/>
        <v>0</v>
      </c>
      <c r="AN96" s="77">
        <f t="shared" si="31"/>
        <v>0</v>
      </c>
      <c r="AO96" s="77">
        <f t="shared" si="32"/>
        <v>0</v>
      </c>
      <c r="AP96" s="77">
        <f t="shared" si="33"/>
        <v>0</v>
      </c>
      <c r="AQ96" s="77">
        <f t="shared" si="34"/>
        <v>0</v>
      </c>
      <c r="AR96" s="77">
        <f t="shared" si="35"/>
        <v>0</v>
      </c>
      <c r="AS96" s="107" t="str">
        <f>IF($B96="","",$B96)</f>
        <v>17</v>
      </c>
      <c r="AT96" s="321">
        <f>IF($B96=$B93,AT93+SUM(O96:O98),SUM(O96:O98))</f>
        <v>52.7</v>
      </c>
      <c r="AU96" s="296">
        <f>IF($A96=" ",SUM(O96:O98),0)+AU93</f>
        <v>0</v>
      </c>
      <c r="AV96" s="296">
        <f>IF($B96="","",AV93+Q96)</f>
        <v>178.32767538757557</v>
      </c>
    </row>
    <row r="97" spans="1:48" ht="13" customHeight="1" x14ac:dyDescent="0.2">
      <c r="A97" s="308"/>
      <c r="B97" s="282"/>
      <c r="C97" s="303"/>
      <c r="D97" s="79" t="s">
        <v>28</v>
      </c>
      <c r="E97" s="277"/>
      <c r="F97" s="291"/>
      <c r="G97" s="80" t="s">
        <v>208</v>
      </c>
      <c r="H97" s="277"/>
      <c r="I97" s="81" t="s">
        <v>18</v>
      </c>
      <c r="J97" s="82">
        <f>IF(I97="","",IF(_xlfn.XLOOKUP(I97,I$3:I96,$AS$3:AS96,0,,-1)=AS97,_xlfn.XLOOKUP(I97,I$3:I96,J$3:J96,1,,-1)+1,1))</f>
        <v>1</v>
      </c>
      <c r="K97" s="83">
        <f>IF(I97="","",_xlfn.XLOOKUP(I97,I$3:I96,K$3:K96,0,,-1)+IF($D97=" ",1,0))</f>
        <v>0</v>
      </c>
      <c r="L97" s="84">
        <v>2.0049999999999999</v>
      </c>
      <c r="M97" s="85"/>
      <c r="N97" s="294"/>
      <c r="O97" s="86">
        <f>IF(OR(W96="",W97=""),"",ROUND(IF(L98&gt;0,IF(M97&gt;0,M97,IF(M96&gt;0,IF(N96=TRUE,ROUND((M96*W97)/W96,0),(M96*W97)/W96),IF(M97&gt;0,IF(N96=TRUE,ROUND(M97,0),M97),IF(M98&gt;0,IF(N96=TRUE,ROUND(O98*W97/W98,0),O98*W97/W98),0)))),IF(M97&gt;0,M97,IF(N96=TRUE,ROUND((M96*W97)/W96,0),(M96*W97)/W96))),2))</f>
        <v>28</v>
      </c>
      <c r="P97" s="87">
        <f t="shared" si="36"/>
        <v>56.14</v>
      </c>
      <c r="Q97" s="277"/>
      <c r="R97" s="286"/>
      <c r="S97" s="286"/>
      <c r="T97" s="286"/>
      <c r="U97" s="286"/>
      <c r="V97" s="288"/>
      <c r="W97" s="88">
        <f>IF(L97="","",IF(L98&gt;0,(SUM(L96:L98)/L97)/(SUM(L96:L98)/L96+SUM(L96:L98)/L97+SUM(L96:L98)/L98),L96/SUM(L96:L97)))</f>
        <v>0.52878965922444188</v>
      </c>
      <c r="X97" s="89">
        <f t="shared" si="39"/>
        <v>-28</v>
      </c>
      <c r="Y97" s="77">
        <f t="shared" si="39"/>
        <v>0</v>
      </c>
      <c r="Z97" s="77">
        <f t="shared" si="39"/>
        <v>0</v>
      </c>
      <c r="AA97" s="77">
        <f t="shared" si="39"/>
        <v>0</v>
      </c>
      <c r="AB97" s="77">
        <f t="shared" si="39"/>
        <v>0</v>
      </c>
      <c r="AC97" s="77">
        <f t="shared" si="39"/>
        <v>0</v>
      </c>
      <c r="AD97" s="77">
        <f t="shared" si="39"/>
        <v>0</v>
      </c>
      <c r="AE97" s="77">
        <f t="shared" si="22"/>
        <v>0</v>
      </c>
      <c r="AF97" s="77">
        <f t="shared" si="23"/>
        <v>1</v>
      </c>
      <c r="AG97" s="77">
        <f t="shared" si="24"/>
        <v>0</v>
      </c>
      <c r="AH97" s="77">
        <f t="shared" si="25"/>
        <v>0</v>
      </c>
      <c r="AI97" s="77">
        <f t="shared" si="26"/>
        <v>0</v>
      </c>
      <c r="AJ97" s="77">
        <f t="shared" si="27"/>
        <v>0</v>
      </c>
      <c r="AK97" s="77">
        <f t="shared" si="28"/>
        <v>0</v>
      </c>
      <c r="AL97" s="77">
        <f t="shared" si="29"/>
        <v>0</v>
      </c>
      <c r="AM97" s="77">
        <f t="shared" si="30"/>
        <v>0</v>
      </c>
      <c r="AN97" s="77">
        <f t="shared" si="31"/>
        <v>0</v>
      </c>
      <c r="AO97" s="77">
        <f t="shared" si="32"/>
        <v>0</v>
      </c>
      <c r="AP97" s="77">
        <f t="shared" si="33"/>
        <v>0</v>
      </c>
      <c r="AQ97" s="77">
        <f t="shared" si="34"/>
        <v>0</v>
      </c>
      <c r="AR97" s="77">
        <f t="shared" si="35"/>
        <v>0</v>
      </c>
      <c r="AS97" s="107" t="str">
        <f>IF($B96="","",$B96)</f>
        <v>17</v>
      </c>
      <c r="AT97" s="311"/>
      <c r="AU97" s="298"/>
      <c r="AV97" s="298"/>
    </row>
    <row r="98" spans="1:48" ht="13.25" customHeight="1" x14ac:dyDescent="0.2">
      <c r="A98" s="309"/>
      <c r="B98" s="283"/>
      <c r="C98" s="304"/>
      <c r="D98" s="90" t="s">
        <v>32</v>
      </c>
      <c r="E98" s="278"/>
      <c r="F98" s="292"/>
      <c r="G98" s="109"/>
      <c r="H98" s="278"/>
      <c r="I98" s="110"/>
      <c r="J98" s="111" t="str">
        <f>IF(I98="","",IF(_xlfn.XLOOKUP(I98,I$3:I97,$AS$3:AS97,0,,-1)=AS98,_xlfn.XLOOKUP(I98,I$3:I97,J$3:J97,1,,-1)+1,1))</f>
        <v/>
      </c>
      <c r="K98" s="112" t="str">
        <f>IF(I98="","",_xlfn.XLOOKUP(I98,I$3:I97,K$3:K97,0,,-1)+IF($D98=" ",1,0))</f>
        <v/>
      </c>
      <c r="L98" s="113"/>
      <c r="M98" s="96"/>
      <c r="N98" s="295"/>
      <c r="O98" s="114" t="str">
        <f>IF(OR(W96="",W97=""),"",IF(L98&gt;0,ROUND(IF(M98&gt;0,M98,IF(M96&gt;0,IF(N96=TRUE,ROUND((M96*W98)/W96,0),(M96*W98)/W96),IF(M97&gt;0,IF(N96=TRUE,ROUND((M97*W98)/W97,0),(M97*W98)/W97),IF(M98&gt;0,M98,0)))),2),""))</f>
        <v/>
      </c>
      <c r="P98" s="115" t="str">
        <f t="shared" si="36"/>
        <v/>
      </c>
      <c r="Q98" s="278"/>
      <c r="R98" s="278"/>
      <c r="S98" s="278"/>
      <c r="T98" s="278"/>
      <c r="U98" s="278"/>
      <c r="V98" s="289"/>
      <c r="W98" s="116" t="str">
        <f>IF(L98="","",(SUM(L96:L98)/L98)/(SUM(L96:L98)/L96+SUM(L96:L98)/L97+SUM(L96:L98)/L98))</f>
        <v/>
      </c>
      <c r="X98" s="77">
        <f t="shared" si="39"/>
        <v>0</v>
      </c>
      <c r="Y98" s="77">
        <f t="shared" si="39"/>
        <v>0</v>
      </c>
      <c r="Z98" s="77">
        <f t="shared" si="39"/>
        <v>0</v>
      </c>
      <c r="AA98" s="77">
        <f t="shared" si="39"/>
        <v>0</v>
      </c>
      <c r="AB98" s="77">
        <f t="shared" si="39"/>
        <v>0</v>
      </c>
      <c r="AC98" s="77">
        <f t="shared" si="39"/>
        <v>0</v>
      </c>
      <c r="AD98" s="77">
        <f t="shared" si="39"/>
        <v>0</v>
      </c>
      <c r="AE98" s="77">
        <f t="shared" si="22"/>
        <v>0</v>
      </c>
      <c r="AF98" s="77">
        <f t="shared" si="23"/>
        <v>0</v>
      </c>
      <c r="AG98" s="77">
        <f t="shared" si="24"/>
        <v>0</v>
      </c>
      <c r="AH98" s="77">
        <f t="shared" si="25"/>
        <v>0</v>
      </c>
      <c r="AI98" s="77">
        <f t="shared" si="26"/>
        <v>0</v>
      </c>
      <c r="AJ98" s="77">
        <f t="shared" si="27"/>
        <v>0</v>
      </c>
      <c r="AK98" s="77">
        <f t="shared" si="28"/>
        <v>0</v>
      </c>
      <c r="AL98" s="77">
        <f t="shared" si="29"/>
        <v>0</v>
      </c>
      <c r="AM98" s="77">
        <f t="shared" si="30"/>
        <v>0</v>
      </c>
      <c r="AN98" s="77">
        <f t="shared" si="31"/>
        <v>0</v>
      </c>
      <c r="AO98" s="77">
        <f t="shared" si="32"/>
        <v>0</v>
      </c>
      <c r="AP98" s="77">
        <f t="shared" si="33"/>
        <v>0</v>
      </c>
      <c r="AQ98" s="77">
        <f t="shared" si="34"/>
        <v>0</v>
      </c>
      <c r="AR98" s="77">
        <f t="shared" si="35"/>
        <v>0</v>
      </c>
      <c r="AS98" s="107" t="str">
        <f>IF($B96="","",$B96)</f>
        <v>17</v>
      </c>
      <c r="AT98" s="311"/>
      <c r="AU98" s="298"/>
      <c r="AV98" s="298"/>
    </row>
    <row r="99" spans="1:48" ht="13.25" customHeight="1" x14ac:dyDescent="0.2">
      <c r="A99" s="312" t="str">
        <f>IF(OR(D99="W",D100="W",D101="W",D99="1/2W",D100="1/2W",D101="1/2W",D99="1/2L",D100="1/2L",D101="1/2L"),"OK",IF(OR(D99="L",D100="L",D101="L"),"LOSS",IF(OR(D99="X",D100="X",D101="X"),"Anulado"," ")))</f>
        <v>OK</v>
      </c>
      <c r="B99" s="316" t="str">
        <f>IF(E99="","",$B96)</f>
        <v>17</v>
      </c>
      <c r="C99" s="302" t="str">
        <f>IF(E99=""," ","– "&amp;COUNTIF(B$3:B101,$B99))</f>
        <v>– 2</v>
      </c>
      <c r="D99" s="25" t="s">
        <v>56</v>
      </c>
      <c r="E99" s="325">
        <v>44698.65625</v>
      </c>
      <c r="F99" s="315" t="s">
        <v>209</v>
      </c>
      <c r="G99" s="117" t="s">
        <v>210</v>
      </c>
      <c r="H99" s="306" t="str">
        <f ca="1">IF(E99="","",IF(AND(DAY(E99)&lt;DAY(TODAY()),$A99=" "),"???",IF($A99=" ",IF(AND(DAY(E99)=DAY(TODAY()),HOUR(E99)&lt;=HOUR(NOW())+1),IF(AND(HOUR(E99)+2&lt;=HOUR(NOW()),DAY(E99)&lt;=DAY(TODAY()),MINUTE(E99)&lt;=MINUTE(NOW())),"???",IF(OR(MINUTE(E99)&lt;=MINUTE(NOW()),HOUR(E99)&lt;=HOUR(NOW())),"!!!","")),""),"")))</f>
        <v/>
      </c>
      <c r="I99" s="27" t="s">
        <v>23</v>
      </c>
      <c r="J99" s="101">
        <f>IF(I99="","",IF(_xlfn.XLOOKUP(I99,I$3:I98,$AS$3:AS98,0,,-1)=AS99,_xlfn.XLOOKUP(I99,I$3:I98,J$3:J98,1,,-1)+1,1))</f>
        <v>1</v>
      </c>
      <c r="K99" s="29">
        <f>IF(I99="","",_xlfn.XLOOKUP(I99,I$3:I98,K$3:K98,0,,-1)+IF($D99=" ",1,0))</f>
        <v>0</v>
      </c>
      <c r="L99" s="118">
        <v>1.8540000000000001</v>
      </c>
      <c r="M99" s="119">
        <v>347.67</v>
      </c>
      <c r="N99" s="318" t="b">
        <v>0</v>
      </c>
      <c r="O99" s="102">
        <f>IF(OR(W99="",W100=""),"",ROUND(IF(L101&gt;0,IF(M99&gt;0,M99,IF(M100&gt;0,IF(N99=TRUE,ROUND((M100*W99)/W100,0),(M100*W99)/W100),IF(N99=TRUE,ROUND((M101*W99)/W101,0),(M101*W99)/W101))),IF(M99&gt;0,M99,IF(N99=TRUE,ROUND((M100*W99)/W100,0),(M100*W99)/W100))),2))</f>
        <v>347.67</v>
      </c>
      <c r="P99" s="33">
        <f t="shared" si="36"/>
        <v>644.58018000000004</v>
      </c>
      <c r="Q99" s="301">
        <f>IF($A99="Anulado",0,IF(OR($A99="LOSS",$A99="OK"),IF(OR($D99="W",$D99="1/2W",$D99="1/2L"),P99-O99,IF($D99="L",-O99,0))+IF(OR($D100="W",$D100="1/2W",$D100="1/2L"),P100-O100,IF($D100="L",-O100,0))+IF(OR($D101="W",$D101="1/2W",$D101="1/2L"),P101-O101,IF($D101="L",-O101,0)),IF(AND(OR($D99="W",$D99="1/2W",$D99="1/2L"),D100="W"),P99+P100-SUM(O99:O101)+_xlfn.XLOOKUP("X",D99:D101,O99:O101,0),IF(AND(D99=TRUE,D101="W"),P99+P101-SUM(O99:O101),IF(AND(D100="W",D101="W"),P100+P101-SUM(O99:O101)+_xlfn.XLOOKUP("X",D99:D101,O99:O101,0),IF(L101&gt;0,IF(OR($D99="W",$D99="1/2W",$D99="1/2L"),P99-SUM(O99:O101)+_xlfn.XLOOKUP("X",D99:D101,O99:O101,0),IF(OR($D99="W",$D99="1/2W",$D99="1/2L"),P100-SUM(O99:O101)+_xlfn.XLOOKUP("X",D99:D101,O99:O101,0),IF(OR($D99="W",$D99="1/2W",$D99="1/2L"),P101-SUM(O99:O101)+_xlfn.XLOOKUP("X",D99:D101,O99:O101,0),SUM(P99:P101)/3-SUM(O99:O101)+_xlfn.XLOOKUP("X",D99:D101,O99:O101,0)))),IF(OR($D99="W",$D99="1/2W",$D99="1/2L"),P99-SUM(O99:O100)+_xlfn.XLOOKUP("X",D99:D101,O99:O101,0),IF(OR($D99="W",$D99="1/2W",$D99="1/2L"),P100-SUM(O99:O100)+_xlfn.XLOOKUP("X",D99:D101,O99:O101,0),SUM(P99:P100)/2-SUM(O99:O100)+_xlfn.XLOOKUP("X",D99:D101,O99:O101,0)))))))))</f>
        <v>43.5</v>
      </c>
      <c r="R99" s="300">
        <f>IF(Q99=0,0,Q99/SUM(O99:O101))</f>
        <v>7.2661065361551425E-2</v>
      </c>
      <c r="S99" s="285">
        <f>IF($B99=$B96,IF(OR($A99="LOSS",$A99="OK",$A99="Anulada"),Q99,0)+S96,IF(OR($A99="LOSS",$A99="OK",$A99="Anulada"),Q99,0))</f>
        <v>46.375</v>
      </c>
      <c r="T99" s="285">
        <f>IF($B99="",0,IF($B99=$B96,IF(G101="",IF(OR(G99="DNB1",G99="DNB2",G99="AH1(0)",G99="AH2(0)",G99="AH1(1)",G99="AH2(1)",G99="AH1(2)",G99="AH2(2)",G99="AH1(3)",G99="AH2(3)",G99="AH1(4)",G99="AH2(4)"),0,IF(Q99&lt;0,IF(G101="",SMALL(P99:P101,1)-SUM(O99:O101),0),SMALL(P99:P101,1)-SUM(O99:O101))),IF(Q99&lt;0,IF(G101="",SMALL(P99:P101,1)-SUM(O99:O101),0),SMALL(P99:P101,1)-SUM(O99:O101)))+T96,IF(G101="",IF(OR(G99="DNB1",G99="DNB2",G99="AH1(0)",G99="AH2(0)",G99="AH1(1)",G99="AH2(1)",G99="AH1(2)",G99="AH2(2)",G99="AH1(3)",G99="AH2(3)",G99="AH1(4)",G99="AH2(4)"),0,IF(Q99&lt;0,IF(G101="",SMALL(P99:P101,1)-SUM(O99:O101),0),SMALL(P99:P101,1)-SUM(O99:O101))),IF(Q99&lt;0,IF(G101="",SMALL(P99:P101,1)-SUM(O99:O101),0),SMALL(P99:P101,1)-SUM(O99:O101)))))</f>
        <v>-301.29500000000007</v>
      </c>
      <c r="U99" s="285">
        <f>IF($B99=$B96,IF(Q99&lt;0,IF(G101="",Q99,0),Q99)+U96,Q99)</f>
        <v>46.375</v>
      </c>
      <c r="V99" s="287">
        <f>IF(U99=0,0,U99/AT99)</f>
        <v>7.1196094385679407E-2</v>
      </c>
      <c r="W99" s="34">
        <f>IF(L99="","",IF(L101&gt;0,(SUM(L99:L101)/L99)/(SUM(L99:L101)/L99+SUM(L99:L101)/L100+SUM(L99:L101)/L101),L100/SUM(L99:L100)))</f>
        <v>0.40147913365029053</v>
      </c>
      <c r="X99" s="103">
        <f t="shared" si="39"/>
        <v>0</v>
      </c>
      <c r="Y99" s="103">
        <f t="shared" si="39"/>
        <v>0</v>
      </c>
      <c r="Z99" s="103">
        <f t="shared" si="39"/>
        <v>0</v>
      </c>
      <c r="AA99" s="103">
        <f t="shared" si="39"/>
        <v>0</v>
      </c>
      <c r="AB99" s="103">
        <f t="shared" si="39"/>
        <v>0</v>
      </c>
      <c r="AC99" s="103">
        <f t="shared" si="39"/>
        <v>0</v>
      </c>
      <c r="AD99" s="103">
        <f t="shared" si="39"/>
        <v>0</v>
      </c>
      <c r="AE99" s="52">
        <f t="shared" si="22"/>
        <v>0</v>
      </c>
      <c r="AF99" s="52">
        <f t="shared" si="23"/>
        <v>0</v>
      </c>
      <c r="AG99" s="52">
        <f t="shared" si="24"/>
        <v>0</v>
      </c>
      <c r="AH99" s="52">
        <f t="shared" si="25"/>
        <v>0</v>
      </c>
      <c r="AI99" s="52">
        <f t="shared" si="26"/>
        <v>0</v>
      </c>
      <c r="AJ99" s="52">
        <f t="shared" si="27"/>
        <v>0</v>
      </c>
      <c r="AK99" s="52">
        <f t="shared" si="28"/>
        <v>0</v>
      </c>
      <c r="AL99" s="52">
        <f t="shared" si="29"/>
        <v>0</v>
      </c>
      <c r="AM99" s="52">
        <f t="shared" si="30"/>
        <v>0</v>
      </c>
      <c r="AN99" s="52">
        <f t="shared" si="31"/>
        <v>0</v>
      </c>
      <c r="AO99" s="52">
        <f t="shared" si="32"/>
        <v>0</v>
      </c>
      <c r="AP99" s="52">
        <f t="shared" si="33"/>
        <v>0</v>
      </c>
      <c r="AQ99" s="52">
        <f t="shared" si="34"/>
        <v>0</v>
      </c>
      <c r="AR99" s="52">
        <f t="shared" si="35"/>
        <v>0</v>
      </c>
      <c r="AS99" s="105" t="str">
        <f>IF($B99="","",$B99)</f>
        <v>17</v>
      </c>
      <c r="AT99" s="322">
        <f>IF($B99=$B96,AT96+SUM(O99:O101),SUM(O99:O101))</f>
        <v>651.37000000000012</v>
      </c>
      <c r="AU99" s="285">
        <f>IF($A99=" ",SUM(O99:O101),0)+AU96</f>
        <v>0</v>
      </c>
      <c r="AV99" s="285">
        <f>IF($B99="","",AV96+Q99)</f>
        <v>221.82767538757557</v>
      </c>
    </row>
    <row r="100" spans="1:48" ht="13" customHeight="1" x14ac:dyDescent="0.2">
      <c r="A100" s="308"/>
      <c r="B100" s="282"/>
      <c r="C100" s="303"/>
      <c r="D100" s="39" t="s">
        <v>28</v>
      </c>
      <c r="E100" s="277"/>
      <c r="F100" s="291"/>
      <c r="G100" s="120" t="s">
        <v>211</v>
      </c>
      <c r="H100" s="277"/>
      <c r="I100" s="42" t="s">
        <v>20</v>
      </c>
      <c r="J100" s="43">
        <f>IF(I100="","",IF(_xlfn.XLOOKUP(I100,I$3:I99,$AS$3:AS99,0,,-1)=AS100,_xlfn.XLOOKUP(I100,I$3:I99,J$3:J99,1,,-1)+1,1))</f>
        <v>2</v>
      </c>
      <c r="K100" s="44">
        <f>IF(I100="","",_xlfn.XLOOKUP(I100,I$3:I99,K$3:K99,0,,-1)+IF($D100=" ",1,0))</f>
        <v>0</v>
      </c>
      <c r="L100" s="121">
        <v>3.6</v>
      </c>
      <c r="M100" s="122">
        <v>96</v>
      </c>
      <c r="N100" s="294"/>
      <c r="O100" s="47">
        <f>IF(OR(W99="",W100=""),"",ROUND(IF(L101&gt;0,IF(M100&gt;0,M100,IF(M99&gt;0,IF(N99=TRUE,ROUND((M99*W100)/W99,0),(M99*W100)/W99),IF(M100&gt;0,IF(N99=TRUE,ROUND(M100,0),M100),IF(M101&gt;0,IF(N99=TRUE,ROUND(O101*W100/W101,0),O101*W100/W101),0)))),IF(M100&gt;0,M100,IF(N99=TRUE,ROUND((M99*W100)/W99,0),(M99*W100)/W99))),2))</f>
        <v>96</v>
      </c>
      <c r="P100" s="48">
        <f t="shared" si="36"/>
        <v>345.6</v>
      </c>
      <c r="Q100" s="277"/>
      <c r="R100" s="286"/>
      <c r="S100" s="286"/>
      <c r="T100" s="286"/>
      <c r="U100" s="286"/>
      <c r="V100" s="288"/>
      <c r="W100" s="49">
        <f>IF(L100="","",IF(L101&gt;0,(SUM(L99:L101)/L100)/(SUM(L99:L101)/L99+SUM(L99:L101)/L100+SUM(L99:L101)/L101),L99/SUM(L99:L100)))</f>
        <v>0.20676175382989961</v>
      </c>
      <c r="X100" s="103">
        <f t="shared" si="39"/>
        <v>0</v>
      </c>
      <c r="Y100" s="103">
        <f t="shared" si="39"/>
        <v>0</v>
      </c>
      <c r="Z100" s="104">
        <f t="shared" si="39"/>
        <v>-96</v>
      </c>
      <c r="AA100" s="103">
        <f t="shared" si="39"/>
        <v>0</v>
      </c>
      <c r="AB100" s="103">
        <f t="shared" si="39"/>
        <v>0</v>
      </c>
      <c r="AC100" s="103">
        <f t="shared" si="39"/>
        <v>0</v>
      </c>
      <c r="AD100" s="103">
        <f t="shared" si="39"/>
        <v>0</v>
      </c>
      <c r="AE100" s="52">
        <f t="shared" si="22"/>
        <v>0</v>
      </c>
      <c r="AF100" s="52">
        <f t="shared" si="23"/>
        <v>0</v>
      </c>
      <c r="AG100" s="52">
        <f t="shared" si="24"/>
        <v>0</v>
      </c>
      <c r="AH100" s="52">
        <f t="shared" si="25"/>
        <v>0</v>
      </c>
      <c r="AI100" s="52">
        <f t="shared" si="26"/>
        <v>0</v>
      </c>
      <c r="AJ100" s="52">
        <f t="shared" si="27"/>
        <v>1</v>
      </c>
      <c r="AK100" s="52">
        <f t="shared" si="28"/>
        <v>0</v>
      </c>
      <c r="AL100" s="52">
        <f t="shared" si="29"/>
        <v>0</v>
      </c>
      <c r="AM100" s="52">
        <f t="shared" si="30"/>
        <v>0</v>
      </c>
      <c r="AN100" s="52">
        <f t="shared" si="31"/>
        <v>0</v>
      </c>
      <c r="AO100" s="52">
        <f t="shared" si="32"/>
        <v>0</v>
      </c>
      <c r="AP100" s="52">
        <f t="shared" si="33"/>
        <v>0</v>
      </c>
      <c r="AQ100" s="52">
        <f t="shared" si="34"/>
        <v>0</v>
      </c>
      <c r="AR100" s="52">
        <f t="shared" si="35"/>
        <v>0</v>
      </c>
      <c r="AS100" s="105" t="str">
        <f>IF($B99="","",$B99)</f>
        <v>17</v>
      </c>
      <c r="AT100" s="311"/>
      <c r="AU100" s="298"/>
      <c r="AV100" s="298"/>
    </row>
    <row r="101" spans="1:48" ht="13.25" customHeight="1" x14ac:dyDescent="0.2">
      <c r="A101" s="309"/>
      <c r="B101" s="283"/>
      <c r="C101" s="304"/>
      <c r="D101" s="54" t="s">
        <v>31</v>
      </c>
      <c r="E101" s="278"/>
      <c r="F101" s="292"/>
      <c r="G101" s="123" t="s">
        <v>212</v>
      </c>
      <c r="H101" s="278"/>
      <c r="I101" s="124" t="s">
        <v>20</v>
      </c>
      <c r="J101" s="125">
        <f>IF(I101="","",IF(_xlfn.XLOOKUP(I101,I$3:I100,$AS$3:AS100,0,,-1)=AS101,_xlfn.XLOOKUP(I101,I$3:I100,J$3:J100,1,,-1)+1,1))</f>
        <v>3</v>
      </c>
      <c r="K101" s="126">
        <f>IF(I101="","",_xlfn.XLOOKUP(I101,I$3:I100,K$3:K100,0,,-1)+IF($D101=" ",1,0))</f>
        <v>0</v>
      </c>
      <c r="L101" s="127">
        <v>1.9</v>
      </c>
      <c r="M101" s="128">
        <v>155</v>
      </c>
      <c r="N101" s="295"/>
      <c r="O101" s="129">
        <f>IF(OR(W99="",W100=""),"",IF(L101&gt;0,ROUND(IF(M101&gt;0,M101,IF(M99&gt;0,IF(N99=TRUE,ROUND((M99*W101)/W99,0),(M99*W101)/W99),IF(M100&gt;0,IF(N99=TRUE,ROUND((M100*W101)/W100,0),(M100*W101)/W100),IF(M101&gt;0,M101,0)))),2),""))</f>
        <v>155</v>
      </c>
      <c r="P101" s="130">
        <f t="shared" si="36"/>
        <v>294.5</v>
      </c>
      <c r="Q101" s="278"/>
      <c r="R101" s="278"/>
      <c r="S101" s="278"/>
      <c r="T101" s="278"/>
      <c r="U101" s="278"/>
      <c r="V101" s="289"/>
      <c r="W101" s="131">
        <f>IF(L101="","",(SUM(L99:L101)/L101)/(SUM(L99:L101)/L99+SUM(L99:L101)/L100+SUM(L99:L101)/L101))</f>
        <v>0.39175911251980988</v>
      </c>
      <c r="X101" s="103">
        <f t="shared" si="39"/>
        <v>0</v>
      </c>
      <c r="Y101" s="103">
        <f t="shared" si="39"/>
        <v>0</v>
      </c>
      <c r="Z101" s="104">
        <f t="shared" si="39"/>
        <v>139.5</v>
      </c>
      <c r="AA101" s="103">
        <f t="shared" si="39"/>
        <v>0</v>
      </c>
      <c r="AB101" s="103">
        <f t="shared" si="39"/>
        <v>0</v>
      </c>
      <c r="AC101" s="103">
        <f t="shared" si="39"/>
        <v>0</v>
      </c>
      <c r="AD101" s="103">
        <f t="shared" si="39"/>
        <v>0</v>
      </c>
      <c r="AE101" s="52">
        <f t="shared" si="22"/>
        <v>0</v>
      </c>
      <c r="AF101" s="52">
        <f t="shared" si="23"/>
        <v>0</v>
      </c>
      <c r="AG101" s="52">
        <f t="shared" si="24"/>
        <v>0</v>
      </c>
      <c r="AH101" s="52">
        <f t="shared" si="25"/>
        <v>0</v>
      </c>
      <c r="AI101" s="52">
        <f t="shared" si="26"/>
        <v>1</v>
      </c>
      <c r="AJ101" s="52">
        <f t="shared" si="27"/>
        <v>0</v>
      </c>
      <c r="AK101" s="52">
        <f t="shared" si="28"/>
        <v>0</v>
      </c>
      <c r="AL101" s="52">
        <f t="shared" si="29"/>
        <v>0</v>
      </c>
      <c r="AM101" s="52">
        <f t="shared" si="30"/>
        <v>0</v>
      </c>
      <c r="AN101" s="52">
        <f t="shared" si="31"/>
        <v>0</v>
      </c>
      <c r="AO101" s="52">
        <f t="shared" si="32"/>
        <v>0</v>
      </c>
      <c r="AP101" s="52">
        <f t="shared" si="33"/>
        <v>0</v>
      </c>
      <c r="AQ101" s="52">
        <f t="shared" si="34"/>
        <v>0</v>
      </c>
      <c r="AR101" s="52">
        <f t="shared" si="35"/>
        <v>0</v>
      </c>
      <c r="AS101" s="105" t="str">
        <f>IF($B99="","",$B99)</f>
        <v>17</v>
      </c>
      <c r="AT101" s="311"/>
      <c r="AU101" s="298"/>
      <c r="AV101" s="298"/>
    </row>
    <row r="102" spans="1:48" ht="13.25" customHeight="1" x14ac:dyDescent="0.2">
      <c r="A102" s="307" t="str">
        <f>IF(OR(D102="W",D103="W",D104="W",D102="1/2W",D103="1/2W",D104="1/2W",D102="1/2L",D103="1/2L",D104="1/2L"),"OK",IF(OR(D102="L",D103="L",D104="L"),"LOSS",IF(OR(D102="X",D103="X",D104="X"),"Anulado"," ")))</f>
        <v>OK</v>
      </c>
      <c r="B102" s="317" t="str">
        <f>IF(E102="","",$B99)</f>
        <v>17</v>
      </c>
      <c r="C102" s="305" t="str">
        <f>IF(E102=""," ","– "&amp;COUNTIF(B$3:B104,$B102))</f>
        <v>– 3</v>
      </c>
      <c r="D102" s="65" t="s">
        <v>28</v>
      </c>
      <c r="E102" s="326">
        <v>44698.895833333336</v>
      </c>
      <c r="F102" s="314" t="s">
        <v>213</v>
      </c>
      <c r="G102" s="66" t="s">
        <v>214</v>
      </c>
      <c r="H102" s="313" t="str">
        <f ca="1">IF(E102="","",IF(AND(DAY(E102)&lt;DAY(TODAY()),$A102=" "),"???",IF($A102=" ",IF(AND(DAY(E102)=DAY(TODAY()),HOUR(E102)&lt;=HOUR(NOW())+1),IF(AND(HOUR(E102)+2&lt;=HOUR(NOW()),DAY(E102)&lt;=DAY(TODAY()),MINUTE(E102)&lt;=MINUTE(NOW())),"???",IF(OR(MINUTE(E102)&lt;=MINUTE(NOW()),HOUR(E102)&lt;=HOUR(NOW())),"!!!","")),""),"")))</f>
        <v/>
      </c>
      <c r="I102" s="67" t="s">
        <v>20</v>
      </c>
      <c r="J102" s="68">
        <f>IF(I102="","",IF(_xlfn.XLOOKUP(I102,I$3:I101,$AS$3:AS101,0,,-1)=AS102,_xlfn.XLOOKUP(I102,I$3:I101,J$3:J101,1,,-1)+1,1))</f>
        <v>4</v>
      </c>
      <c r="K102" s="69">
        <f>IF(I102="","",_xlfn.XLOOKUP(I102,I$3:I101,K$3:K101,0,,-1)+IF($D102=" ",1,0))</f>
        <v>0</v>
      </c>
      <c r="L102" s="70">
        <v>1.83</v>
      </c>
      <c r="M102" s="71">
        <v>37.06</v>
      </c>
      <c r="N102" s="293" t="b">
        <v>1</v>
      </c>
      <c r="O102" s="72">
        <f>IF(OR(W102="",W103=""),"",ROUND(IF(L104&gt;0,IF(M102&gt;0,M102,IF(M103&gt;0,IF(N102=TRUE,ROUND((M103*W102)/W103,0),(M103*W102)/W103),IF(N102=TRUE,ROUND((M104*W102)/W104,0),(M104*W102)/W104))),IF(M102&gt;0,M102,IF(N102=TRUE,ROUND((M103*W102)/W103,0),(M103*W102)/W103))),2))</f>
        <v>37.06</v>
      </c>
      <c r="P102" s="73">
        <f t="shared" si="36"/>
        <v>67.819800000000001</v>
      </c>
      <c r="Q102" s="320">
        <f>IF($A102="Anulado",0,IF(OR($A102="LOSS",$A102="OK"),IF(OR($D102="W",$D102="1/2W",$D102="1/2L"),P102-O102,IF($D102="L",-O102,0))+IF(OR($D103="W",$D103="1/2W",$D103="1/2L"),P103-O103,IF($D103="L",-O103,0))+IF(OR($D104="W",$D104="1/2W",$D104="1/2L"),P104-O104,IF($D104="L",-O104,0)),IF(AND(OR($D102="W",$D102="1/2W",$D102="1/2L"),D103="W"),P102+P103-SUM(O102:O104)+_xlfn.XLOOKUP("X",D102:D104,O102:O104,0),IF(AND(D102=TRUE,D104="W"),P102+P104-SUM(O102:O104),IF(AND(D103="W",D104="W"),P103+P104-SUM(O102:O104)+_xlfn.XLOOKUP("X",D102:D104,O102:O104,0),IF(L104&gt;0,IF(OR($D102="W",$D102="1/2W",$D102="1/2L"),P102-SUM(O102:O104)+_xlfn.XLOOKUP("X",D102:D104,O102:O104,0),IF(OR($D102="W",$D102="1/2W",$D102="1/2L"),P103-SUM(O102:O104)+_xlfn.XLOOKUP("X",D102:D104,O102:O104,0),IF(OR($D102="W",$D102="1/2W",$D102="1/2L"),P104-SUM(O102:O104)+_xlfn.XLOOKUP("X",D102:D104,O102:O104,0),SUM(P102:P104)/3-SUM(O102:O104)+_xlfn.XLOOKUP("X",D102:D104,O102:O104,0)))),IF(OR($D102="W",$D102="1/2W",$D102="1/2L"),P102-SUM(O102:O103)+_xlfn.XLOOKUP("X",D102:D104,O102:O104,0),IF(OR($D102="W",$D102="1/2W",$D102="1/2L"),P103-SUM(O102:O103)+_xlfn.XLOOKUP("X",D102:D104,O102:O104,0),SUM(P102:P103)/2-SUM(O102:O103)+_xlfn.XLOOKUP("X",D102:D104,O102:O104,0)))))))))</f>
        <v>2.0900000000000034</v>
      </c>
      <c r="R102" s="319">
        <f>IF(Q102=0,0,Q102/SUM(O102:O104))</f>
        <v>3.1637904934907708E-2</v>
      </c>
      <c r="S102" s="296">
        <f>IF($B102=$B99,IF(OR($A102="LOSS",$A102="OK",$A102="Anulada"),Q102,0)+S99,IF(OR($A102="LOSS",$A102="OK",$A102="Anulada"),Q102,0))</f>
        <v>48.465000000000003</v>
      </c>
      <c r="T102" s="296">
        <f>IF($B102="",0,IF($B102=$B99,IF(G104="",IF(OR(G102="DNB1",G102="DNB2",G102="AH1(0)",G102="AH2(0)",G102="AH1(1)",G102="AH2(1)",G102="AH1(2)",G102="AH2(2)",G102="AH1(3)",G102="AH2(3)",G102="AH1(4)",G102="AH2(4)"),0,IF(Q102&lt;0,IF(G104="",SMALL(P102:P104,1)-SUM(O102:O104),0),SMALL(P102:P104,1)-SUM(O102:O104))),IF(Q102&lt;0,IF(G104="",SMALL(P102:P104,1)-SUM(O102:O104),0),SMALL(P102:P104,1)-SUM(O102:O104)))+T99,IF(G104="",IF(OR(G102="DNB1",G102="DNB2",G102="AH1(0)",G102="AH2(0)",G102="AH1(1)",G102="AH2(1)",G102="AH1(2)",G102="AH2(2)",G102="AH1(3)",G102="AH2(3)",G102="AH1(4)",G102="AH2(4)"),0,IF(Q102&lt;0,IF(G104="",SMALL(P102:P104,1)-SUM(O102:O104),0),SMALL(P102:P104,1)-SUM(O102:O104))),IF(Q102&lt;0,IF(G104="",SMALL(P102:P104,1)-SUM(O102:O104),0),SMALL(P102:P104,1)-SUM(O102:O104)))))</f>
        <v>-299.53520000000009</v>
      </c>
      <c r="U102" s="296">
        <f>IF($B102=$B99,IF(Q102&lt;0,IF(G104="",Q102,0),Q102)+U99,Q102)</f>
        <v>48.465000000000003</v>
      </c>
      <c r="V102" s="323">
        <f>IF(U102=0,0,U102/AT102)</f>
        <v>6.755362892547008E-2</v>
      </c>
      <c r="W102" s="74">
        <f>IF(L102="","",IF(L104&gt;0,(SUM(L102:L104)/L102)/(SUM(L102:L104)/L102+SUM(L102:L104)/L103+SUM(L102:L104)/L104),L103/SUM(L102:L103)))</f>
        <v>0.56220095693779915</v>
      </c>
      <c r="X102" s="77">
        <f t="shared" si="39"/>
        <v>0</v>
      </c>
      <c r="Y102" s="77">
        <f t="shared" si="39"/>
        <v>0</v>
      </c>
      <c r="Z102" s="89">
        <f t="shared" si="39"/>
        <v>-37.06</v>
      </c>
      <c r="AA102" s="77">
        <f t="shared" si="39"/>
        <v>0</v>
      </c>
      <c r="AB102" s="77">
        <f t="shared" si="39"/>
        <v>0</v>
      </c>
      <c r="AC102" s="77">
        <f t="shared" si="39"/>
        <v>0</v>
      </c>
      <c r="AD102" s="77">
        <f t="shared" si="39"/>
        <v>0</v>
      </c>
      <c r="AE102" s="77">
        <f t="shared" si="22"/>
        <v>0</v>
      </c>
      <c r="AF102" s="77">
        <f t="shared" si="23"/>
        <v>0</v>
      </c>
      <c r="AG102" s="77">
        <f t="shared" si="24"/>
        <v>0</v>
      </c>
      <c r="AH102" s="77">
        <f t="shared" si="25"/>
        <v>0</v>
      </c>
      <c r="AI102" s="77">
        <f t="shared" si="26"/>
        <v>0</v>
      </c>
      <c r="AJ102" s="77">
        <f t="shared" si="27"/>
        <v>1</v>
      </c>
      <c r="AK102" s="77">
        <f t="shared" si="28"/>
        <v>0</v>
      </c>
      <c r="AL102" s="77">
        <f t="shared" si="29"/>
        <v>0</v>
      </c>
      <c r="AM102" s="77">
        <f t="shared" si="30"/>
        <v>0</v>
      </c>
      <c r="AN102" s="77">
        <f t="shared" si="31"/>
        <v>0</v>
      </c>
      <c r="AO102" s="77">
        <f t="shared" si="32"/>
        <v>0</v>
      </c>
      <c r="AP102" s="77">
        <f t="shared" si="33"/>
        <v>0</v>
      </c>
      <c r="AQ102" s="77">
        <f t="shared" si="34"/>
        <v>0</v>
      </c>
      <c r="AR102" s="77">
        <f t="shared" si="35"/>
        <v>0</v>
      </c>
      <c r="AS102" s="107" t="str">
        <f>IF($B102="","",$B102)</f>
        <v>17</v>
      </c>
      <c r="AT102" s="321">
        <f>IF($B102=$B99,AT99+SUM(O102:O104),SUM(O102:O104))</f>
        <v>717.43000000000006</v>
      </c>
      <c r="AU102" s="296">
        <f>IF($A102=" ",SUM(O102:O104),0)+AU99</f>
        <v>0</v>
      </c>
      <c r="AV102" s="296">
        <f>IF($B102="","",AV99+Q102)</f>
        <v>223.91767538757557</v>
      </c>
    </row>
    <row r="103" spans="1:48" ht="13" customHeight="1" x14ac:dyDescent="0.2">
      <c r="A103" s="308"/>
      <c r="B103" s="282"/>
      <c r="C103" s="303"/>
      <c r="D103" s="79" t="s">
        <v>31</v>
      </c>
      <c r="E103" s="277"/>
      <c r="F103" s="291"/>
      <c r="G103" s="80" t="s">
        <v>215</v>
      </c>
      <c r="H103" s="277"/>
      <c r="I103" s="81" t="s">
        <v>18</v>
      </c>
      <c r="J103" s="82">
        <f>IF(I103="","",IF(_xlfn.XLOOKUP(I103,I$3:I102,$AS$3:AS102,0,,-1)=AS103,_xlfn.XLOOKUP(I103,I$3:I102,J$3:J102,1,,-1)+1,1))</f>
        <v>2</v>
      </c>
      <c r="K103" s="83">
        <f>IF(I103="","",_xlfn.XLOOKUP(I103,I$3:I102,K$3:K102,0,,-1)+IF($D103=" ",1,0))</f>
        <v>0</v>
      </c>
      <c r="L103" s="84">
        <v>2.35</v>
      </c>
      <c r="M103" s="85"/>
      <c r="N103" s="294"/>
      <c r="O103" s="86">
        <f>IF(OR(W102="",W103=""),"",ROUND(IF(L104&gt;0,IF(M103&gt;0,M103,IF(M102&gt;0,IF(N102=TRUE,ROUND((M102*W103)/W102,0),(M102*W103)/W102),IF(M103&gt;0,IF(N102=TRUE,ROUND(M103,0),M103),IF(M104&gt;0,IF(N102=TRUE,ROUND(O104*W103/W104,0),O104*W103/W104),0)))),IF(M103&gt;0,M103,IF(N102=TRUE,ROUND((M102*W103)/W102,0),(M102*W103)/W102))),2))</f>
        <v>29</v>
      </c>
      <c r="P103" s="87">
        <f t="shared" si="36"/>
        <v>68.150000000000006</v>
      </c>
      <c r="Q103" s="277"/>
      <c r="R103" s="286"/>
      <c r="S103" s="286"/>
      <c r="T103" s="286"/>
      <c r="U103" s="286"/>
      <c r="V103" s="288"/>
      <c r="W103" s="88">
        <f>IF(L103="","",IF(L104&gt;0,(SUM(L102:L104)/L103)/(SUM(L102:L104)/L102+SUM(L102:L104)/L103+SUM(L102:L104)/L104),L102/SUM(L102:L103)))</f>
        <v>0.43779904306220102</v>
      </c>
      <c r="X103" s="89">
        <f t="shared" ref="X103:AD112" si="40">IF($I103=X$2,IF(OR($D103="W",$D103="1/2W",$D103="1/2L"),$P103-$O103,IF($D103="X",0,-$O103)),0)</f>
        <v>39.150000000000006</v>
      </c>
      <c r="Y103" s="77">
        <f t="shared" si="40"/>
        <v>0</v>
      </c>
      <c r="Z103" s="77">
        <f t="shared" si="40"/>
        <v>0</v>
      </c>
      <c r="AA103" s="77">
        <f t="shared" si="40"/>
        <v>0</v>
      </c>
      <c r="AB103" s="77">
        <f t="shared" si="40"/>
        <v>0</v>
      </c>
      <c r="AC103" s="77">
        <f t="shared" si="40"/>
        <v>0</v>
      </c>
      <c r="AD103" s="77">
        <f t="shared" si="40"/>
        <v>0</v>
      </c>
      <c r="AE103" s="77">
        <f t="shared" si="22"/>
        <v>1</v>
      </c>
      <c r="AF103" s="77">
        <f t="shared" si="23"/>
        <v>0</v>
      </c>
      <c r="AG103" s="77">
        <f t="shared" si="24"/>
        <v>0</v>
      </c>
      <c r="AH103" s="77">
        <f t="shared" si="25"/>
        <v>0</v>
      </c>
      <c r="AI103" s="77">
        <f t="shared" si="26"/>
        <v>0</v>
      </c>
      <c r="AJ103" s="77">
        <f t="shared" si="27"/>
        <v>0</v>
      </c>
      <c r="AK103" s="77">
        <f t="shared" si="28"/>
        <v>0</v>
      </c>
      <c r="AL103" s="77">
        <f t="shared" si="29"/>
        <v>0</v>
      </c>
      <c r="AM103" s="77">
        <f t="shared" si="30"/>
        <v>0</v>
      </c>
      <c r="AN103" s="77">
        <f t="shared" si="31"/>
        <v>0</v>
      </c>
      <c r="AO103" s="77">
        <f t="shared" si="32"/>
        <v>0</v>
      </c>
      <c r="AP103" s="77">
        <f t="shared" si="33"/>
        <v>0</v>
      </c>
      <c r="AQ103" s="77">
        <f t="shared" si="34"/>
        <v>0</v>
      </c>
      <c r="AR103" s="77">
        <f t="shared" si="35"/>
        <v>0</v>
      </c>
      <c r="AS103" s="107" t="str">
        <f>IF($B102="","",$B102)</f>
        <v>17</v>
      </c>
      <c r="AT103" s="311"/>
      <c r="AU103" s="298"/>
      <c r="AV103" s="298"/>
    </row>
    <row r="104" spans="1:48" ht="13.25" customHeight="1" x14ac:dyDescent="0.2">
      <c r="A104" s="309"/>
      <c r="B104" s="283"/>
      <c r="C104" s="304"/>
      <c r="D104" s="90" t="s">
        <v>32</v>
      </c>
      <c r="E104" s="278"/>
      <c r="F104" s="292"/>
      <c r="G104" s="109"/>
      <c r="H104" s="278"/>
      <c r="I104" s="110"/>
      <c r="J104" s="111" t="str">
        <f>IF(I104="","",IF(_xlfn.XLOOKUP(I104,I$3:I103,$AS$3:AS103,0,,-1)=AS104,_xlfn.XLOOKUP(I104,I$3:I103,J$3:J103,1,,-1)+1,1))</f>
        <v/>
      </c>
      <c r="K104" s="112" t="str">
        <f>IF(I104="","",_xlfn.XLOOKUP(I104,I$3:I103,K$3:K103,0,,-1)+IF($D104=" ",1,0))</f>
        <v/>
      </c>
      <c r="L104" s="113"/>
      <c r="M104" s="96"/>
      <c r="N104" s="295"/>
      <c r="O104" s="114" t="str">
        <f>IF(OR(W102="",W103=""),"",IF(L104&gt;0,ROUND(IF(M104&gt;0,M104,IF(M102&gt;0,IF(N102=TRUE,ROUND((M102*W104)/W102,0),(M102*W104)/W102),IF(M103&gt;0,IF(N102=TRUE,ROUND((M103*W104)/W103,0),(M103*W104)/W103),IF(M104&gt;0,M104,0)))),2),""))</f>
        <v/>
      </c>
      <c r="P104" s="115" t="str">
        <f t="shared" si="36"/>
        <v/>
      </c>
      <c r="Q104" s="278"/>
      <c r="R104" s="278"/>
      <c r="S104" s="278"/>
      <c r="T104" s="278"/>
      <c r="U104" s="278"/>
      <c r="V104" s="289"/>
      <c r="W104" s="116" t="str">
        <f>IF(L104="","",(SUM(L102:L104)/L104)/(SUM(L102:L104)/L102+SUM(L102:L104)/L103+SUM(L102:L104)/L104))</f>
        <v/>
      </c>
      <c r="X104" s="77">
        <f t="shared" si="40"/>
        <v>0</v>
      </c>
      <c r="Y104" s="77">
        <f t="shared" si="40"/>
        <v>0</v>
      </c>
      <c r="Z104" s="77">
        <f t="shared" si="40"/>
        <v>0</v>
      </c>
      <c r="AA104" s="77">
        <f t="shared" si="40"/>
        <v>0</v>
      </c>
      <c r="AB104" s="77">
        <f t="shared" si="40"/>
        <v>0</v>
      </c>
      <c r="AC104" s="77">
        <f t="shared" si="40"/>
        <v>0</v>
      </c>
      <c r="AD104" s="77">
        <f t="shared" si="40"/>
        <v>0</v>
      </c>
      <c r="AE104" s="77">
        <f t="shared" si="22"/>
        <v>0</v>
      </c>
      <c r="AF104" s="77">
        <f t="shared" si="23"/>
        <v>0</v>
      </c>
      <c r="AG104" s="77">
        <f t="shared" si="24"/>
        <v>0</v>
      </c>
      <c r="AH104" s="77">
        <f t="shared" si="25"/>
        <v>0</v>
      </c>
      <c r="AI104" s="77">
        <f t="shared" si="26"/>
        <v>0</v>
      </c>
      <c r="AJ104" s="77">
        <f t="shared" si="27"/>
        <v>0</v>
      </c>
      <c r="AK104" s="77">
        <f t="shared" si="28"/>
        <v>0</v>
      </c>
      <c r="AL104" s="77">
        <f t="shared" si="29"/>
        <v>0</v>
      </c>
      <c r="AM104" s="77">
        <f t="shared" si="30"/>
        <v>0</v>
      </c>
      <c r="AN104" s="77">
        <f t="shared" si="31"/>
        <v>0</v>
      </c>
      <c r="AO104" s="77">
        <f t="shared" si="32"/>
        <v>0</v>
      </c>
      <c r="AP104" s="77">
        <f t="shared" si="33"/>
        <v>0</v>
      </c>
      <c r="AQ104" s="77">
        <f t="shared" si="34"/>
        <v>0</v>
      </c>
      <c r="AR104" s="77">
        <f t="shared" si="35"/>
        <v>0</v>
      </c>
      <c r="AS104" s="107" t="str">
        <f>IF($B102="","",$B102)</f>
        <v>17</v>
      </c>
      <c r="AT104" s="311"/>
      <c r="AU104" s="298"/>
      <c r="AV104" s="298"/>
    </row>
    <row r="105" spans="1:48" ht="13.25" customHeight="1" x14ac:dyDescent="0.2">
      <c r="A105" s="312" t="str">
        <f>IF(OR(D105="W",D106="W",D107="W",D105="1/2W",D106="1/2W",D107="1/2W",D105="1/2L",D106="1/2L",D107="1/2L"),"OK",IF(OR(D105="L",D106="L",D107="L"),"LOSS",IF(OR(D105="X",D106="X",D107="X"),"Anulado"," ")))</f>
        <v>OK</v>
      </c>
      <c r="B105" s="316" t="s">
        <v>216</v>
      </c>
      <c r="C105" s="302" t="str">
        <f>IF(E105=""," ","– "&amp;COUNTIF(B$3:B107,$B105))</f>
        <v>– 1</v>
      </c>
      <c r="D105" s="25" t="s">
        <v>28</v>
      </c>
      <c r="E105" s="325">
        <v>44699.270833333336</v>
      </c>
      <c r="F105" s="315" t="s">
        <v>217</v>
      </c>
      <c r="G105" s="117" t="s">
        <v>101</v>
      </c>
      <c r="H105" s="306" t="str">
        <f ca="1">IF(E105="","",IF(AND(DAY(E105)&lt;DAY(TODAY()),$A105=" "),"???",IF($A105=" ",IF(AND(DAY(E105)=DAY(TODAY()),HOUR(E105)&lt;=HOUR(NOW())+1),IF(AND(HOUR(E105)+2&lt;=HOUR(NOW()),DAY(E105)&lt;=DAY(TODAY()),MINUTE(E105)&lt;=MINUTE(NOW())),"???",IF(OR(MINUTE(E105)&lt;=MINUTE(NOW()),HOUR(E105)&lt;=HOUR(NOW())),"!!!","")),""),"")))</f>
        <v/>
      </c>
      <c r="I105" s="27" t="s">
        <v>18</v>
      </c>
      <c r="J105" s="101">
        <f>IF(I105="","",IF(_xlfn.XLOOKUP(I105,I$3:I104,$AS$3:AS104,0,,-1)=AS105,_xlfn.XLOOKUP(I105,I$3:I104,J$3:J104,1,,-1)+1,1))</f>
        <v>1</v>
      </c>
      <c r="K105" s="29">
        <f>IF(I105="","",_xlfn.XLOOKUP(I105,I$3:I104,K$3:K104,0,,-1)+IF($D105=" ",1,0))</f>
        <v>0</v>
      </c>
      <c r="L105" s="118">
        <v>3.88</v>
      </c>
      <c r="M105" s="119"/>
      <c r="N105" s="318" t="b">
        <v>1</v>
      </c>
      <c r="O105" s="102">
        <f>IF(OR(W105="",W106=""),"",ROUND(IF(L107&gt;0,IF(M105&gt;0,M105,IF(M106&gt;0,IF(N105=TRUE,ROUND((M106*W105)/W106,0),(M106*W105)/W106),IF(N105=TRUE,ROUND((M107*W105)/W107,0),(M107*W105)/W107))),IF(M105&gt;0,M105,IF(N105=TRUE,ROUND((M106*W105)/W106,0),(M106*W105)/W106))),2))</f>
        <v>49</v>
      </c>
      <c r="P105" s="33">
        <f t="shared" si="36"/>
        <v>190.12</v>
      </c>
      <c r="Q105" s="301">
        <f>IF($A105="Anulado",0,IF(OR($A105="LOSS",$A105="OK"),IF(OR($D105="W",$D105="1/2W",$D105="1/2L"),P105-O105,IF($D105="L",-O105,0))+IF(OR($D106="W",$D106="1/2W",$D106="1/2L"),P106-O106,IF($D106="L",-O106,0))+IF(OR($D107="W",$D107="1/2W",$D107="1/2L"),P107-O107,IF($D107="L",-O107,0)),IF(AND(OR($D105="W",$D105="1/2W",$D105="1/2L"),D106="W"),P105+P106-SUM(O105:O107)+_xlfn.XLOOKUP("X",D105:D107,O105:O107,0),IF(AND(D105=TRUE,D107="W"),P105+P107-SUM(O105:O107),IF(AND(D106="W",D107="W"),P106+P107-SUM(O105:O107)+_xlfn.XLOOKUP("X",D105:D107,O105:O107,0),IF(L107&gt;0,IF(OR($D105="W",$D105="1/2W",$D105="1/2L"),P105-SUM(O105:O107)+_xlfn.XLOOKUP("X",D105:D107,O105:O107,0),IF(OR($D105="W",$D105="1/2W",$D105="1/2L"),P106-SUM(O105:O107)+_xlfn.XLOOKUP("X",D105:D107,O105:O107,0),IF(OR($D105="W",$D105="1/2W",$D105="1/2L"),P107-SUM(O105:O107)+_xlfn.XLOOKUP("X",D105:D107,O105:O107,0),SUM(P105:P107)/3-SUM(O105:O107)+_xlfn.XLOOKUP("X",D105:D107,O105:O107,0)))),IF(OR($D105="W",$D105="1/2W",$D105="1/2L"),P105-SUM(O105:O106)+_xlfn.XLOOKUP("X",D105:D107,O105:O107,0),IF(OR($D105="W",$D105="1/2W",$D105="1/2L"),P106-SUM(O105:O106)+_xlfn.XLOOKUP("X",D105:D107,O105:O107,0),SUM(P105:P106)/2-SUM(O105:O106)+_xlfn.XLOOKUP("X",D105:D107,O105:O107,0)))))))))</f>
        <v>8.9171999999999798</v>
      </c>
      <c r="R105" s="300">
        <f>IF(Q105=0,0,Q105/SUM(O105:O107))</f>
        <v>4.9367214748380558E-2</v>
      </c>
      <c r="S105" s="285">
        <f>IF($B105=$B102,IF(OR($A105="LOSS",$A105="OK",$A105="Anulada"),Q105,0)+S102,IF(OR($A105="LOSS",$A105="OK",$A105="Anulada"),Q105,0))</f>
        <v>8.9171999999999798</v>
      </c>
      <c r="T105" s="285">
        <f>IF($B105="",0,IF($B105=$B102,IF(G107="",IF(OR(G105="DNB1",G105="DNB2",G105="AH1(0)",G105="AH2(0)",G105="AH1(1)",G105="AH2(1)",G105="AH1(2)",G105="AH2(2)",G105="AH1(3)",G105="AH2(3)",G105="AH1(4)",G105="AH2(4)"),0,IF(Q105&lt;0,IF(G107="",SMALL(P105:P107,1)-SUM(O105:O107),0),SMALL(P105:P107,1)-SUM(O105:O107))),IF(Q105&lt;0,IF(G107="",SMALL(P105:P107,1)-SUM(O105:O107),0),SMALL(P105:P107,1)-SUM(O105:O107)))+T102,IF(G107="",IF(OR(G105="DNB1",G105="DNB2",G105="AH1(0)",G105="AH2(0)",G105="AH1(1)",G105="AH2(1)",G105="AH1(2)",G105="AH2(2)",G105="AH1(3)",G105="AH2(3)",G105="AH1(4)",G105="AH2(4)"),0,IF(Q105&lt;0,IF(G107="",SMALL(P105:P107,1)-SUM(O105:O107),0),SMALL(P105:P107,1)-SUM(O105:O107))),IF(Q105&lt;0,IF(G107="",SMALL(P105:P107,1)-SUM(O105:O107),0),SMALL(P105:P107,1)-SUM(O105:O107)))))</f>
        <v>8.9171999999999798</v>
      </c>
      <c r="U105" s="285">
        <f>IF($B105=$B102,IF(Q105&lt;0,IF(G107="",Q105,0),Q105)+U102,Q105)</f>
        <v>8.9171999999999798</v>
      </c>
      <c r="V105" s="287">
        <f>IF(U105=0,0,U105/AT105)</f>
        <v>4.9367214748380558E-2</v>
      </c>
      <c r="W105" s="34">
        <f>IF(L105="","",IF(L107&gt;0,(SUM(L105:L107)/L105)/(SUM(L105:L107)/L105+SUM(L105:L107)/L106+SUM(L105:L107)/L107),L106/SUM(L105:L106)))</f>
        <v>0.27067669172932329</v>
      </c>
      <c r="X105" s="104">
        <f t="shared" si="40"/>
        <v>-49</v>
      </c>
      <c r="Y105" s="103">
        <f t="shared" si="40"/>
        <v>0</v>
      </c>
      <c r="Z105" s="103">
        <f t="shared" si="40"/>
        <v>0</v>
      </c>
      <c r="AA105" s="103">
        <f t="shared" si="40"/>
        <v>0</v>
      </c>
      <c r="AB105" s="103">
        <f t="shared" si="40"/>
        <v>0</v>
      </c>
      <c r="AC105" s="103">
        <f t="shared" si="40"/>
        <v>0</v>
      </c>
      <c r="AD105" s="103">
        <f t="shared" si="40"/>
        <v>0</v>
      </c>
      <c r="AE105" s="52">
        <f t="shared" si="22"/>
        <v>0</v>
      </c>
      <c r="AF105" s="52">
        <f t="shared" si="23"/>
        <v>1</v>
      </c>
      <c r="AG105" s="52">
        <f t="shared" si="24"/>
        <v>0</v>
      </c>
      <c r="AH105" s="52">
        <f t="shared" si="25"/>
        <v>0</v>
      </c>
      <c r="AI105" s="52">
        <f t="shared" si="26"/>
        <v>0</v>
      </c>
      <c r="AJ105" s="52">
        <f t="shared" si="27"/>
        <v>0</v>
      </c>
      <c r="AK105" s="52">
        <f t="shared" si="28"/>
        <v>0</v>
      </c>
      <c r="AL105" s="52">
        <f t="shared" si="29"/>
        <v>0</v>
      </c>
      <c r="AM105" s="52">
        <f t="shared" si="30"/>
        <v>0</v>
      </c>
      <c r="AN105" s="52">
        <f t="shared" si="31"/>
        <v>0</v>
      </c>
      <c r="AO105" s="52">
        <f t="shared" si="32"/>
        <v>0</v>
      </c>
      <c r="AP105" s="52">
        <f t="shared" si="33"/>
        <v>0</v>
      </c>
      <c r="AQ105" s="52">
        <f t="shared" si="34"/>
        <v>0</v>
      </c>
      <c r="AR105" s="52">
        <f t="shared" si="35"/>
        <v>0</v>
      </c>
      <c r="AS105" s="105" t="str">
        <f>IF($B105="","",$B105)</f>
        <v>18</v>
      </c>
      <c r="AT105" s="322">
        <f>IF($B105=$B102,AT102+SUM(O105:O107),SUM(O105:O107))</f>
        <v>180.63</v>
      </c>
      <c r="AU105" s="285">
        <f>IF($A105=" ",SUM(O105:O107),0)+AU102</f>
        <v>0</v>
      </c>
      <c r="AV105" s="285">
        <f>IF($B105="","",AV102+Q105)</f>
        <v>232.83487538757555</v>
      </c>
    </row>
    <row r="106" spans="1:48" ht="13" customHeight="1" x14ac:dyDescent="0.2">
      <c r="A106" s="308"/>
      <c r="B106" s="282"/>
      <c r="C106" s="303"/>
      <c r="D106" s="39" t="s">
        <v>31</v>
      </c>
      <c r="E106" s="277"/>
      <c r="F106" s="291"/>
      <c r="G106" s="133">
        <v>2</v>
      </c>
      <c r="H106" s="277"/>
      <c r="I106" s="42" t="s">
        <v>20</v>
      </c>
      <c r="J106" s="43">
        <f>IF(I106="","",IF(_xlfn.XLOOKUP(I106,I$3:I105,$AS$3:AS105,0,,-1)=AS106,_xlfn.XLOOKUP(I106,I$3:I105,J$3:J105,1,,-1)+1,1))</f>
        <v>1</v>
      </c>
      <c r="K106" s="44">
        <f>IF(I106="","",_xlfn.XLOOKUP(I106,I$3:I105,K$3:K105,0,,-1)+IF($D106=" ",1,0))</f>
        <v>0</v>
      </c>
      <c r="L106" s="121">
        <v>1.44</v>
      </c>
      <c r="M106" s="122">
        <v>131.63</v>
      </c>
      <c r="N106" s="294"/>
      <c r="O106" s="47">
        <f>IF(OR(W105="",W106=""),"",ROUND(IF(L107&gt;0,IF(M106&gt;0,M106,IF(M105&gt;0,IF(N105=TRUE,ROUND((M105*W106)/W105,0),(M105*W106)/W105),IF(M106&gt;0,IF(N105=TRUE,ROUND(M106,0),M106),IF(M107&gt;0,IF(N105=TRUE,ROUND(O107*W106/W107,0),O107*W106/W107),0)))),IF(M106&gt;0,M106,IF(N105=TRUE,ROUND((M105*W106)/W105,0),(M105*W106)/W105))),2))</f>
        <v>131.63</v>
      </c>
      <c r="P106" s="48">
        <f t="shared" si="36"/>
        <v>189.54719999999998</v>
      </c>
      <c r="Q106" s="277"/>
      <c r="R106" s="286"/>
      <c r="S106" s="286"/>
      <c r="T106" s="286"/>
      <c r="U106" s="286"/>
      <c r="V106" s="288"/>
      <c r="W106" s="49">
        <f>IF(L106="","",IF(L107&gt;0,(SUM(L105:L107)/L106)/(SUM(L105:L107)/L105+SUM(L105:L107)/L106+SUM(L105:L107)/L107),L105/SUM(L105:L106)))</f>
        <v>0.7293233082706766</v>
      </c>
      <c r="X106" s="103">
        <f t="shared" si="40"/>
        <v>0</v>
      </c>
      <c r="Y106" s="103">
        <f t="shared" si="40"/>
        <v>0</v>
      </c>
      <c r="Z106" s="104">
        <f t="shared" si="40"/>
        <v>57.91719999999998</v>
      </c>
      <c r="AA106" s="103">
        <f t="shared" si="40"/>
        <v>0</v>
      </c>
      <c r="AB106" s="103">
        <f t="shared" si="40"/>
        <v>0</v>
      </c>
      <c r="AC106" s="103">
        <f t="shared" si="40"/>
        <v>0</v>
      </c>
      <c r="AD106" s="103">
        <f t="shared" si="40"/>
        <v>0</v>
      </c>
      <c r="AE106" s="52">
        <f t="shared" si="22"/>
        <v>0</v>
      </c>
      <c r="AF106" s="52">
        <f t="shared" si="23"/>
        <v>0</v>
      </c>
      <c r="AG106" s="52">
        <f t="shared" si="24"/>
        <v>0</v>
      </c>
      <c r="AH106" s="52">
        <f t="shared" si="25"/>
        <v>0</v>
      </c>
      <c r="AI106" s="52">
        <f t="shared" si="26"/>
        <v>1</v>
      </c>
      <c r="AJ106" s="52">
        <f t="shared" si="27"/>
        <v>0</v>
      </c>
      <c r="AK106" s="52">
        <f t="shared" si="28"/>
        <v>0</v>
      </c>
      <c r="AL106" s="52">
        <f t="shared" si="29"/>
        <v>0</v>
      </c>
      <c r="AM106" s="52">
        <f t="shared" si="30"/>
        <v>0</v>
      </c>
      <c r="AN106" s="52">
        <f t="shared" si="31"/>
        <v>0</v>
      </c>
      <c r="AO106" s="52">
        <f t="shared" si="32"/>
        <v>0</v>
      </c>
      <c r="AP106" s="52">
        <f t="shared" si="33"/>
        <v>0</v>
      </c>
      <c r="AQ106" s="52">
        <f t="shared" si="34"/>
        <v>0</v>
      </c>
      <c r="AR106" s="52">
        <f t="shared" si="35"/>
        <v>0</v>
      </c>
      <c r="AS106" s="105" t="str">
        <f>IF($B105="","",$B105)</f>
        <v>18</v>
      </c>
      <c r="AT106" s="311"/>
      <c r="AU106" s="298"/>
      <c r="AV106" s="298"/>
    </row>
    <row r="107" spans="1:48" ht="13.25" customHeight="1" x14ac:dyDescent="0.2">
      <c r="A107" s="309"/>
      <c r="B107" s="283"/>
      <c r="C107" s="304"/>
      <c r="D107" s="54" t="s">
        <v>32</v>
      </c>
      <c r="E107" s="278"/>
      <c r="F107" s="292"/>
      <c r="G107" s="134"/>
      <c r="H107" s="278"/>
      <c r="I107" s="57"/>
      <c r="J107" s="58" t="str">
        <f>IF(I107="","",IF(_xlfn.XLOOKUP(I107,I$3:I106,$AS$3:AS106,0,,-1)=AS107,_xlfn.XLOOKUP(I107,I$3:I106,J$3:J106,1,,-1)+1,1))</f>
        <v/>
      </c>
      <c r="K107" s="59" t="str">
        <f>IF(I107="","",_xlfn.XLOOKUP(I107,I$3:I106,K$3:K106,0,,-1)+IF($D107=" ",1,0))</f>
        <v/>
      </c>
      <c r="L107" s="55"/>
      <c r="M107" s="128"/>
      <c r="N107" s="295"/>
      <c r="O107" s="62" t="str">
        <f>IF(OR(W105="",W106=""),"",IF(L107&gt;0,ROUND(IF(M107&gt;0,M107,IF(M105&gt;0,IF(N105=TRUE,ROUND((M105*W107)/W105,0),(M105*W107)/W105),IF(M106&gt;0,IF(N105=TRUE,ROUND((M106*W107)/W106,0),(M106*W107)/W106),IF(M107&gt;0,M107,0)))),2),""))</f>
        <v/>
      </c>
      <c r="P107" s="63" t="str">
        <f t="shared" si="36"/>
        <v/>
      </c>
      <c r="Q107" s="278"/>
      <c r="R107" s="278"/>
      <c r="S107" s="278"/>
      <c r="T107" s="278"/>
      <c r="U107" s="278"/>
      <c r="V107" s="289"/>
      <c r="W107" s="64" t="str">
        <f>IF(L107="","",(SUM(L105:L107)/L107)/(SUM(L105:L107)/L105+SUM(L105:L107)/L106+SUM(L105:L107)/L107))</f>
        <v/>
      </c>
      <c r="X107" s="103">
        <f t="shared" si="40"/>
        <v>0</v>
      </c>
      <c r="Y107" s="103">
        <f t="shared" si="40"/>
        <v>0</v>
      </c>
      <c r="Z107" s="103">
        <f t="shared" si="40"/>
        <v>0</v>
      </c>
      <c r="AA107" s="103">
        <f t="shared" si="40"/>
        <v>0</v>
      </c>
      <c r="AB107" s="103">
        <f t="shared" si="40"/>
        <v>0</v>
      </c>
      <c r="AC107" s="103">
        <f t="shared" si="40"/>
        <v>0</v>
      </c>
      <c r="AD107" s="103">
        <f t="shared" si="40"/>
        <v>0</v>
      </c>
      <c r="AE107" s="52">
        <f t="shared" si="22"/>
        <v>0</v>
      </c>
      <c r="AF107" s="52">
        <f t="shared" si="23"/>
        <v>0</v>
      </c>
      <c r="AG107" s="52">
        <f t="shared" si="24"/>
        <v>0</v>
      </c>
      <c r="AH107" s="52">
        <f t="shared" si="25"/>
        <v>0</v>
      </c>
      <c r="AI107" s="52">
        <f t="shared" si="26"/>
        <v>0</v>
      </c>
      <c r="AJ107" s="52">
        <f t="shared" si="27"/>
        <v>0</v>
      </c>
      <c r="AK107" s="52">
        <f t="shared" si="28"/>
        <v>0</v>
      </c>
      <c r="AL107" s="52">
        <f t="shared" si="29"/>
        <v>0</v>
      </c>
      <c r="AM107" s="52">
        <f t="shared" si="30"/>
        <v>0</v>
      </c>
      <c r="AN107" s="52">
        <f t="shared" si="31"/>
        <v>0</v>
      </c>
      <c r="AO107" s="52">
        <f t="shared" si="32"/>
        <v>0</v>
      </c>
      <c r="AP107" s="52">
        <f t="shared" si="33"/>
        <v>0</v>
      </c>
      <c r="AQ107" s="52">
        <f t="shared" si="34"/>
        <v>0</v>
      </c>
      <c r="AR107" s="52">
        <f t="shared" si="35"/>
        <v>0</v>
      </c>
      <c r="AS107" s="105" t="str">
        <f>IF($B105="","",$B105)</f>
        <v>18</v>
      </c>
      <c r="AT107" s="311"/>
      <c r="AU107" s="298"/>
      <c r="AV107" s="298"/>
    </row>
    <row r="108" spans="1:48" ht="13.25" customHeight="1" x14ac:dyDescent="0.2">
      <c r="A108" s="307" t="str">
        <f>IF(OR(D108="W",D109="W",D110="W",D108="1/2W",D109="1/2W",D110="1/2W",D108="1/2L",D109="1/2L",D110="1/2L"),"OK",IF(OR(D108="L",D109="L",D110="L"),"LOSS",IF(OR(D108="X",D109="X",D110="X"),"Anulado"," ")))</f>
        <v>OK</v>
      </c>
      <c r="B108" s="317" t="str">
        <f>IF(E108="","",$B105)</f>
        <v>18</v>
      </c>
      <c r="C108" s="305" t="str">
        <f>IF(E108=""," ","– "&amp;COUNTIF(B$3:B110,$B108))</f>
        <v>– 2</v>
      </c>
      <c r="D108" s="65" t="s">
        <v>56</v>
      </c>
      <c r="E108" s="326">
        <v>44699.270833333336</v>
      </c>
      <c r="F108" s="314" t="s">
        <v>218</v>
      </c>
      <c r="G108" s="66" t="s">
        <v>219</v>
      </c>
      <c r="H108" s="313" t="str">
        <f ca="1">IF(E108="","",IF(AND(DAY(E108)&lt;DAY(TODAY()),$A108=" "),"???",IF($A108=" ",IF(AND(DAY(E108)=DAY(TODAY()),HOUR(E108)&lt;=HOUR(NOW())+1),IF(AND(HOUR(E108)+2&lt;=HOUR(NOW()),DAY(E108)&lt;=DAY(TODAY()),MINUTE(E108)&lt;=MINUTE(NOW())),"???",IF(OR(MINUTE(E108)&lt;=MINUTE(NOW()),HOUR(E108)&lt;=HOUR(NOW())),"!!!","")),""),"")))</f>
        <v/>
      </c>
      <c r="I108" s="67" t="s">
        <v>23</v>
      </c>
      <c r="J108" s="68">
        <f>IF(I108="","",IF(_xlfn.XLOOKUP(I108,I$3:I107,$AS$3:AS107,0,,-1)=AS108,_xlfn.XLOOKUP(I108,I$3:I107,J$3:J107,1,,-1)+1,1))</f>
        <v>1</v>
      </c>
      <c r="K108" s="69">
        <f>IF(I108="","",_xlfn.XLOOKUP(I108,I$3:I107,K$3:K107,0,,-1)+IF($D108=" ",1,0))</f>
        <v>0</v>
      </c>
      <c r="L108" s="70">
        <v>1.8</v>
      </c>
      <c r="M108" s="71">
        <v>25.8</v>
      </c>
      <c r="N108" s="293" t="b">
        <v>0</v>
      </c>
      <c r="O108" s="72">
        <f>IF(OR(W108="",W109=""),"",ROUND(IF(L110&gt;0,IF(M108&gt;0,M108,IF(M109&gt;0,IF(N108=TRUE,ROUND((M109*W108)/W109,0),(M109*W108)/W109),IF(N108=TRUE,ROUND((M110*W108)/W110,0),(M110*W108)/W110))),IF(M108&gt;0,M108,IF(N108=TRUE,ROUND((M109*W108)/W109,0),(M109*W108)/W109))),2))</f>
        <v>25.8</v>
      </c>
      <c r="P108" s="73">
        <f t="shared" si="36"/>
        <v>46.440000000000005</v>
      </c>
      <c r="Q108" s="320">
        <f>IF($A108="Anulado",0,IF(OR($A108="LOSS",$A108="OK"),IF(OR($D108="W",$D108="1/2W",$D108="1/2L"),P108-O108,IF($D108="L",-O108,0))+IF(OR($D109="W",$D109="1/2W",$D109="1/2L"),P109-O109,IF($D109="L",-O109,0))+IF(OR($D110="W",$D110="1/2W",$D110="1/2L"),P110-O110,IF($D110="L",-O110,0)),IF(AND(OR($D108="W",$D108="1/2W",$D108="1/2L"),D109="W"),P108+P109-SUM(O108:O110)+_xlfn.XLOOKUP("X",D108:D110,O108:O110,0),IF(AND(D108=TRUE,D110="W"),P108+P110-SUM(O108:O110),IF(AND(D109="W",D110="W"),P109+P110-SUM(O108:O110)+_xlfn.XLOOKUP("X",D108:D110,O108:O110,0),IF(L110&gt;0,IF(OR($D108="W",$D108="1/2W",$D108="1/2L"),P108-SUM(O108:O110)+_xlfn.XLOOKUP("X",D108:D110,O108:O110,0),IF(OR($D108="W",$D108="1/2W",$D108="1/2L"),P109-SUM(O108:O110)+_xlfn.XLOOKUP("X",D108:D110,O108:O110,0),IF(OR($D108="W",$D108="1/2W",$D108="1/2L"),P110-SUM(O108:O110)+_xlfn.XLOOKUP("X",D108:D110,O108:O110,0),SUM(P108:P110)/3-SUM(O108:O110)+_xlfn.XLOOKUP("X",D108:D110,O108:O110,0)))),IF(OR($D108="W",$D108="1/2W",$D108="1/2L"),P108-SUM(O108:O109)+_xlfn.XLOOKUP("X",D108:D110,O108:O110,0),IF(OR($D108="W",$D108="1/2W",$D108="1/2L"),P109-SUM(O108:O109)+_xlfn.XLOOKUP("X",D108:D110,O108:O110,0),SUM(P108:P109)/2-SUM(O108:O109)+_xlfn.XLOOKUP("X",D108:D110,O108:O110,0)))))))))</f>
        <v>2.5723999999999991</v>
      </c>
      <c r="R108" s="319">
        <f>IF(Q108=0,0,Q108/SUM(O108:O110))</f>
        <v>5.8636881695919747E-2</v>
      </c>
      <c r="S108" s="296">
        <f>IF($B108=$B105,IF(OR($A108="LOSS",$A108="OK",$A108="Anulada"),Q108,0)+S105,IF(OR($A108="LOSS",$A108="OK",$A108="Anulada"),Q108,0))</f>
        <v>11.489599999999978</v>
      </c>
      <c r="T108" s="296">
        <f>IF($B108="",0,IF($B108=$B105,IF(G110="",IF(OR(G108="DNB1",G108="DNB2",G108="AH1(0)",G108="AH2(0)",G108="AH1(1)",G108="AH2(1)",G108="AH1(2)",G108="AH2(2)",G108="AH1(3)",G108="AH2(3)",G108="AH1(4)",G108="AH2(4)"),0,IF(Q108&lt;0,IF(G110="",SMALL(P108:P110,1)-SUM(O108:O110),0),SMALL(P108:P110,1)-SUM(O108:O110))),IF(Q108&lt;0,IF(G110="",SMALL(P108:P110,1)-SUM(O108:O110),0),SMALL(P108:P110,1)-SUM(O108:O110)))+T105,IF(G110="",IF(OR(G108="DNB1",G108="DNB2",G108="AH1(0)",G108="AH2(0)",G108="AH1(1)",G108="AH2(1)",G108="AH1(2)",G108="AH2(2)",G108="AH1(3)",G108="AH2(3)",G108="AH1(4)",G108="AH2(4)"),0,IF(Q108&lt;0,IF(G110="",SMALL(P108:P110,1)-SUM(O108:O110),0),SMALL(P108:P110,1)-SUM(O108:O110))),IF(Q108&lt;0,IF(G110="",SMALL(P108:P110,1)-SUM(O108:O110),0),SMALL(P108:P110,1)-SUM(O108:O110)))))</f>
        <v>-14.310400000000019</v>
      </c>
      <c r="U108" s="296">
        <f>IF($B108=$B105,IF(Q108&lt;0,IF(G110="",Q108,0),Q108)+U105,Q108)</f>
        <v>11.489599999999978</v>
      </c>
      <c r="V108" s="323">
        <f>IF(U108=0,0,U108/AT108)</f>
        <v>5.1178619153674734E-2</v>
      </c>
      <c r="W108" s="74">
        <f>IF(L108="","",IF(L110&gt;0,(SUM(L108:L110)/L108)/(SUM(L108:L110)/L108+SUM(L108:L110)/L109+SUM(L108:L110)/L110),L109/SUM(L108:L109)))</f>
        <v>0.4069522471910112</v>
      </c>
      <c r="X108" s="77">
        <f t="shared" si="40"/>
        <v>0</v>
      </c>
      <c r="Y108" s="77">
        <f t="shared" si="40"/>
        <v>0</v>
      </c>
      <c r="Z108" s="77">
        <f t="shared" si="40"/>
        <v>0</v>
      </c>
      <c r="AA108" s="77">
        <f t="shared" si="40"/>
        <v>0</v>
      </c>
      <c r="AB108" s="77">
        <f t="shared" si="40"/>
        <v>0</v>
      </c>
      <c r="AC108" s="77">
        <f t="shared" si="40"/>
        <v>0</v>
      </c>
      <c r="AD108" s="77">
        <f t="shared" si="40"/>
        <v>0</v>
      </c>
      <c r="AE108" s="77">
        <f t="shared" si="22"/>
        <v>0</v>
      </c>
      <c r="AF108" s="77">
        <f t="shared" si="23"/>
        <v>0</v>
      </c>
      <c r="AG108" s="77">
        <f t="shared" si="24"/>
        <v>0</v>
      </c>
      <c r="AH108" s="77">
        <f t="shared" si="25"/>
        <v>0</v>
      </c>
      <c r="AI108" s="77">
        <f t="shared" si="26"/>
        <v>0</v>
      </c>
      <c r="AJ108" s="77">
        <f t="shared" si="27"/>
        <v>0</v>
      </c>
      <c r="AK108" s="77">
        <f t="shared" si="28"/>
        <v>0</v>
      </c>
      <c r="AL108" s="77">
        <f t="shared" si="29"/>
        <v>0</v>
      </c>
      <c r="AM108" s="77">
        <f t="shared" si="30"/>
        <v>0</v>
      </c>
      <c r="AN108" s="77">
        <f t="shared" si="31"/>
        <v>0</v>
      </c>
      <c r="AO108" s="77">
        <f t="shared" si="32"/>
        <v>0</v>
      </c>
      <c r="AP108" s="77">
        <f t="shared" si="33"/>
        <v>0</v>
      </c>
      <c r="AQ108" s="77">
        <f t="shared" si="34"/>
        <v>0</v>
      </c>
      <c r="AR108" s="77">
        <f t="shared" si="35"/>
        <v>0</v>
      </c>
      <c r="AS108" s="107" t="str">
        <f>IF($B108="","",$B108)</f>
        <v>18</v>
      </c>
      <c r="AT108" s="321">
        <f>IF($B108=$B105,AT105+SUM(O108:O110),SUM(O108:O110))</f>
        <v>224.5</v>
      </c>
      <c r="AU108" s="296">
        <f>IF($A108=" ",SUM(O108:O110),0)+AU105</f>
        <v>0</v>
      </c>
      <c r="AV108" s="296">
        <f>IF($B108="","",AV105+Q108)</f>
        <v>235.40727538757554</v>
      </c>
    </row>
    <row r="109" spans="1:48" ht="13" customHeight="1" x14ac:dyDescent="0.2">
      <c r="A109" s="308"/>
      <c r="B109" s="282"/>
      <c r="C109" s="303"/>
      <c r="D109" s="79" t="s">
        <v>31</v>
      </c>
      <c r="E109" s="277"/>
      <c r="F109" s="291"/>
      <c r="G109" s="80" t="s">
        <v>220</v>
      </c>
      <c r="H109" s="277"/>
      <c r="I109" s="81" t="s">
        <v>20</v>
      </c>
      <c r="J109" s="82">
        <f>IF(I109="","",IF(_xlfn.XLOOKUP(I109,I$3:I108,$AS$3:AS108,0,,-1)=AS109,_xlfn.XLOOKUP(I109,I$3:I108,J$3:J108,1,,-1)+1,1))</f>
        <v>2</v>
      </c>
      <c r="K109" s="83">
        <f>IF(I109="","",_xlfn.XLOOKUP(I109,I$3:I108,K$3:K108,0,,-1)+IF($D109=" ",1,0))</f>
        <v>0</v>
      </c>
      <c r="L109" s="84">
        <v>1.83</v>
      </c>
      <c r="M109" s="85">
        <v>11.28</v>
      </c>
      <c r="N109" s="294"/>
      <c r="O109" s="86">
        <f>IF(OR(W108="",W109=""),"",ROUND(IF(L110&gt;0,IF(M109&gt;0,M109,IF(M108&gt;0,IF(N108=TRUE,ROUND((M108*W109)/W108,0),(M108*W109)/W108),IF(M109&gt;0,IF(N108=TRUE,ROUND(M109,0),M109),IF(M110&gt;0,IF(N108=TRUE,ROUND(O110*W109/W110,0),O110*W109/W110),0)))),IF(M109&gt;0,M109,IF(N108=TRUE,ROUND((M108*W109)/W108,0),(M108*W109)/W108))),2))</f>
        <v>11.28</v>
      </c>
      <c r="P109" s="87">
        <f t="shared" si="36"/>
        <v>20.642399999999999</v>
      </c>
      <c r="Q109" s="277"/>
      <c r="R109" s="286"/>
      <c r="S109" s="286"/>
      <c r="T109" s="286"/>
      <c r="U109" s="286"/>
      <c r="V109" s="288"/>
      <c r="W109" s="88">
        <f>IF(L109="","",IF(L110&gt;0,(SUM(L108:L110)/L109)/(SUM(L108:L110)/L108+SUM(L108:L110)/L109+SUM(L108:L110)/L110),L108/SUM(L108:L109)))</f>
        <v>0.4002808988764045</v>
      </c>
      <c r="X109" s="77">
        <f t="shared" si="40"/>
        <v>0</v>
      </c>
      <c r="Y109" s="77">
        <f t="shared" si="40"/>
        <v>0</v>
      </c>
      <c r="Z109" s="89">
        <f t="shared" si="40"/>
        <v>9.3623999999999992</v>
      </c>
      <c r="AA109" s="77">
        <f t="shared" si="40"/>
        <v>0</v>
      </c>
      <c r="AB109" s="77">
        <f t="shared" si="40"/>
        <v>0</v>
      </c>
      <c r="AC109" s="77">
        <f t="shared" si="40"/>
        <v>0</v>
      </c>
      <c r="AD109" s="77">
        <f t="shared" si="40"/>
        <v>0</v>
      </c>
      <c r="AE109" s="77">
        <f t="shared" si="22"/>
        <v>0</v>
      </c>
      <c r="AF109" s="77">
        <f t="shared" si="23"/>
        <v>0</v>
      </c>
      <c r="AG109" s="77">
        <f t="shared" si="24"/>
        <v>0</v>
      </c>
      <c r="AH109" s="77">
        <f t="shared" si="25"/>
        <v>0</v>
      </c>
      <c r="AI109" s="77">
        <f t="shared" si="26"/>
        <v>1</v>
      </c>
      <c r="AJ109" s="77">
        <f t="shared" si="27"/>
        <v>0</v>
      </c>
      <c r="AK109" s="77">
        <f t="shared" si="28"/>
        <v>0</v>
      </c>
      <c r="AL109" s="77">
        <f t="shared" si="29"/>
        <v>0</v>
      </c>
      <c r="AM109" s="77">
        <f t="shared" si="30"/>
        <v>0</v>
      </c>
      <c r="AN109" s="77">
        <f t="shared" si="31"/>
        <v>0</v>
      </c>
      <c r="AO109" s="77">
        <f t="shared" si="32"/>
        <v>0</v>
      </c>
      <c r="AP109" s="77">
        <f t="shared" si="33"/>
        <v>0</v>
      </c>
      <c r="AQ109" s="77">
        <f t="shared" si="34"/>
        <v>0</v>
      </c>
      <c r="AR109" s="77">
        <f t="shared" si="35"/>
        <v>0</v>
      </c>
      <c r="AS109" s="107" t="str">
        <f>IF($B108="","",$B108)</f>
        <v>18</v>
      </c>
      <c r="AT109" s="311"/>
      <c r="AU109" s="298"/>
      <c r="AV109" s="298"/>
    </row>
    <row r="110" spans="1:48" ht="13.25" customHeight="1" x14ac:dyDescent="0.2">
      <c r="A110" s="309"/>
      <c r="B110" s="283"/>
      <c r="C110" s="304"/>
      <c r="D110" s="90" t="s">
        <v>28</v>
      </c>
      <c r="E110" s="278"/>
      <c r="F110" s="292"/>
      <c r="G110" s="135" t="s">
        <v>221</v>
      </c>
      <c r="H110" s="278"/>
      <c r="I110" s="92" t="s">
        <v>20</v>
      </c>
      <c r="J110" s="93">
        <f>IF(I110="","",IF(_xlfn.XLOOKUP(I110,I$3:I109,$AS$3:AS109,0,,-1)=AS110,_xlfn.XLOOKUP(I110,I$3:I109,J$3:J109,1,,-1)+1,1))</f>
        <v>3</v>
      </c>
      <c r="K110" s="94">
        <f>IF(I110="","",_xlfn.XLOOKUP(I110,I$3:I109,K$3:K109,0,,-1)+IF($D110=" ",1,0))</f>
        <v>0</v>
      </c>
      <c r="L110" s="95">
        <v>3.8</v>
      </c>
      <c r="M110" s="96">
        <v>6.79</v>
      </c>
      <c r="N110" s="295"/>
      <c r="O110" s="97">
        <f>IF(OR(W108="",W109=""),"",IF(L110&gt;0,ROUND(IF(M110&gt;0,M110,IF(M108&gt;0,IF(N108=TRUE,ROUND((M108*W110)/W108,0),(M108*W110)/W108),IF(M109&gt;0,IF(N108=TRUE,ROUND((M109*W110)/W109,0),(M109*W110)/W109),IF(M110&gt;0,M110,0)))),2),""))</f>
        <v>6.79</v>
      </c>
      <c r="P110" s="98">
        <f t="shared" si="36"/>
        <v>25.802</v>
      </c>
      <c r="Q110" s="278"/>
      <c r="R110" s="278"/>
      <c r="S110" s="278"/>
      <c r="T110" s="278"/>
      <c r="U110" s="278"/>
      <c r="V110" s="289"/>
      <c r="W110" s="99">
        <f>IF(L110="","",(SUM(L108:L110)/L110)/(SUM(L108:L110)/L108+SUM(L108:L110)/L109+SUM(L108:L110)/L110))</f>
        <v>0.19276685393258428</v>
      </c>
      <c r="X110" s="77">
        <f t="shared" si="40"/>
        <v>0</v>
      </c>
      <c r="Y110" s="77">
        <f t="shared" si="40"/>
        <v>0</v>
      </c>
      <c r="Z110" s="89">
        <f t="shared" si="40"/>
        <v>-6.79</v>
      </c>
      <c r="AA110" s="77">
        <f t="shared" si="40"/>
        <v>0</v>
      </c>
      <c r="AB110" s="77">
        <f t="shared" si="40"/>
        <v>0</v>
      </c>
      <c r="AC110" s="77">
        <f t="shared" si="40"/>
        <v>0</v>
      </c>
      <c r="AD110" s="77">
        <f t="shared" si="40"/>
        <v>0</v>
      </c>
      <c r="AE110" s="77">
        <f t="shared" si="22"/>
        <v>0</v>
      </c>
      <c r="AF110" s="77">
        <f t="shared" si="23"/>
        <v>0</v>
      </c>
      <c r="AG110" s="77">
        <f t="shared" si="24"/>
        <v>0</v>
      </c>
      <c r="AH110" s="77">
        <f t="shared" si="25"/>
        <v>0</v>
      </c>
      <c r="AI110" s="77">
        <f t="shared" si="26"/>
        <v>0</v>
      </c>
      <c r="AJ110" s="77">
        <f t="shared" si="27"/>
        <v>1</v>
      </c>
      <c r="AK110" s="77">
        <f t="shared" si="28"/>
        <v>0</v>
      </c>
      <c r="AL110" s="77">
        <f t="shared" si="29"/>
        <v>0</v>
      </c>
      <c r="AM110" s="77">
        <f t="shared" si="30"/>
        <v>0</v>
      </c>
      <c r="AN110" s="77">
        <f t="shared" si="31"/>
        <v>0</v>
      </c>
      <c r="AO110" s="77">
        <f t="shared" si="32"/>
        <v>0</v>
      </c>
      <c r="AP110" s="77">
        <f t="shared" si="33"/>
        <v>0</v>
      </c>
      <c r="AQ110" s="77">
        <f t="shared" si="34"/>
        <v>0</v>
      </c>
      <c r="AR110" s="77">
        <f t="shared" si="35"/>
        <v>0</v>
      </c>
      <c r="AS110" s="107" t="str">
        <f>IF($B108="","",$B108)</f>
        <v>18</v>
      </c>
      <c r="AT110" s="311"/>
      <c r="AU110" s="298"/>
      <c r="AV110" s="298"/>
    </row>
    <row r="111" spans="1:48" ht="13.25" customHeight="1" x14ac:dyDescent="0.2">
      <c r="A111" s="312" t="str">
        <f>IF(OR(D111="W",D112="W",D113="W",D111="1/2W",D112="1/2W",D113="1/2W",D111="1/2L",D112="1/2L",D113="1/2L"),"OK",IF(OR(D111="L",D112="L",D113="L"),"LOSS",IF(OR(D111="X",D112="X",D113="X"),"Anulado"," ")))</f>
        <v>OK</v>
      </c>
      <c r="B111" s="316" t="str">
        <f>IF(E111="","",$B108)</f>
        <v>18</v>
      </c>
      <c r="C111" s="302" t="str">
        <f>IF(E111=""," ","– "&amp;COUNTIF(B$3:B113,$B111))</f>
        <v>– 3</v>
      </c>
      <c r="D111" s="25" t="s">
        <v>28</v>
      </c>
      <c r="E111" s="325">
        <v>44699.291666666664</v>
      </c>
      <c r="F111" s="315" t="s">
        <v>222</v>
      </c>
      <c r="G111" s="117" t="s">
        <v>150</v>
      </c>
      <c r="H111" s="306" t="str">
        <f ca="1">IF(E111="","",IF(AND(DAY(E111)&lt;DAY(TODAY()),$A111=" "),"???",IF($A111=" ",IF(AND(DAY(E111)=DAY(TODAY()),HOUR(E111)&lt;=HOUR(NOW())+1),IF(AND(HOUR(E111)+2&lt;=HOUR(NOW()),DAY(E111)&lt;=DAY(TODAY()),MINUTE(E111)&lt;=MINUTE(NOW())),"???",IF(OR(MINUTE(E111)&lt;=MINUTE(NOW()),HOUR(E111)&lt;=HOUR(NOW())),"!!!","")),""),"")))</f>
        <v/>
      </c>
      <c r="I111" s="27" t="s">
        <v>23</v>
      </c>
      <c r="J111" s="101">
        <f>IF(I111="","",IF(_xlfn.XLOOKUP(I111,I$3:I110,$AS$3:AS110,0,,-1)=AS111,_xlfn.XLOOKUP(I111,I$3:I110,J$3:J110,1,,-1)+1,1))</f>
        <v>2</v>
      </c>
      <c r="K111" s="29">
        <f>IF(I111="","",_xlfn.XLOOKUP(I111,I$3:I110,K$3:K110,0,,-1)+IF($D111=" ",1,0))</f>
        <v>0</v>
      </c>
      <c r="L111" s="118">
        <v>3.21</v>
      </c>
      <c r="M111" s="119"/>
      <c r="N111" s="318" t="b">
        <v>1</v>
      </c>
      <c r="O111" s="102">
        <f>IF(OR(W111="",W112=""),"",ROUND(IF(L113&gt;0,IF(M111&gt;0,M111,IF(M112&gt;0,IF(N111=TRUE,ROUND((M112*W111)/W112,0),(M112*W111)/W112),IF(N111=TRUE,ROUND((M113*W111)/W113,0),(M113*W111)/W113))),IF(M111&gt;0,M111,IF(N111=TRUE,ROUND((M112*W111)/W112,0),(M112*W111)/W112))),2))</f>
        <v>58</v>
      </c>
      <c r="P111" s="33">
        <f t="shared" si="36"/>
        <v>186.18</v>
      </c>
      <c r="Q111" s="301">
        <f>IF($A111="Anulado",0,IF(OR($A111="LOSS",$A111="OK"),IF(OR($D111="W",$D111="1/2W",$D111="1/2L"),P111-O111,IF($D111="L",-O111,0))+IF(OR($D112="W",$D112="1/2W",$D112="1/2L"),P112-O112,IF($D112="L",-O112,0))+IF(OR($D113="W",$D113="1/2W",$D113="1/2L"),P113-O113,IF($D113="L",-O113,0)),IF(AND(OR($D111="W",$D111="1/2W",$D111="1/2L"),D112="W"),P111+P112-SUM(O111:O113)+_xlfn.XLOOKUP("X",D111:D113,O111:O113,0),IF(AND(D111=TRUE,D113="W"),P111+P113-SUM(O111:O113),IF(AND(D112="W",D113="W"),P112+P113-SUM(O111:O113)+_xlfn.XLOOKUP("X",D111:D113,O111:O113,0),IF(L113&gt;0,IF(OR($D111="W",$D111="1/2W",$D111="1/2L"),P111-SUM(O111:O113)+_xlfn.XLOOKUP("X",D111:D113,O111:O113,0),IF(OR($D111="W",$D111="1/2W",$D111="1/2L"),P112-SUM(O111:O113)+_xlfn.XLOOKUP("X",D111:D113,O111:O113,0),IF(OR($D111="W",$D111="1/2W",$D111="1/2L"),P113-SUM(O111:O113)+_xlfn.XLOOKUP("X",D111:D113,O111:O113,0),SUM(P111:P113)/3-SUM(O111:O113)+_xlfn.XLOOKUP("X",D111:D113,O111:O113,0)))),IF(OR($D111="W",$D111="1/2W",$D111="1/2L"),P111-SUM(O111:O112)+_xlfn.XLOOKUP("X",D111:D113,O111:O113,0),IF(OR($D111="W",$D111="1/2W",$D111="1/2L"),P112-SUM(O111:O112)+_xlfn.XLOOKUP("X",D111:D113,O111:O113,0),SUM(P111:P112)/2-SUM(O111:O112)+_xlfn.XLOOKUP("X",D111:D113,O111:O113,0)))))))))</f>
        <v>9.2000000000000171</v>
      </c>
      <c r="R111" s="300">
        <f>IF(Q111=0,0,Q111/SUM(O111:O113))</f>
        <v>5.1685393258427061E-2</v>
      </c>
      <c r="S111" s="285">
        <f>IF($B111=$B108,IF(OR($A111="LOSS",$A111="OK",$A111="Anulada"),Q111,0)+S108,IF(OR($A111="LOSS",$A111="OK",$A111="Anulada"),Q111,0))</f>
        <v>20.689599999999995</v>
      </c>
      <c r="T111" s="285">
        <f>IF($B111="",0,IF($B111=$B108,IF(G113="",IF(OR(G111="DNB1",G111="DNB2",G111="AH1(0)",G111="AH2(0)",G111="AH1(1)",G111="AH2(1)",G111="AH1(2)",G111="AH2(2)",G111="AH1(3)",G111="AH2(3)",G111="AH1(4)",G111="AH2(4)"),0,IF(Q111&lt;0,IF(G113="",SMALL(P111:P113,1)-SUM(O111:O113),0),SMALL(P111:P113,1)-SUM(O111:O113))),IF(Q111&lt;0,IF(G113="",SMALL(P111:P113,1)-SUM(O111:O113),0),SMALL(P111:P113,1)-SUM(O111:O113)))+T108,IF(G113="",IF(OR(G111="DNB1",G111="DNB2",G111="AH1(0)",G111="AH2(0)",G111="AH1(1)",G111="AH2(1)",G111="AH1(2)",G111="AH2(2)",G111="AH1(3)",G111="AH2(3)",G111="AH1(4)",G111="AH2(4)"),0,IF(Q111&lt;0,IF(G113="",SMALL(P111:P113,1)-SUM(O111:O113),0),SMALL(P111:P113,1)-SUM(O111:O113))),IF(Q111&lt;0,IF(G113="",SMALL(P111:P113,1)-SUM(O111:O113),0),SMALL(P111:P113,1)-SUM(O111:O113)))))</f>
        <v>-14.310400000000019</v>
      </c>
      <c r="U111" s="285">
        <f>IF($B111=$B108,IF(Q111&lt;0,IF(G113="",Q111,0),Q111)+U108,Q111)</f>
        <v>20.689599999999995</v>
      </c>
      <c r="V111" s="287">
        <f>IF(U111=0,0,U111/AT111)</f>
        <v>5.1402732919254644E-2</v>
      </c>
      <c r="W111" s="34">
        <f>IF(L111="","",IF(L113&gt;0,(SUM(L111:L113)/L111)/(SUM(L111:L113)/L111+SUM(L111:L113)/L112+SUM(L111:L113)/L113),L112/SUM(L111:L112)))</f>
        <v>0.32704402515723274</v>
      </c>
      <c r="X111" s="103">
        <f t="shared" si="40"/>
        <v>0</v>
      </c>
      <c r="Y111" s="103">
        <f t="shared" si="40"/>
        <v>0</v>
      </c>
      <c r="Z111" s="103">
        <f t="shared" si="40"/>
        <v>0</v>
      </c>
      <c r="AA111" s="103">
        <f t="shared" si="40"/>
        <v>0</v>
      </c>
      <c r="AB111" s="103">
        <f t="shared" si="40"/>
        <v>0</v>
      </c>
      <c r="AC111" s="104">
        <f t="shared" si="40"/>
        <v>-58</v>
      </c>
      <c r="AD111" s="103">
        <f t="shared" si="40"/>
        <v>0</v>
      </c>
      <c r="AE111" s="52">
        <f t="shared" si="22"/>
        <v>0</v>
      </c>
      <c r="AF111" s="52">
        <f t="shared" si="23"/>
        <v>0</v>
      </c>
      <c r="AG111" s="52">
        <f t="shared" si="24"/>
        <v>0</v>
      </c>
      <c r="AH111" s="52">
        <f t="shared" si="25"/>
        <v>0</v>
      </c>
      <c r="AI111" s="52">
        <f t="shared" si="26"/>
        <v>0</v>
      </c>
      <c r="AJ111" s="52">
        <f t="shared" si="27"/>
        <v>0</v>
      </c>
      <c r="AK111" s="52">
        <f t="shared" si="28"/>
        <v>0</v>
      </c>
      <c r="AL111" s="52">
        <f t="shared" si="29"/>
        <v>0</v>
      </c>
      <c r="AM111" s="52">
        <f t="shared" si="30"/>
        <v>0</v>
      </c>
      <c r="AN111" s="52">
        <f t="shared" si="31"/>
        <v>0</v>
      </c>
      <c r="AO111" s="52">
        <f t="shared" si="32"/>
        <v>0</v>
      </c>
      <c r="AP111" s="52">
        <f t="shared" si="33"/>
        <v>1</v>
      </c>
      <c r="AQ111" s="52">
        <f t="shared" si="34"/>
        <v>0</v>
      </c>
      <c r="AR111" s="52">
        <f t="shared" si="35"/>
        <v>0</v>
      </c>
      <c r="AS111" s="105" t="str">
        <f>IF($B111="","",$B111)</f>
        <v>18</v>
      </c>
      <c r="AT111" s="322">
        <f>IF($B111=$B108,AT108+SUM(O111:O113),SUM(O111:O113))</f>
        <v>402.5</v>
      </c>
      <c r="AU111" s="285">
        <f>IF($A111=" ",SUM(O111:O113),0)+AU108</f>
        <v>0</v>
      </c>
      <c r="AV111" s="285">
        <f>IF($B111="","",AV108+Q111)</f>
        <v>244.60727538757556</v>
      </c>
    </row>
    <row r="112" spans="1:48" ht="13" customHeight="1" x14ac:dyDescent="0.2">
      <c r="A112" s="308"/>
      <c r="B112" s="282"/>
      <c r="C112" s="303"/>
      <c r="D112" s="39" t="s">
        <v>31</v>
      </c>
      <c r="E112" s="277"/>
      <c r="F112" s="291"/>
      <c r="G112" s="120" t="s">
        <v>78</v>
      </c>
      <c r="H112" s="277"/>
      <c r="I112" s="42" t="s">
        <v>18</v>
      </c>
      <c r="J112" s="43">
        <f>IF(I112="","",IF(_xlfn.XLOOKUP(I112,I$3:I111,$AS$3:AS111,0,,-1)=AS112,_xlfn.XLOOKUP(I112,I$3:I111,J$3:J111,1,,-1)+1,1))</f>
        <v>2</v>
      </c>
      <c r="K112" s="44">
        <f>IF(I112="","",_xlfn.XLOOKUP(I112,I$3:I111,K$3:K111,0,,-1)+IF($D112=" ",1,0))</f>
        <v>0</v>
      </c>
      <c r="L112" s="121">
        <v>1.56</v>
      </c>
      <c r="M112" s="122">
        <v>120</v>
      </c>
      <c r="N112" s="294"/>
      <c r="O112" s="47">
        <f>IF(OR(W111="",W112=""),"",ROUND(IF(L113&gt;0,IF(M112&gt;0,M112,IF(M111&gt;0,IF(N111=TRUE,ROUND((M111*W112)/W111,0),(M111*W112)/W111),IF(M112&gt;0,IF(N111=TRUE,ROUND(M112,0),M112),IF(M113&gt;0,IF(N111=TRUE,ROUND(O113*W112/W113,0),O113*W112/W113),0)))),IF(M112&gt;0,M112,IF(N111=TRUE,ROUND((M111*W112)/W111,0),(M111*W112)/W111))),2))</f>
        <v>120</v>
      </c>
      <c r="P112" s="48">
        <f t="shared" si="36"/>
        <v>187.20000000000002</v>
      </c>
      <c r="Q112" s="277"/>
      <c r="R112" s="286"/>
      <c r="S112" s="286"/>
      <c r="T112" s="286"/>
      <c r="U112" s="286"/>
      <c r="V112" s="288"/>
      <c r="W112" s="49">
        <f>IF(L112="","",IF(L113&gt;0,(SUM(L111:L113)/L112)/(SUM(L111:L113)/L111+SUM(L111:L113)/L112+SUM(L111:L113)/L113),L111/SUM(L111:L112)))</f>
        <v>0.67295597484276737</v>
      </c>
      <c r="X112" s="104">
        <f t="shared" si="40"/>
        <v>67.200000000000017</v>
      </c>
      <c r="Y112" s="103">
        <f t="shared" si="40"/>
        <v>0</v>
      </c>
      <c r="Z112" s="103">
        <f t="shared" si="40"/>
        <v>0</v>
      </c>
      <c r="AA112" s="103">
        <f t="shared" si="40"/>
        <v>0</v>
      </c>
      <c r="AB112" s="103">
        <f t="shared" si="40"/>
        <v>0</v>
      </c>
      <c r="AC112" s="103">
        <f t="shared" si="40"/>
        <v>0</v>
      </c>
      <c r="AD112" s="103">
        <f t="shared" si="40"/>
        <v>0</v>
      </c>
      <c r="AE112" s="52">
        <f t="shared" si="22"/>
        <v>1</v>
      </c>
      <c r="AF112" s="52">
        <f t="shared" si="23"/>
        <v>0</v>
      </c>
      <c r="AG112" s="52">
        <f t="shared" si="24"/>
        <v>0</v>
      </c>
      <c r="AH112" s="52">
        <f t="shared" si="25"/>
        <v>0</v>
      </c>
      <c r="AI112" s="52">
        <f t="shared" si="26"/>
        <v>0</v>
      </c>
      <c r="AJ112" s="52">
        <f t="shared" si="27"/>
        <v>0</v>
      </c>
      <c r="AK112" s="52">
        <f t="shared" si="28"/>
        <v>0</v>
      </c>
      <c r="AL112" s="52">
        <f t="shared" si="29"/>
        <v>0</v>
      </c>
      <c r="AM112" s="52">
        <f t="shared" si="30"/>
        <v>0</v>
      </c>
      <c r="AN112" s="52">
        <f t="shared" si="31"/>
        <v>0</v>
      </c>
      <c r="AO112" s="52">
        <f t="shared" si="32"/>
        <v>0</v>
      </c>
      <c r="AP112" s="52">
        <f t="shared" si="33"/>
        <v>0</v>
      </c>
      <c r="AQ112" s="52">
        <f t="shared" si="34"/>
        <v>0</v>
      </c>
      <c r="AR112" s="52">
        <f t="shared" si="35"/>
        <v>0</v>
      </c>
      <c r="AS112" s="105" t="str">
        <f>IF($B111="","",$B111)</f>
        <v>18</v>
      </c>
      <c r="AT112" s="311"/>
      <c r="AU112" s="298"/>
      <c r="AV112" s="298"/>
    </row>
    <row r="113" spans="1:48" ht="13.25" customHeight="1" x14ac:dyDescent="0.2">
      <c r="A113" s="309"/>
      <c r="B113" s="283"/>
      <c r="C113" s="304"/>
      <c r="D113" s="54" t="s">
        <v>32</v>
      </c>
      <c r="E113" s="278"/>
      <c r="F113" s="292"/>
      <c r="G113" s="134"/>
      <c r="H113" s="278"/>
      <c r="I113" s="57"/>
      <c r="J113" s="58" t="str">
        <f>IF(I113="","",IF(_xlfn.XLOOKUP(I113,I$3:I112,$AS$3:AS112,0,,-1)=AS113,_xlfn.XLOOKUP(I113,I$3:I112,J$3:J112,1,,-1)+1,1))</f>
        <v/>
      </c>
      <c r="K113" s="59" t="str">
        <f>IF(I113="","",_xlfn.XLOOKUP(I113,I$3:I112,K$3:K112,0,,-1)+IF($D113=" ",1,0))</f>
        <v/>
      </c>
      <c r="L113" s="55"/>
      <c r="M113" s="128"/>
      <c r="N113" s="295"/>
      <c r="O113" s="62" t="str">
        <f>IF(OR(W111="",W112=""),"",IF(L113&gt;0,ROUND(IF(M113&gt;0,M113,IF(M111&gt;0,IF(N111=TRUE,ROUND((M111*W113)/W111,0),(M111*W113)/W111),IF(M112&gt;0,IF(N111=TRUE,ROUND((M112*W113)/W112,0),(M112*W113)/W112),IF(M113&gt;0,M113,0)))),2),""))</f>
        <v/>
      </c>
      <c r="P113" s="63" t="str">
        <f t="shared" si="36"/>
        <v/>
      </c>
      <c r="Q113" s="278"/>
      <c r="R113" s="278"/>
      <c r="S113" s="278"/>
      <c r="T113" s="278"/>
      <c r="U113" s="278"/>
      <c r="V113" s="289"/>
      <c r="W113" s="64" t="str">
        <f>IF(L113="","",(SUM(L111:L113)/L113)/(SUM(L111:L113)/L111+SUM(L111:L113)/L112+SUM(L111:L113)/L113))</f>
        <v/>
      </c>
      <c r="X113" s="103">
        <f t="shared" ref="X113:AD122" si="41">IF($I113=X$2,IF(OR($D113="W",$D113="1/2W",$D113="1/2L"),$P113-$O113,IF($D113="X",0,-$O113)),0)</f>
        <v>0</v>
      </c>
      <c r="Y113" s="103">
        <f t="shared" si="41"/>
        <v>0</v>
      </c>
      <c r="Z113" s="103">
        <f t="shared" si="41"/>
        <v>0</v>
      </c>
      <c r="AA113" s="103">
        <f t="shared" si="41"/>
        <v>0</v>
      </c>
      <c r="AB113" s="103">
        <f t="shared" si="41"/>
        <v>0</v>
      </c>
      <c r="AC113" s="103">
        <f t="shared" si="41"/>
        <v>0</v>
      </c>
      <c r="AD113" s="103">
        <f t="shared" si="41"/>
        <v>0</v>
      </c>
      <c r="AE113" s="52">
        <f t="shared" si="22"/>
        <v>0</v>
      </c>
      <c r="AF113" s="52">
        <f t="shared" si="23"/>
        <v>0</v>
      </c>
      <c r="AG113" s="52">
        <f t="shared" si="24"/>
        <v>0</v>
      </c>
      <c r="AH113" s="52">
        <f t="shared" si="25"/>
        <v>0</v>
      </c>
      <c r="AI113" s="52">
        <f t="shared" si="26"/>
        <v>0</v>
      </c>
      <c r="AJ113" s="52">
        <f t="shared" si="27"/>
        <v>0</v>
      </c>
      <c r="AK113" s="52">
        <f t="shared" si="28"/>
        <v>0</v>
      </c>
      <c r="AL113" s="52">
        <f t="shared" si="29"/>
        <v>0</v>
      </c>
      <c r="AM113" s="52">
        <f t="shared" si="30"/>
        <v>0</v>
      </c>
      <c r="AN113" s="52">
        <f t="shared" si="31"/>
        <v>0</v>
      </c>
      <c r="AO113" s="52">
        <f t="shared" si="32"/>
        <v>0</v>
      </c>
      <c r="AP113" s="52">
        <f t="shared" si="33"/>
        <v>0</v>
      </c>
      <c r="AQ113" s="52">
        <f t="shared" si="34"/>
        <v>0</v>
      </c>
      <c r="AR113" s="52">
        <f t="shared" si="35"/>
        <v>0</v>
      </c>
      <c r="AS113" s="105" t="str">
        <f>IF($B111="","",$B111)</f>
        <v>18</v>
      </c>
      <c r="AT113" s="311"/>
      <c r="AU113" s="298"/>
      <c r="AV113" s="298"/>
    </row>
    <row r="114" spans="1:48" ht="13.25" customHeight="1" x14ac:dyDescent="0.2">
      <c r="A114" s="307" t="str">
        <f>IF(OR(D114="W",D115="W",D116="W",D114="1/2W",D115="1/2W",D116="1/2W",D114="1/2L",D115="1/2L",D116="1/2L"),"OK",IF(OR(D114="L",D115="L",D116="L"),"LOSS",IF(OR(D114="X",D115="X",D116="X"),"Anulado"," ")))</f>
        <v>OK</v>
      </c>
      <c r="B114" s="317" t="str">
        <f>IF(E114="","",$B111)</f>
        <v>18</v>
      </c>
      <c r="C114" s="305" t="str">
        <f>IF(E114=""," ","– "&amp;COUNTIF(B$3:B116,$B114))</f>
        <v>– 4</v>
      </c>
      <c r="D114" s="65" t="s">
        <v>31</v>
      </c>
      <c r="E114" s="326">
        <v>44699.541666666664</v>
      </c>
      <c r="F114" s="314" t="s">
        <v>223</v>
      </c>
      <c r="G114" s="66" t="s">
        <v>60</v>
      </c>
      <c r="H114" s="313" t="str">
        <f ca="1">IF(E114="","",IF(AND(DAY(E114)&lt;DAY(TODAY()),$A114=" "),"???",IF($A114=" ",IF(AND(DAY(E114)=DAY(TODAY()),HOUR(E114)&lt;=HOUR(NOW())+1),IF(AND(HOUR(E114)+2&lt;=HOUR(NOW()),DAY(E114)&lt;=DAY(TODAY()),MINUTE(E114)&lt;=MINUTE(NOW())),"???",IF(OR(MINUTE(E114)&lt;=MINUTE(NOW()),HOUR(E114)&lt;=HOUR(NOW())),"!!!","")),""),"")))</f>
        <v/>
      </c>
      <c r="I114" s="67" t="s">
        <v>20</v>
      </c>
      <c r="J114" s="68">
        <f>IF(I114="","",IF(_xlfn.XLOOKUP(I114,I$3:I113,$AS$3:AS113,0,,-1)=AS114,_xlfn.XLOOKUP(I114,I$3:I113,J$3:J113,1,,-1)+1,1))</f>
        <v>4</v>
      </c>
      <c r="K114" s="69">
        <f>IF(I114="","",_xlfn.XLOOKUP(I114,I$3:I113,K$3:K113,0,,-1)+IF($D114=" ",1,0))</f>
        <v>0</v>
      </c>
      <c r="L114" s="70">
        <v>2.25</v>
      </c>
      <c r="M114" s="71">
        <v>15.44</v>
      </c>
      <c r="N114" s="293" t="b">
        <v>0</v>
      </c>
      <c r="O114" s="72">
        <f>IF(OR(W114="",W115=""),"",ROUND(IF(L116&gt;0,IF(M114&gt;0,M114,IF(M115&gt;0,IF(N114=TRUE,ROUND((M115*W114)/W115,0),(M115*W114)/W115),IF(N114=TRUE,ROUND((M116*W114)/W116,0),(M116*W114)/W116))),IF(M114&gt;0,M114,IF(N114=TRUE,ROUND((M115*W114)/W115,0),(M115*W114)/W115))),2))</f>
        <v>15.44</v>
      </c>
      <c r="P114" s="73">
        <f t="shared" si="36"/>
        <v>34.74</v>
      </c>
      <c r="Q114" s="320">
        <f>IF($A114="Anulado",0,IF(OR($A114="LOSS",$A114="OK"),IF(OR($D114="W",$D114="1/2W",$D114="1/2L"),P114-O114,IF($D114="L",-O114,0))+IF(OR($D115="W",$D115="1/2W",$D115="1/2L"),P115-O115,IF($D115="L",-O115,0))+IF(OR($D116="W",$D116="1/2W",$D116="1/2L"),P116-O116,IF($D116="L",-O116,0)),IF(AND(OR($D114="W",$D114="1/2W",$D114="1/2L"),D115="W"),P114+P115-SUM(O114:O116)+_xlfn.XLOOKUP("X",D114:D116,O114:O116,0),IF(AND(D114=TRUE,D116="W"),P114+P116-SUM(O114:O116),IF(AND(D115="W",D116="W"),P115+P116-SUM(O114:O116)+_xlfn.XLOOKUP("X",D114:D116,O114:O116,0),IF(L116&gt;0,IF(OR($D114="W",$D114="1/2W",$D114="1/2L"),P114-SUM(O114:O116)+_xlfn.XLOOKUP("X",D114:D116,O114:O116,0),IF(OR($D114="W",$D114="1/2W",$D114="1/2L"),P115-SUM(O114:O116)+_xlfn.XLOOKUP("X",D114:D116,O114:O116,0),IF(OR($D114="W",$D114="1/2W",$D114="1/2L"),P116-SUM(O114:O116)+_xlfn.XLOOKUP("X",D114:D116,O114:O116,0),SUM(P114:P116)/3-SUM(O114:O116)+_xlfn.XLOOKUP("X",D114:D116,O114:O116,0)))),IF(OR($D114="W",$D114="1/2W",$D114="1/2L"),P114-SUM(O114:O115)+_xlfn.XLOOKUP("X",D114:D116,O114:O116,0),IF(OR($D114="W",$D114="1/2W",$D114="1/2L"),P115-SUM(O114:O115)+_xlfn.XLOOKUP("X",D114:D116,O114:O116,0),SUM(P114:P115)/2-SUM(O114:O115)+_xlfn.XLOOKUP("X",D114:D116,O114:O116,0)))))))))</f>
        <v>3.0700000000000038</v>
      </c>
      <c r="R114" s="319">
        <f>IF(Q114=0,0,Q114/SUM(O114:O116))</f>
        <v>9.6937164508999168E-2</v>
      </c>
      <c r="S114" s="296">
        <f>IF($B114=$B111,IF(OR($A114="LOSS",$A114="OK",$A114="Anulada"),Q114,0)+S111,IF(OR($A114="LOSS",$A114="OK",$A114="Anulada"),Q114,0))</f>
        <v>23.759599999999999</v>
      </c>
      <c r="T114" s="296">
        <f>IF($B114="",0,IF($B114=$B111,IF(G116="",IF(OR(G114="DNB1",G114="DNB2",G114="AH1(0)",G114="AH2(0)",G114="AH1(1)",G114="AH2(1)",G114="AH1(2)",G114="AH2(2)",G114="AH1(3)",G114="AH2(3)",G114="AH1(4)",G114="AH2(4)"),0,IF(Q114&lt;0,IF(G116="",SMALL(P114:P116,1)-SUM(O114:O116),0),SMALL(P114:P116,1)-SUM(O114:O116))),IF(Q114&lt;0,IF(G116="",SMALL(P114:P116,1)-SUM(O114:O116),0),SMALL(P114:P116,1)-SUM(O114:O116)))+T111,IF(G116="",IF(OR(G114="DNB1",G114="DNB2",G114="AH1(0)",G114="AH2(0)",G114="AH1(1)",G114="AH2(1)",G114="AH1(2)",G114="AH2(2)",G114="AH1(3)",G114="AH2(3)",G114="AH1(4)",G114="AH2(4)"),0,IF(Q114&lt;0,IF(G116="",SMALL(P114:P116,1)-SUM(O114:O116),0),SMALL(P114:P116,1)-SUM(O114:O116))),IF(Q114&lt;0,IF(G116="",SMALL(P114:P116,1)-SUM(O114:O116),0),SMALL(P114:P116,1)-SUM(O114:O116)))))</f>
        <v>-11.248200000000015</v>
      </c>
      <c r="U114" s="296">
        <f>IF($B114=$B111,IF(Q114&lt;0,IF(G116="",Q114,0),Q114)+U111,Q114)</f>
        <v>23.759599999999999</v>
      </c>
      <c r="V114" s="323">
        <f>IF(U114=0,0,U114/AT114)</f>
        <v>5.4724186378607452E-2</v>
      </c>
      <c r="W114" s="74">
        <f>IF(L114="","",IF(L116&gt;0,(SUM(L114:L116)/L114)/(SUM(L114:L116)/L114+SUM(L114:L116)/L115+SUM(L114:L116)/L116),L115/SUM(L114:L115)))</f>
        <v>0.48747152619589973</v>
      </c>
      <c r="X114" s="77">
        <f t="shared" si="41"/>
        <v>0</v>
      </c>
      <c r="Y114" s="77">
        <f t="shared" si="41"/>
        <v>0</v>
      </c>
      <c r="Z114" s="89">
        <f t="shared" si="41"/>
        <v>19.300000000000004</v>
      </c>
      <c r="AA114" s="77">
        <f t="shared" si="41"/>
        <v>0</v>
      </c>
      <c r="AB114" s="77">
        <f t="shared" si="41"/>
        <v>0</v>
      </c>
      <c r="AC114" s="77">
        <f t="shared" si="41"/>
        <v>0</v>
      </c>
      <c r="AD114" s="77">
        <f t="shared" si="41"/>
        <v>0</v>
      </c>
      <c r="AE114" s="77">
        <f t="shared" si="22"/>
        <v>0</v>
      </c>
      <c r="AF114" s="77">
        <f t="shared" si="23"/>
        <v>0</v>
      </c>
      <c r="AG114" s="77">
        <f t="shared" si="24"/>
        <v>0</v>
      </c>
      <c r="AH114" s="77">
        <f t="shared" si="25"/>
        <v>0</v>
      </c>
      <c r="AI114" s="77">
        <f t="shared" si="26"/>
        <v>1</v>
      </c>
      <c r="AJ114" s="77">
        <f t="shared" si="27"/>
        <v>0</v>
      </c>
      <c r="AK114" s="77">
        <f t="shared" si="28"/>
        <v>0</v>
      </c>
      <c r="AL114" s="77">
        <f t="shared" si="29"/>
        <v>0</v>
      </c>
      <c r="AM114" s="77">
        <f t="shared" si="30"/>
        <v>0</v>
      </c>
      <c r="AN114" s="77">
        <f t="shared" si="31"/>
        <v>0</v>
      </c>
      <c r="AO114" s="77">
        <f t="shared" si="32"/>
        <v>0</v>
      </c>
      <c r="AP114" s="77">
        <f t="shared" si="33"/>
        <v>0</v>
      </c>
      <c r="AQ114" s="77">
        <f t="shared" si="34"/>
        <v>0</v>
      </c>
      <c r="AR114" s="77">
        <f t="shared" si="35"/>
        <v>0</v>
      </c>
      <c r="AS114" s="107" t="str">
        <f>IF($B114="","",$B114)</f>
        <v>18</v>
      </c>
      <c r="AT114" s="321">
        <f>IF($B114=$B111,AT111+SUM(O114:O116),SUM(O114:O116))</f>
        <v>434.17</v>
      </c>
      <c r="AU114" s="296">
        <f>IF($A114=" ",SUM(O114:O116),0)+AU111</f>
        <v>0</v>
      </c>
      <c r="AV114" s="296">
        <f>IF($B114="","",AV111+Q114)</f>
        <v>247.67727538757555</v>
      </c>
    </row>
    <row r="115" spans="1:48" ht="13" customHeight="1" x14ac:dyDescent="0.2">
      <c r="A115" s="308"/>
      <c r="B115" s="282"/>
      <c r="C115" s="303"/>
      <c r="D115" s="79" t="s">
        <v>28</v>
      </c>
      <c r="E115" s="277"/>
      <c r="F115" s="291"/>
      <c r="G115" s="80" t="s">
        <v>68</v>
      </c>
      <c r="H115" s="277"/>
      <c r="I115" s="81" t="s">
        <v>23</v>
      </c>
      <c r="J115" s="82">
        <f>IF(I115="","",IF(_xlfn.XLOOKUP(I115,I$3:I114,$AS$3:AS114,0,,-1)=AS115,_xlfn.XLOOKUP(I115,I$3:I114,J$3:J114,1,,-1)+1,1))</f>
        <v>3</v>
      </c>
      <c r="K115" s="83">
        <f>IF(I115="","",_xlfn.XLOOKUP(I115,I$3:I114,K$3:K114,0,,-1)+IF($D115=" ",1,0))</f>
        <v>0</v>
      </c>
      <c r="L115" s="84">
        <v>2.14</v>
      </c>
      <c r="M115" s="85"/>
      <c r="N115" s="294"/>
      <c r="O115" s="86">
        <f>IF(OR(W114="",W115=""),"",ROUND(IF(L116&gt;0,IF(M115&gt;0,M115,IF(M114&gt;0,IF(N114=TRUE,ROUND((M114*W115)/W114,0),(M114*W115)/W114),IF(M115&gt;0,IF(N114=TRUE,ROUND(M115,0),M115),IF(M116&gt;0,IF(N114=TRUE,ROUND(O116*W115/W116,0),O116*W115/W116),0)))),IF(M115&gt;0,M115,IF(N114=TRUE,ROUND((M114*W115)/W114,0),(M114*W115)/W114))),2))</f>
        <v>16.23</v>
      </c>
      <c r="P115" s="87">
        <f t="shared" si="36"/>
        <v>34.732200000000006</v>
      </c>
      <c r="Q115" s="277"/>
      <c r="R115" s="286"/>
      <c r="S115" s="286"/>
      <c r="T115" s="286"/>
      <c r="U115" s="286"/>
      <c r="V115" s="288"/>
      <c r="W115" s="88">
        <f>IF(L115="","",IF(L116&gt;0,(SUM(L114:L116)/L115)/(SUM(L114:L116)/L114+SUM(L114:L116)/L115+SUM(L114:L116)/L116),L114/SUM(L114:L115)))</f>
        <v>0.51252847380410016</v>
      </c>
      <c r="X115" s="77">
        <f t="shared" si="41"/>
        <v>0</v>
      </c>
      <c r="Y115" s="77">
        <f t="shared" si="41"/>
        <v>0</v>
      </c>
      <c r="Z115" s="77">
        <f t="shared" si="41"/>
        <v>0</v>
      </c>
      <c r="AA115" s="77">
        <f t="shared" si="41"/>
        <v>0</v>
      </c>
      <c r="AB115" s="77">
        <f t="shared" si="41"/>
        <v>0</v>
      </c>
      <c r="AC115" s="89">
        <f t="shared" si="41"/>
        <v>-16.23</v>
      </c>
      <c r="AD115" s="77">
        <f t="shared" si="41"/>
        <v>0</v>
      </c>
      <c r="AE115" s="77">
        <f t="shared" si="22"/>
        <v>0</v>
      </c>
      <c r="AF115" s="77">
        <f t="shared" si="23"/>
        <v>0</v>
      </c>
      <c r="AG115" s="77">
        <f t="shared" si="24"/>
        <v>0</v>
      </c>
      <c r="AH115" s="77">
        <f t="shared" si="25"/>
        <v>0</v>
      </c>
      <c r="AI115" s="77">
        <f t="shared" si="26"/>
        <v>0</v>
      </c>
      <c r="AJ115" s="77">
        <f t="shared" si="27"/>
        <v>0</v>
      </c>
      <c r="AK115" s="77">
        <f t="shared" si="28"/>
        <v>0</v>
      </c>
      <c r="AL115" s="77">
        <f t="shared" si="29"/>
        <v>0</v>
      </c>
      <c r="AM115" s="77">
        <f t="shared" si="30"/>
        <v>0</v>
      </c>
      <c r="AN115" s="77">
        <f t="shared" si="31"/>
        <v>0</v>
      </c>
      <c r="AO115" s="77">
        <f t="shared" si="32"/>
        <v>0</v>
      </c>
      <c r="AP115" s="77">
        <f t="shared" si="33"/>
        <v>1</v>
      </c>
      <c r="AQ115" s="77">
        <f t="shared" si="34"/>
        <v>0</v>
      </c>
      <c r="AR115" s="77">
        <f t="shared" si="35"/>
        <v>0</v>
      </c>
      <c r="AS115" s="107" t="str">
        <f>IF($B114="","",$B114)</f>
        <v>18</v>
      </c>
      <c r="AT115" s="311"/>
      <c r="AU115" s="298"/>
      <c r="AV115" s="298"/>
    </row>
    <row r="116" spans="1:48" ht="13.25" customHeight="1" x14ac:dyDescent="0.2">
      <c r="A116" s="309"/>
      <c r="B116" s="283"/>
      <c r="C116" s="304"/>
      <c r="D116" s="90" t="s">
        <v>32</v>
      </c>
      <c r="E116" s="278"/>
      <c r="F116" s="292"/>
      <c r="G116" s="109"/>
      <c r="H116" s="278"/>
      <c r="I116" s="110"/>
      <c r="J116" s="111" t="str">
        <f>IF(I116="","",IF(_xlfn.XLOOKUP(I116,I$3:I115,$AS$3:AS115,0,,-1)=AS116,_xlfn.XLOOKUP(I116,I$3:I115,J$3:J115,1,,-1)+1,1))</f>
        <v/>
      </c>
      <c r="K116" s="112" t="str">
        <f>IF(I116="","",_xlfn.XLOOKUP(I116,I$3:I115,K$3:K115,0,,-1)+IF($D116=" ",1,0))</f>
        <v/>
      </c>
      <c r="L116" s="113"/>
      <c r="M116" s="96"/>
      <c r="N116" s="295"/>
      <c r="O116" s="114" t="str">
        <f>IF(OR(W114="",W115=""),"",IF(L116&gt;0,ROUND(IF(M116&gt;0,M116,IF(M114&gt;0,IF(N114=TRUE,ROUND((M114*W116)/W114,0),(M114*W116)/W114),IF(M115&gt;0,IF(N114=TRUE,ROUND((M115*W116)/W115,0),(M115*W116)/W115),IF(M116&gt;0,M116,0)))),2),""))</f>
        <v/>
      </c>
      <c r="P116" s="115" t="str">
        <f t="shared" si="36"/>
        <v/>
      </c>
      <c r="Q116" s="278"/>
      <c r="R116" s="278"/>
      <c r="S116" s="278"/>
      <c r="T116" s="278"/>
      <c r="U116" s="278"/>
      <c r="V116" s="289"/>
      <c r="W116" s="116" t="str">
        <f>IF(L116="","",(SUM(L114:L116)/L116)/(SUM(L114:L116)/L114+SUM(L114:L116)/L115+SUM(L114:L116)/L116))</f>
        <v/>
      </c>
      <c r="X116" s="77">
        <f t="shared" si="41"/>
        <v>0</v>
      </c>
      <c r="Y116" s="77">
        <f t="shared" si="41"/>
        <v>0</v>
      </c>
      <c r="Z116" s="77">
        <f t="shared" si="41"/>
        <v>0</v>
      </c>
      <c r="AA116" s="77">
        <f t="shared" si="41"/>
        <v>0</v>
      </c>
      <c r="AB116" s="77">
        <f t="shared" si="41"/>
        <v>0</v>
      </c>
      <c r="AC116" s="77">
        <f t="shared" si="41"/>
        <v>0</v>
      </c>
      <c r="AD116" s="77">
        <f t="shared" si="41"/>
        <v>0</v>
      </c>
      <c r="AE116" s="77">
        <f t="shared" si="22"/>
        <v>0</v>
      </c>
      <c r="AF116" s="77">
        <f t="shared" si="23"/>
        <v>0</v>
      </c>
      <c r="AG116" s="77">
        <f t="shared" si="24"/>
        <v>0</v>
      </c>
      <c r="AH116" s="77">
        <f t="shared" si="25"/>
        <v>0</v>
      </c>
      <c r="AI116" s="77">
        <f t="shared" si="26"/>
        <v>0</v>
      </c>
      <c r="AJ116" s="77">
        <f t="shared" si="27"/>
        <v>0</v>
      </c>
      <c r="AK116" s="77">
        <f t="shared" si="28"/>
        <v>0</v>
      </c>
      <c r="AL116" s="77">
        <f t="shared" si="29"/>
        <v>0</v>
      </c>
      <c r="AM116" s="77">
        <f t="shared" si="30"/>
        <v>0</v>
      </c>
      <c r="AN116" s="77">
        <f t="shared" si="31"/>
        <v>0</v>
      </c>
      <c r="AO116" s="77">
        <f t="shared" si="32"/>
        <v>0</v>
      </c>
      <c r="AP116" s="77">
        <f t="shared" si="33"/>
        <v>0</v>
      </c>
      <c r="AQ116" s="77">
        <f t="shared" si="34"/>
        <v>0</v>
      </c>
      <c r="AR116" s="77">
        <f t="shared" si="35"/>
        <v>0</v>
      </c>
      <c r="AS116" s="107" t="str">
        <f>IF($B114="","",$B114)</f>
        <v>18</v>
      </c>
      <c r="AT116" s="311"/>
      <c r="AU116" s="298"/>
      <c r="AV116" s="298"/>
    </row>
    <row r="117" spans="1:48" ht="13.25" customHeight="1" x14ac:dyDescent="0.2">
      <c r="A117" s="312" t="str">
        <f>IF(OR(D117="W",D118="W",D119="W",D117="1/2W",D118="1/2W",D119="1/2W",D117="1/2L",D118="1/2L",D119="1/2L"),"OK",IF(OR(D117="L",D118="L",D119="L"),"LOSS",IF(OR(D117="X",D118="X",D119="X"),"Anulado"," ")))</f>
        <v>OK</v>
      </c>
      <c r="B117" s="316" t="str">
        <f>IF(E117="","",$B114)</f>
        <v>18</v>
      </c>
      <c r="C117" s="302" t="str">
        <f>IF(E117=""," ","– "&amp;COUNTIF(B$3:B119,$B117))</f>
        <v>– 5</v>
      </c>
      <c r="D117" s="25" t="s">
        <v>28</v>
      </c>
      <c r="E117" s="325">
        <v>44699.520833333336</v>
      </c>
      <c r="F117" s="315" t="s">
        <v>224</v>
      </c>
      <c r="G117" s="117" t="s">
        <v>79</v>
      </c>
      <c r="H117" s="306" t="str">
        <f ca="1">IF(E117="","",IF(AND(DAY(E117)&lt;DAY(TODAY()),$A117=" "),"???",IF($A117=" ",IF(AND(DAY(E117)=DAY(TODAY()),HOUR(E117)&lt;=HOUR(NOW())+1),IF(AND(HOUR(E117)+2&lt;=HOUR(NOW()),DAY(E117)&lt;=DAY(TODAY()),MINUTE(E117)&lt;=MINUTE(NOW())),"???",IF(OR(MINUTE(E117)&lt;=MINUTE(NOW()),HOUR(E117)&lt;=HOUR(NOW())),"!!!","")),""),"")))</f>
        <v/>
      </c>
      <c r="I117" s="27" t="s">
        <v>20</v>
      </c>
      <c r="J117" s="101">
        <f>IF(I117="","",IF(_xlfn.XLOOKUP(I117,I$3:I116,$AS$3:AS116,0,,-1)=AS117,_xlfn.XLOOKUP(I117,I$3:I116,J$3:J116,1,,-1)+1,1))</f>
        <v>5</v>
      </c>
      <c r="K117" s="29">
        <f>IF(I117="","",_xlfn.XLOOKUP(I117,I$3:I116,K$3:K116,0,,-1)+IF($D117=" ",1,0))</f>
        <v>0</v>
      </c>
      <c r="L117" s="118">
        <v>2.9</v>
      </c>
      <c r="M117" s="119">
        <v>15.21</v>
      </c>
      <c r="N117" s="318" t="b">
        <v>1</v>
      </c>
      <c r="O117" s="102">
        <f>IF(OR(W117="",W118=""),"",ROUND(IF(L119&gt;0,IF(M117&gt;0,M117,IF(M118&gt;0,IF(N117=TRUE,ROUND((M118*W117)/W118,0),(M118*W117)/W118),IF(N117=TRUE,ROUND((M119*W117)/W119,0),(M119*W117)/W119))),IF(M117&gt;0,M117,IF(N117=TRUE,ROUND((M118*W117)/W118,0),(M118*W117)/W118))),2))</f>
        <v>15.21</v>
      </c>
      <c r="P117" s="33">
        <f t="shared" si="36"/>
        <v>44.109000000000002</v>
      </c>
      <c r="Q117" s="301">
        <f>IF($A117="Anulado",0,IF(OR($A117="LOSS",$A117="OK"),IF(OR($D117="W",$D117="1/2W",$D117="1/2L"),P117-O117,IF($D117="L",-O117,0))+IF(OR($D118="W",$D118="1/2W",$D118="1/2L"),P118-O118,IF($D118="L",-O118,0))+IF(OR($D119="W",$D119="1/2W",$D119="1/2L"),P119-O119,IF($D119="L",-O119,0)),IF(AND(OR($D117="W",$D117="1/2W",$D117="1/2L"),D118="W"),P117+P118-SUM(O117:O119)+_xlfn.XLOOKUP("X",D117:D119,O117:O119,0),IF(AND(D117=TRUE,D119="W"),P117+P119-SUM(O117:O119),IF(AND(D118="W",D119="W"),P118+P119-SUM(O117:O119)+_xlfn.XLOOKUP("X",D117:D119,O117:O119,0),IF(L119&gt;0,IF(OR($D117="W",$D117="1/2W",$D117="1/2L"),P117-SUM(O117:O119)+_xlfn.XLOOKUP("X",D117:D119,O117:O119,0),IF(OR($D117="W",$D117="1/2W",$D117="1/2L"),P118-SUM(O117:O119)+_xlfn.XLOOKUP("X",D117:D119,O117:O119,0),IF(OR($D117="W",$D117="1/2W",$D117="1/2L"),P119-SUM(O117:O119)+_xlfn.XLOOKUP("X",D117:D119,O117:O119,0),SUM(P117:P119)/3-SUM(O117:O119)+_xlfn.XLOOKUP("X",D117:D119,O117:O119,0)))),IF(OR($D117="W",$D117="1/2W",$D117="1/2L"),P117-SUM(O117:O118)+_xlfn.XLOOKUP("X",D117:D119,O117:O119,0),IF(OR($D117="W",$D117="1/2W",$D117="1/2L"),P118-SUM(O117:O118)+_xlfn.XLOOKUP("X",D117:D119,O117:O119,0),SUM(P117:P118)/2-SUM(O117:O118)+_xlfn.XLOOKUP("X",D117:D119,O117:O119,0)))))))))</f>
        <v>2.6099999999999994</v>
      </c>
      <c r="R117" s="300">
        <f>IF(Q117=0,0,Q117/SUM(O117:O119))</f>
        <v>6.1833688699360324E-2</v>
      </c>
      <c r="S117" s="285">
        <f>IF($B117=$B114,IF(OR($A117="LOSS",$A117="OK",$A117="Anulada"),Q117,0)+S114,IF(OR($A117="LOSS",$A117="OK",$A117="Anulada"),Q117,0))</f>
        <v>26.369599999999998</v>
      </c>
      <c r="T117" s="285">
        <f>IF($B117="",0,IF($B117=$B114,IF(G119="",IF(OR(G117="DNB1",G117="DNB2",G117="AH1(0)",G117="AH2(0)",G117="AH1(1)",G117="AH2(1)",G117="AH1(2)",G117="AH2(2)",G117="AH1(3)",G117="AH2(3)",G117="AH1(4)",G117="AH2(4)"),0,IF(Q117&lt;0,IF(G119="",SMALL(P117:P119,1)-SUM(O117:O119),0),SMALL(P117:P119,1)-SUM(O117:O119))),IF(Q117&lt;0,IF(G119="",SMALL(P117:P119,1)-SUM(O117:O119),0),SMALL(P117:P119,1)-SUM(O117:O119)))+T114,IF(G119="",IF(OR(G117="DNB1",G117="DNB2",G117="AH1(0)",G117="AH2(0)",G117="AH1(1)",G117="AH2(1)",G117="AH1(2)",G117="AH2(2)",G117="AH1(3)",G117="AH2(3)",G117="AH1(4)",G117="AH2(4)"),0,IF(Q117&lt;0,IF(G119="",SMALL(P117:P119,1)-SUM(O117:O119),0),SMALL(P117:P119,1)-SUM(O117:O119))),IF(Q117&lt;0,IF(G119="",SMALL(P117:P119,1)-SUM(O117:O119),0),SMALL(P117:P119,1)-SUM(O117:O119)))))</f>
        <v>-11.248200000000015</v>
      </c>
      <c r="U117" s="285">
        <f>IF($B117=$B114,IF(Q117&lt;0,IF(G119="",Q117,0),Q117)+U114,Q117)</f>
        <v>26.369599999999998</v>
      </c>
      <c r="V117" s="287">
        <f>IF(U117=0,0,U117/AT117)</f>
        <v>5.5354129056635455E-2</v>
      </c>
      <c r="W117" s="34">
        <f>IF(L117="","",IF(L119&gt;0,(SUM(L117:L119)/L117)/(SUM(L117:L119)/L117+SUM(L117:L119)/L118+SUM(L117:L119)/L119),L118/SUM(L117:L118)))</f>
        <v>0.36403508771929827</v>
      </c>
      <c r="X117" s="103">
        <f t="shared" si="41"/>
        <v>0</v>
      </c>
      <c r="Y117" s="103">
        <f t="shared" si="41"/>
        <v>0</v>
      </c>
      <c r="Z117" s="104">
        <f t="shared" si="41"/>
        <v>-15.21</v>
      </c>
      <c r="AA117" s="103">
        <f t="shared" si="41"/>
        <v>0</v>
      </c>
      <c r="AB117" s="103">
        <f t="shared" si="41"/>
        <v>0</v>
      </c>
      <c r="AC117" s="103">
        <f t="shared" si="41"/>
        <v>0</v>
      </c>
      <c r="AD117" s="103">
        <f t="shared" si="41"/>
        <v>0</v>
      </c>
      <c r="AE117" s="52">
        <f t="shared" si="22"/>
        <v>0</v>
      </c>
      <c r="AF117" s="52">
        <f t="shared" si="23"/>
        <v>0</v>
      </c>
      <c r="AG117" s="52">
        <f t="shared" si="24"/>
        <v>0</v>
      </c>
      <c r="AH117" s="52">
        <f t="shared" si="25"/>
        <v>0</v>
      </c>
      <c r="AI117" s="52">
        <f t="shared" si="26"/>
        <v>0</v>
      </c>
      <c r="AJ117" s="52">
        <f t="shared" si="27"/>
        <v>1</v>
      </c>
      <c r="AK117" s="52">
        <f t="shared" si="28"/>
        <v>0</v>
      </c>
      <c r="AL117" s="52">
        <f t="shared" si="29"/>
        <v>0</v>
      </c>
      <c r="AM117" s="52">
        <f t="shared" si="30"/>
        <v>0</v>
      </c>
      <c r="AN117" s="52">
        <f t="shared" si="31"/>
        <v>0</v>
      </c>
      <c r="AO117" s="52">
        <f t="shared" si="32"/>
        <v>0</v>
      </c>
      <c r="AP117" s="52">
        <f t="shared" si="33"/>
        <v>0</v>
      </c>
      <c r="AQ117" s="52">
        <f t="shared" si="34"/>
        <v>0</v>
      </c>
      <c r="AR117" s="52">
        <f t="shared" si="35"/>
        <v>0</v>
      </c>
      <c r="AS117" s="105" t="str">
        <f>IF($B117="","",$B117)</f>
        <v>18</v>
      </c>
      <c r="AT117" s="322">
        <f>IF($B117=$B114,AT114+SUM(O117:O119),SUM(O117:O119))</f>
        <v>476.38</v>
      </c>
      <c r="AU117" s="285">
        <f>IF($A117=" ",SUM(O117:O119),0)+AU114</f>
        <v>0</v>
      </c>
      <c r="AV117" s="285">
        <f>IF($B117="","",AV114+Q117)</f>
        <v>250.28727538757556</v>
      </c>
    </row>
    <row r="118" spans="1:48" ht="13" customHeight="1" x14ac:dyDescent="0.2">
      <c r="A118" s="308"/>
      <c r="B118" s="282"/>
      <c r="C118" s="303"/>
      <c r="D118" s="39" t="s">
        <v>31</v>
      </c>
      <c r="E118" s="277"/>
      <c r="F118" s="291"/>
      <c r="G118" s="120" t="s">
        <v>78</v>
      </c>
      <c r="H118" s="277"/>
      <c r="I118" s="42" t="s">
        <v>18</v>
      </c>
      <c r="J118" s="43">
        <f>IF(I118="","",IF(_xlfn.XLOOKUP(I118,I$3:I117,$AS$3:AS117,0,,-1)=AS118,_xlfn.XLOOKUP(I118,I$3:I117,J$3:J117,1,,-1)+1,1))</f>
        <v>3</v>
      </c>
      <c r="K118" s="44">
        <f>IF(I118="","",_xlfn.XLOOKUP(I118,I$3:I117,K$3:K117,0,,-1)+IF($D118=" ",1,0))</f>
        <v>0</v>
      </c>
      <c r="L118" s="121">
        <v>1.66</v>
      </c>
      <c r="M118" s="122"/>
      <c r="N118" s="294"/>
      <c r="O118" s="47">
        <f>IF(OR(W117="",W118=""),"",ROUND(IF(L119&gt;0,IF(M118&gt;0,M118,IF(M117&gt;0,IF(N117=TRUE,ROUND((M117*W118)/W117,0),(M117*W118)/W117),IF(M118&gt;0,IF(N117=TRUE,ROUND(M118,0),M118),IF(M119&gt;0,IF(N117=TRUE,ROUND(O119*W118/W119,0),O119*W118/W119),0)))),IF(M118&gt;0,M118,IF(N117=TRUE,ROUND((M117*W118)/W117,0),(M117*W118)/W117))),2))</f>
        <v>27</v>
      </c>
      <c r="P118" s="48">
        <f t="shared" si="36"/>
        <v>44.82</v>
      </c>
      <c r="Q118" s="277"/>
      <c r="R118" s="286"/>
      <c r="S118" s="286"/>
      <c r="T118" s="286"/>
      <c r="U118" s="286"/>
      <c r="V118" s="288"/>
      <c r="W118" s="49">
        <f>IF(L118="","",IF(L119&gt;0,(SUM(L117:L119)/L118)/(SUM(L117:L119)/L117+SUM(L117:L119)/L118+SUM(L117:L119)/L119),L117/SUM(L117:L118)))</f>
        <v>0.63596491228070184</v>
      </c>
      <c r="X118" s="104">
        <f t="shared" si="41"/>
        <v>17.82</v>
      </c>
      <c r="Y118" s="103">
        <f t="shared" si="41"/>
        <v>0</v>
      </c>
      <c r="Z118" s="103">
        <f t="shared" si="41"/>
        <v>0</v>
      </c>
      <c r="AA118" s="103">
        <f t="shared" si="41"/>
        <v>0</v>
      </c>
      <c r="AB118" s="103">
        <f t="shared" si="41"/>
        <v>0</v>
      </c>
      <c r="AC118" s="103">
        <f t="shared" si="41"/>
        <v>0</v>
      </c>
      <c r="AD118" s="103">
        <f t="shared" si="41"/>
        <v>0</v>
      </c>
      <c r="AE118" s="52">
        <f t="shared" si="22"/>
        <v>1</v>
      </c>
      <c r="AF118" s="52">
        <f t="shared" si="23"/>
        <v>0</v>
      </c>
      <c r="AG118" s="52">
        <f t="shared" si="24"/>
        <v>0</v>
      </c>
      <c r="AH118" s="52">
        <f t="shared" si="25"/>
        <v>0</v>
      </c>
      <c r="AI118" s="52">
        <f t="shared" si="26"/>
        <v>0</v>
      </c>
      <c r="AJ118" s="52">
        <f t="shared" si="27"/>
        <v>0</v>
      </c>
      <c r="AK118" s="52">
        <f t="shared" si="28"/>
        <v>0</v>
      </c>
      <c r="AL118" s="52">
        <f t="shared" si="29"/>
        <v>0</v>
      </c>
      <c r="AM118" s="52">
        <f t="shared" si="30"/>
        <v>0</v>
      </c>
      <c r="AN118" s="52">
        <f t="shared" si="31"/>
        <v>0</v>
      </c>
      <c r="AO118" s="52">
        <f t="shared" si="32"/>
        <v>0</v>
      </c>
      <c r="AP118" s="52">
        <f t="shared" si="33"/>
        <v>0</v>
      </c>
      <c r="AQ118" s="52">
        <f t="shared" si="34"/>
        <v>0</v>
      </c>
      <c r="AR118" s="52">
        <f t="shared" si="35"/>
        <v>0</v>
      </c>
      <c r="AS118" s="105" t="str">
        <f>IF($B117="","",$B117)</f>
        <v>18</v>
      </c>
      <c r="AT118" s="311"/>
      <c r="AU118" s="298"/>
      <c r="AV118" s="298"/>
    </row>
    <row r="119" spans="1:48" ht="13.25" customHeight="1" x14ac:dyDescent="0.2">
      <c r="A119" s="309"/>
      <c r="B119" s="283"/>
      <c r="C119" s="304"/>
      <c r="D119" s="54" t="s">
        <v>32</v>
      </c>
      <c r="E119" s="278"/>
      <c r="F119" s="292"/>
      <c r="G119" s="134"/>
      <c r="H119" s="278"/>
      <c r="I119" s="57"/>
      <c r="J119" s="58" t="str">
        <f>IF(I119="","",IF(_xlfn.XLOOKUP(I119,I$3:I118,$AS$3:AS118,0,,-1)=AS119,_xlfn.XLOOKUP(I119,I$3:I118,J$3:J118,1,,-1)+1,1))</f>
        <v/>
      </c>
      <c r="K119" s="59" t="str">
        <f>IF(I119="","",_xlfn.XLOOKUP(I119,I$3:I118,K$3:K118,0,,-1)+IF($D119=" ",1,0))</f>
        <v/>
      </c>
      <c r="L119" s="55"/>
      <c r="M119" s="128"/>
      <c r="N119" s="295"/>
      <c r="O119" s="62" t="str">
        <f>IF(OR(W117="",W118=""),"",IF(L119&gt;0,ROUND(IF(M119&gt;0,M119,IF(M117&gt;0,IF(N117=TRUE,ROUND((M117*W119)/W117,0),(M117*W119)/W117),IF(M118&gt;0,IF(N117=TRUE,ROUND((M118*W119)/W118,0),(M118*W119)/W118),IF(M119&gt;0,M119,0)))),2),""))</f>
        <v/>
      </c>
      <c r="P119" s="63" t="str">
        <f t="shared" si="36"/>
        <v/>
      </c>
      <c r="Q119" s="278"/>
      <c r="R119" s="278"/>
      <c r="S119" s="278"/>
      <c r="T119" s="278"/>
      <c r="U119" s="278"/>
      <c r="V119" s="289"/>
      <c r="W119" s="64" t="str">
        <f>IF(L119="","",(SUM(L117:L119)/L119)/(SUM(L117:L119)/L117+SUM(L117:L119)/L118+SUM(L117:L119)/L119))</f>
        <v/>
      </c>
      <c r="X119" s="103">
        <f t="shared" si="41"/>
        <v>0</v>
      </c>
      <c r="Y119" s="103">
        <f t="shared" si="41"/>
        <v>0</v>
      </c>
      <c r="Z119" s="103">
        <f t="shared" si="41"/>
        <v>0</v>
      </c>
      <c r="AA119" s="103">
        <f t="shared" si="41"/>
        <v>0</v>
      </c>
      <c r="AB119" s="103">
        <f t="shared" si="41"/>
        <v>0</v>
      </c>
      <c r="AC119" s="103">
        <f t="shared" si="41"/>
        <v>0</v>
      </c>
      <c r="AD119" s="103">
        <f t="shared" si="41"/>
        <v>0</v>
      </c>
      <c r="AE119" s="52">
        <f t="shared" si="22"/>
        <v>0</v>
      </c>
      <c r="AF119" s="52">
        <f t="shared" si="23"/>
        <v>0</v>
      </c>
      <c r="AG119" s="52">
        <f t="shared" si="24"/>
        <v>0</v>
      </c>
      <c r="AH119" s="52">
        <f t="shared" si="25"/>
        <v>0</v>
      </c>
      <c r="AI119" s="52">
        <f t="shared" si="26"/>
        <v>0</v>
      </c>
      <c r="AJ119" s="52">
        <f t="shared" si="27"/>
        <v>0</v>
      </c>
      <c r="AK119" s="52">
        <f t="shared" si="28"/>
        <v>0</v>
      </c>
      <c r="AL119" s="52">
        <f t="shared" si="29"/>
        <v>0</v>
      </c>
      <c r="AM119" s="52">
        <f t="shared" si="30"/>
        <v>0</v>
      </c>
      <c r="AN119" s="52">
        <f t="shared" si="31"/>
        <v>0</v>
      </c>
      <c r="AO119" s="52">
        <f t="shared" si="32"/>
        <v>0</v>
      </c>
      <c r="AP119" s="52">
        <f t="shared" si="33"/>
        <v>0</v>
      </c>
      <c r="AQ119" s="52">
        <f t="shared" si="34"/>
        <v>0</v>
      </c>
      <c r="AR119" s="52">
        <f t="shared" si="35"/>
        <v>0</v>
      </c>
      <c r="AS119" s="105" t="str">
        <f>IF($B117="","",$B117)</f>
        <v>18</v>
      </c>
      <c r="AT119" s="311"/>
      <c r="AU119" s="298"/>
      <c r="AV119" s="298"/>
    </row>
    <row r="120" spans="1:48" ht="13.25" customHeight="1" x14ac:dyDescent="0.2">
      <c r="A120" s="307" t="str">
        <f>IF(OR(D120="W",D121="W",D122="W",D120="1/2W",D121="1/2W",D122="1/2W",D120="1/2L",D121="1/2L",D122="1/2L"),"OK",IF(OR(D120="L",D121="L",D122="L"),"LOSS",IF(OR(D120="X",D121="X",D122="X"),"Anulado"," ")))</f>
        <v>OK</v>
      </c>
      <c r="B120" s="317" t="str">
        <f>IF(E120="","",$B117)</f>
        <v>18</v>
      </c>
      <c r="C120" s="305" t="str">
        <f>IF(E120=""," ","– "&amp;COUNTIF(B$3:B122,$B120))</f>
        <v>– 6</v>
      </c>
      <c r="D120" s="65" t="s">
        <v>31</v>
      </c>
      <c r="E120" s="326">
        <v>44699.541666666664</v>
      </c>
      <c r="F120" s="314" t="s">
        <v>225</v>
      </c>
      <c r="G120" s="66" t="s">
        <v>226</v>
      </c>
      <c r="H120" s="313" t="str">
        <f ca="1">IF(E120="","",IF(AND(DAY(E120)&lt;DAY(TODAY()),$A120=" "),"???",IF($A120=" ",IF(AND(DAY(E120)=DAY(TODAY()),HOUR(E120)&lt;=HOUR(NOW())+1),IF(AND(HOUR(E120)+2&lt;=HOUR(NOW()),DAY(E120)&lt;=DAY(TODAY()),MINUTE(E120)&lt;=MINUTE(NOW())),"???",IF(OR(MINUTE(E120)&lt;=MINUTE(NOW()),HOUR(E120)&lt;=HOUR(NOW())),"!!!","")),""),"")))</f>
        <v/>
      </c>
      <c r="I120" s="67" t="s">
        <v>20</v>
      </c>
      <c r="J120" s="68">
        <f>IF(I120="","",IF(_xlfn.XLOOKUP(I120,I$3:I119,$AS$3:AS119,0,,-1)=AS120,_xlfn.XLOOKUP(I120,I$3:I119,J$3:J119,1,,-1)+1,1))</f>
        <v>6</v>
      </c>
      <c r="K120" s="69">
        <f>IF(I120="","",_xlfn.XLOOKUP(I120,I$3:I119,K$3:K119,0,,-1)+IF($D120=" ",1,0))</f>
        <v>0</v>
      </c>
      <c r="L120" s="70">
        <v>2.5</v>
      </c>
      <c r="M120" s="71">
        <v>16.98</v>
      </c>
      <c r="N120" s="293" t="b">
        <v>1</v>
      </c>
      <c r="O120" s="72">
        <f>IF(OR(W120="",W121=""),"",ROUND(IF(L122&gt;0,IF(M120&gt;0,M120,IF(M121&gt;0,IF(N120=TRUE,ROUND((M121*W120)/W121,0),(M121*W120)/W121),IF(N120=TRUE,ROUND((M122*W120)/W122,0),(M122*W120)/W122))),IF(M120&gt;0,M120,IF(N120=TRUE,ROUND((M121*W120)/W121,0),(M121*W120)/W121))),2))</f>
        <v>16.98</v>
      </c>
      <c r="P120" s="73">
        <f t="shared" si="36"/>
        <v>42.45</v>
      </c>
      <c r="Q120" s="320">
        <f>IF($A120="Anulado",0,IF(OR($A120="LOSS",$A120="OK"),IF(OR($D120="W",$D120="1/2W",$D120="1/2L"),P120-O120,IF($D120="L",-O120,0))+IF(OR($D121="W",$D121="1/2W",$D121="1/2L"),P121-O121,IF($D121="L",-O121,0))+IF(OR($D122="W",$D122="1/2W",$D122="1/2L"),P122-O122,IF($D122="L",-O122,0)),IF(AND(OR($D120="W",$D120="1/2W",$D120="1/2L"),D121="W"),P120+P121-SUM(O120:O122)+_xlfn.XLOOKUP("X",D120:D122,O120:O122,0),IF(AND(D120=TRUE,D122="W"),P120+P122-SUM(O120:O122),IF(AND(D121="W",D122="W"),P121+P122-SUM(O120:O122)+_xlfn.XLOOKUP("X",D120:D122,O120:O122,0),IF(L122&gt;0,IF(OR($D120="W",$D120="1/2W",$D120="1/2L"),P120-SUM(O120:O122)+_xlfn.XLOOKUP("X",D120:D122,O120:O122,0),IF(OR($D120="W",$D120="1/2W",$D120="1/2L"),P121-SUM(O120:O122)+_xlfn.XLOOKUP("X",D120:D122,O120:O122,0),IF(OR($D120="W",$D120="1/2W",$D120="1/2L"),P122-SUM(O120:O122)+_xlfn.XLOOKUP("X",D120:D122,O120:O122,0),SUM(P120:P122)/3-SUM(O120:O122)+_xlfn.XLOOKUP("X",D120:D122,O120:O122,0)))),IF(OR($D120="W",$D120="1/2W",$D120="1/2L"),P120-SUM(O120:O121)+_xlfn.XLOOKUP("X",D120:D122,O120:O122,0),IF(OR($D120="W",$D120="1/2W",$D120="1/2L"),P121-SUM(O120:O121)+_xlfn.XLOOKUP("X",D120:D122,O120:O122,0),SUM(P120:P121)/2-SUM(O120:O121)+_xlfn.XLOOKUP("X",D120:D122,O120:O122,0)))))))))</f>
        <v>1.4700000000000024</v>
      </c>
      <c r="R120" s="319">
        <f>IF(Q120=0,0,Q120/SUM(O120:O122))</f>
        <v>3.5871156661786294E-2</v>
      </c>
      <c r="S120" s="296">
        <f>IF($B120=$B117,IF(OR($A120="LOSS",$A120="OK",$A120="Anulada"),Q120,0)+S117,IF(OR($A120="LOSS",$A120="OK",$A120="Anulada"),Q120,0))</f>
        <v>27.839600000000001</v>
      </c>
      <c r="T120" s="296">
        <f>IF($B120="",0,IF($B120=$B117,IF(G122="",IF(OR(G120="DNB1",G120="DNB2",G120="AH1(0)",G120="AH2(0)",G120="AH1(1)",G120="AH2(1)",G120="AH1(2)",G120="AH2(2)",G120="AH1(3)",G120="AH2(3)",G120="AH1(4)",G120="AH2(4)"),0,IF(Q120&lt;0,IF(G122="",SMALL(P120:P122,1)-SUM(O120:O122),0),SMALL(P120:P122,1)-SUM(O120:O122))),IF(Q120&lt;0,IF(G122="",SMALL(P120:P122,1)-SUM(O120:O122),0),SMALL(P120:P122,1)-SUM(O120:O122)))+T117,IF(G122="",IF(OR(G120="DNB1",G120="DNB2",G120="AH1(0)",G120="AH2(0)",G120="AH1(1)",G120="AH2(1)",G120="AH1(2)",G120="AH2(2)",G120="AH1(3)",G120="AH2(3)",G120="AH1(4)",G120="AH2(4)"),0,IF(Q120&lt;0,IF(G122="",SMALL(P120:P122,1)-SUM(O120:O122),0),SMALL(P120:P122,1)-SUM(O120:O122))),IF(Q120&lt;0,IF(G122="",SMALL(P120:P122,1)-SUM(O120:O122),0),SMALL(P120:P122,1)-SUM(O120:O122)))))</f>
        <v>-9.778200000000016</v>
      </c>
      <c r="U120" s="296">
        <f>IF($B120=$B117,IF(Q120&lt;0,IF(G122="",Q120,0),Q120)+U117,Q120)</f>
        <v>27.839600000000001</v>
      </c>
      <c r="V120" s="323">
        <f>IF(U120=0,0,U120/AT120)</f>
        <v>5.381088603680223E-2</v>
      </c>
      <c r="W120" s="74">
        <f>IF(L120="","",IF(L122&gt;0,(SUM(L120:L122)/L120)/(SUM(L120:L122)/L120+SUM(L120:L122)/L121+SUM(L120:L122)/L122),L121/SUM(L120:L121)))</f>
        <v>0.41860465116279072</v>
      </c>
      <c r="X120" s="77">
        <f t="shared" si="41"/>
        <v>0</v>
      </c>
      <c r="Y120" s="77">
        <f t="shared" si="41"/>
        <v>0</v>
      </c>
      <c r="Z120" s="89">
        <f t="shared" si="41"/>
        <v>25.470000000000002</v>
      </c>
      <c r="AA120" s="77">
        <f t="shared" si="41"/>
        <v>0</v>
      </c>
      <c r="AB120" s="77">
        <f t="shared" si="41"/>
        <v>0</v>
      </c>
      <c r="AC120" s="77">
        <f t="shared" si="41"/>
        <v>0</v>
      </c>
      <c r="AD120" s="77">
        <f t="shared" si="41"/>
        <v>0</v>
      </c>
      <c r="AE120" s="77">
        <f t="shared" si="22"/>
        <v>0</v>
      </c>
      <c r="AF120" s="77">
        <f t="shared" si="23"/>
        <v>0</v>
      </c>
      <c r="AG120" s="77">
        <f t="shared" si="24"/>
        <v>0</v>
      </c>
      <c r="AH120" s="77">
        <f t="shared" si="25"/>
        <v>0</v>
      </c>
      <c r="AI120" s="77">
        <f t="shared" si="26"/>
        <v>1</v>
      </c>
      <c r="AJ120" s="77">
        <f t="shared" si="27"/>
        <v>0</v>
      </c>
      <c r="AK120" s="77">
        <f t="shared" si="28"/>
        <v>0</v>
      </c>
      <c r="AL120" s="77">
        <f t="shared" si="29"/>
        <v>0</v>
      </c>
      <c r="AM120" s="77">
        <f t="shared" si="30"/>
        <v>0</v>
      </c>
      <c r="AN120" s="77">
        <f t="shared" si="31"/>
        <v>0</v>
      </c>
      <c r="AO120" s="77">
        <f t="shared" si="32"/>
        <v>0</v>
      </c>
      <c r="AP120" s="77">
        <f t="shared" si="33"/>
        <v>0</v>
      </c>
      <c r="AQ120" s="77">
        <f t="shared" si="34"/>
        <v>0</v>
      </c>
      <c r="AR120" s="77">
        <f t="shared" si="35"/>
        <v>0</v>
      </c>
      <c r="AS120" s="107" t="str">
        <f>IF($B120="","",$B120)</f>
        <v>18</v>
      </c>
      <c r="AT120" s="321">
        <f>IF($B120=$B117,AT117+SUM(O120:O122),SUM(O120:O122))</f>
        <v>517.36</v>
      </c>
      <c r="AU120" s="296">
        <f>IF($A120=" ",SUM(O120:O122),0)+AU117</f>
        <v>0</v>
      </c>
      <c r="AV120" s="296">
        <f>IF($B120="","",AV117+Q120)</f>
        <v>251.75727538757556</v>
      </c>
    </row>
    <row r="121" spans="1:48" ht="13" customHeight="1" x14ac:dyDescent="0.2">
      <c r="A121" s="308"/>
      <c r="B121" s="282"/>
      <c r="C121" s="303"/>
      <c r="D121" s="79" t="s">
        <v>28</v>
      </c>
      <c r="E121" s="277"/>
      <c r="F121" s="291"/>
      <c r="G121" s="80" t="s">
        <v>227</v>
      </c>
      <c r="H121" s="277"/>
      <c r="I121" s="81" t="s">
        <v>18</v>
      </c>
      <c r="J121" s="82">
        <f>IF(I121="","",IF(_xlfn.XLOOKUP(I121,I$3:I120,$AS$3:AS120,0,,-1)=AS121,_xlfn.XLOOKUP(I121,I$3:I120,J$3:J120,1,,-1)+1,1))</f>
        <v>4</v>
      </c>
      <c r="K121" s="83">
        <f>IF(I121="","",_xlfn.XLOOKUP(I121,I$3:I120,K$3:K120,0,,-1)+IF($D121=" ",1,0))</f>
        <v>0</v>
      </c>
      <c r="L121" s="84">
        <v>1.8</v>
      </c>
      <c r="M121" s="85"/>
      <c r="N121" s="294"/>
      <c r="O121" s="86">
        <f>IF(OR(W120="",W121=""),"",ROUND(IF(L122&gt;0,IF(M121&gt;0,M121,IF(M120&gt;0,IF(N120=TRUE,ROUND((M120*W121)/W120,0),(M120*W121)/W120),IF(M121&gt;0,IF(N120=TRUE,ROUND(M121,0),M121),IF(M122&gt;0,IF(N120=TRUE,ROUND(O122*W121/W122,0),O122*W121/W122),0)))),IF(M121&gt;0,M121,IF(N120=TRUE,ROUND((M120*W121)/W120,0),(M120*W121)/W120))),2))</f>
        <v>24</v>
      </c>
      <c r="P121" s="87">
        <f t="shared" si="36"/>
        <v>43.2</v>
      </c>
      <c r="Q121" s="277"/>
      <c r="R121" s="286"/>
      <c r="S121" s="286"/>
      <c r="T121" s="286"/>
      <c r="U121" s="286"/>
      <c r="V121" s="288"/>
      <c r="W121" s="88">
        <f>IF(L121="","",IF(L122&gt;0,(SUM(L120:L122)/L121)/(SUM(L120:L122)/L120+SUM(L120:L122)/L121+SUM(L120:L122)/L122),L120/SUM(L120:L121)))</f>
        <v>0.58139534883720934</v>
      </c>
      <c r="X121" s="89">
        <f t="shared" si="41"/>
        <v>-24</v>
      </c>
      <c r="Y121" s="77">
        <f t="shared" si="41"/>
        <v>0</v>
      </c>
      <c r="Z121" s="77">
        <f t="shared" si="41"/>
        <v>0</v>
      </c>
      <c r="AA121" s="77">
        <f t="shared" si="41"/>
        <v>0</v>
      </c>
      <c r="AB121" s="77">
        <f t="shared" si="41"/>
        <v>0</v>
      </c>
      <c r="AC121" s="77">
        <f t="shared" si="41"/>
        <v>0</v>
      </c>
      <c r="AD121" s="77">
        <f t="shared" si="41"/>
        <v>0</v>
      </c>
      <c r="AE121" s="77">
        <f t="shared" si="22"/>
        <v>0</v>
      </c>
      <c r="AF121" s="77">
        <f t="shared" si="23"/>
        <v>1</v>
      </c>
      <c r="AG121" s="77">
        <f t="shared" si="24"/>
        <v>0</v>
      </c>
      <c r="AH121" s="77">
        <f t="shared" si="25"/>
        <v>0</v>
      </c>
      <c r="AI121" s="77">
        <f t="shared" si="26"/>
        <v>0</v>
      </c>
      <c r="AJ121" s="77">
        <f t="shared" si="27"/>
        <v>0</v>
      </c>
      <c r="AK121" s="77">
        <f t="shared" si="28"/>
        <v>0</v>
      </c>
      <c r="AL121" s="77">
        <f t="shared" si="29"/>
        <v>0</v>
      </c>
      <c r="AM121" s="77">
        <f t="shared" si="30"/>
        <v>0</v>
      </c>
      <c r="AN121" s="77">
        <f t="shared" si="31"/>
        <v>0</v>
      </c>
      <c r="AO121" s="77">
        <f t="shared" si="32"/>
        <v>0</v>
      </c>
      <c r="AP121" s="77">
        <f t="shared" si="33"/>
        <v>0</v>
      </c>
      <c r="AQ121" s="77">
        <f t="shared" si="34"/>
        <v>0</v>
      </c>
      <c r="AR121" s="77">
        <f t="shared" si="35"/>
        <v>0</v>
      </c>
      <c r="AS121" s="107" t="str">
        <f>IF($B120="","",$B120)</f>
        <v>18</v>
      </c>
      <c r="AT121" s="311"/>
      <c r="AU121" s="298"/>
      <c r="AV121" s="298"/>
    </row>
    <row r="122" spans="1:48" ht="13.25" customHeight="1" x14ac:dyDescent="0.2">
      <c r="A122" s="309"/>
      <c r="B122" s="283"/>
      <c r="C122" s="304"/>
      <c r="D122" s="90" t="s">
        <v>32</v>
      </c>
      <c r="E122" s="278"/>
      <c r="F122" s="292"/>
      <c r="G122" s="109"/>
      <c r="H122" s="278"/>
      <c r="I122" s="110"/>
      <c r="J122" s="111" t="str">
        <f>IF(I122="","",IF(_xlfn.XLOOKUP(I122,I$3:I121,$AS$3:AS121,0,,-1)=AS122,_xlfn.XLOOKUP(I122,I$3:I121,J$3:J121,1,,-1)+1,1))</f>
        <v/>
      </c>
      <c r="K122" s="112" t="str">
        <f>IF(I122="","",_xlfn.XLOOKUP(I122,I$3:I121,K$3:K121,0,,-1)+IF($D122=" ",1,0))</f>
        <v/>
      </c>
      <c r="L122" s="113"/>
      <c r="M122" s="96"/>
      <c r="N122" s="295"/>
      <c r="O122" s="114" t="str">
        <f>IF(OR(W120="",W121=""),"",IF(L122&gt;0,ROUND(IF(M122&gt;0,M122,IF(M120&gt;0,IF(N120=TRUE,ROUND((M120*W122)/W120,0),(M120*W122)/W120),IF(M121&gt;0,IF(N120=TRUE,ROUND((M121*W122)/W121,0),(M121*W122)/W121),IF(M122&gt;0,M122,0)))),2),""))</f>
        <v/>
      </c>
      <c r="P122" s="115" t="str">
        <f t="shared" si="36"/>
        <v/>
      </c>
      <c r="Q122" s="278"/>
      <c r="R122" s="278"/>
      <c r="S122" s="278"/>
      <c r="T122" s="278"/>
      <c r="U122" s="278"/>
      <c r="V122" s="289"/>
      <c r="W122" s="116" t="str">
        <f>IF(L122="","",(SUM(L120:L122)/L122)/(SUM(L120:L122)/L120+SUM(L120:L122)/L121+SUM(L120:L122)/L122))</f>
        <v/>
      </c>
      <c r="X122" s="77">
        <f t="shared" si="41"/>
        <v>0</v>
      </c>
      <c r="Y122" s="77">
        <f t="shared" si="41"/>
        <v>0</v>
      </c>
      <c r="Z122" s="77">
        <f t="shared" si="41"/>
        <v>0</v>
      </c>
      <c r="AA122" s="77">
        <f t="shared" si="41"/>
        <v>0</v>
      </c>
      <c r="AB122" s="77">
        <f t="shared" si="41"/>
        <v>0</v>
      </c>
      <c r="AC122" s="77">
        <f t="shared" si="41"/>
        <v>0</v>
      </c>
      <c r="AD122" s="77">
        <f t="shared" si="41"/>
        <v>0</v>
      </c>
      <c r="AE122" s="77">
        <f t="shared" si="22"/>
        <v>0</v>
      </c>
      <c r="AF122" s="77">
        <f t="shared" si="23"/>
        <v>0</v>
      </c>
      <c r="AG122" s="77">
        <f t="shared" si="24"/>
        <v>0</v>
      </c>
      <c r="AH122" s="77">
        <f t="shared" si="25"/>
        <v>0</v>
      </c>
      <c r="AI122" s="77">
        <f t="shared" si="26"/>
        <v>0</v>
      </c>
      <c r="AJ122" s="77">
        <f t="shared" si="27"/>
        <v>0</v>
      </c>
      <c r="AK122" s="77">
        <f t="shared" si="28"/>
        <v>0</v>
      </c>
      <c r="AL122" s="77">
        <f t="shared" si="29"/>
        <v>0</v>
      </c>
      <c r="AM122" s="77">
        <f t="shared" si="30"/>
        <v>0</v>
      </c>
      <c r="AN122" s="77">
        <f t="shared" si="31"/>
        <v>0</v>
      </c>
      <c r="AO122" s="77">
        <f t="shared" si="32"/>
        <v>0</v>
      </c>
      <c r="AP122" s="77">
        <f t="shared" si="33"/>
        <v>0</v>
      </c>
      <c r="AQ122" s="77">
        <f t="shared" si="34"/>
        <v>0</v>
      </c>
      <c r="AR122" s="77">
        <f t="shared" si="35"/>
        <v>0</v>
      </c>
      <c r="AS122" s="107" t="str">
        <f>IF($B120="","",$B120)</f>
        <v>18</v>
      </c>
      <c r="AT122" s="311"/>
      <c r="AU122" s="298"/>
      <c r="AV122" s="298"/>
    </row>
    <row r="123" spans="1:48" ht="13.25" customHeight="1" x14ac:dyDescent="0.2">
      <c r="A123" s="312" t="str">
        <f>IF(OR(D123="W",D124="W",D125="W",D123="1/2W",D124="1/2W",D125="1/2W",D123="1/2L",D124="1/2L",D125="1/2L"),"OK",IF(OR(D123="L",D124="L",D125="L"),"LOSS",IF(OR(D123="X",D124="X",D125="X"),"Anulado"," ")))</f>
        <v>OK</v>
      </c>
      <c r="B123" s="316" t="str">
        <f>IF(E123="","",$B120)</f>
        <v>18</v>
      </c>
      <c r="C123" s="302" t="str">
        <f>IF(E123=""," ","– "&amp;COUNTIF(B$3:B125,$B123))</f>
        <v>– 7</v>
      </c>
      <c r="D123" s="25" t="s">
        <v>28</v>
      </c>
      <c r="E123" s="325">
        <v>44699.65625</v>
      </c>
      <c r="F123" s="315" t="s">
        <v>228</v>
      </c>
      <c r="G123" s="117" t="s">
        <v>154</v>
      </c>
      <c r="H123" s="306" t="str">
        <f ca="1">IF(E123="","",IF(AND(DAY(E123)&lt;DAY(TODAY()),$A123=" "),"???",IF($A123=" ",IF(AND(DAY(E123)=DAY(TODAY()),HOUR(E123)&lt;=HOUR(NOW())+1),IF(AND(HOUR(E123)+2&lt;=HOUR(NOW()),DAY(E123)&lt;=DAY(TODAY()),MINUTE(E123)&lt;=MINUTE(NOW())),"???",IF(OR(MINUTE(E123)&lt;=MINUTE(NOW()),HOUR(E123)&lt;=HOUR(NOW())),"!!!","")),""),"")))</f>
        <v/>
      </c>
      <c r="I123" s="27" t="s">
        <v>23</v>
      </c>
      <c r="J123" s="101">
        <f>IF(I123="","",IF(_xlfn.XLOOKUP(I123,I$3:I122,$AS$3:AS122,0,,-1)=AS123,_xlfn.XLOOKUP(I123,I$3:I122,J$3:J122,1,,-1)+1,1))</f>
        <v>4</v>
      </c>
      <c r="K123" s="29">
        <f>IF(I123="","",_xlfn.XLOOKUP(I123,I$3:I122,K$3:K122,0,,-1)+IF($D123=" ",1,0))</f>
        <v>0</v>
      </c>
      <c r="L123" s="118">
        <v>1.97</v>
      </c>
      <c r="M123" s="119">
        <v>61.29</v>
      </c>
      <c r="N123" s="318" t="b">
        <v>0</v>
      </c>
      <c r="O123" s="102">
        <f>IF(OR(W123="",W124=""),"",ROUND(IF(L125&gt;0,IF(M123&gt;0,M123,IF(M124&gt;0,IF(N123=TRUE,ROUND((M124*W123)/W124,0),(M124*W123)/W124),IF(N123=TRUE,ROUND((M125*W123)/W125,0),(M125*W123)/W125))),IF(M123&gt;0,M123,IF(N123=TRUE,ROUND((M124*W123)/W124,0),(M124*W123)/W124))),2))</f>
        <v>61.29</v>
      </c>
      <c r="P123" s="33">
        <f t="shared" si="36"/>
        <v>120.7413</v>
      </c>
      <c r="Q123" s="301">
        <f>IF($A123="Anulado",0,IF(OR($A123="LOSS",$A123="OK"),IF(OR($D123="W",$D123="1/2W",$D123="1/2L"),P123-O123,IF($D123="L",-O123,0))+IF(OR($D124="W",$D124="1/2W",$D124="1/2L"),P124-O124,IF($D124="L",-O124,0))+IF(OR($D125="W",$D125="1/2W",$D125="1/2L"),P125-O125,IF($D125="L",-O125,0)),IF(AND(OR($D123="W",$D123="1/2W",$D123="1/2L"),D124="W"),P123+P124-SUM(O123:O125)+_xlfn.XLOOKUP("X",D123:D125,O123:O125,0),IF(AND(D123=TRUE,D125="W"),P123+P125-SUM(O123:O125),IF(AND(D124="W",D125="W"),P124+P125-SUM(O123:O125)+_xlfn.XLOOKUP("X",D123:D125,O123:O125,0),IF(L125&gt;0,IF(OR($D123="W",$D123="1/2W",$D123="1/2L"),P123-SUM(O123:O125)+_xlfn.XLOOKUP("X",D123:D125,O123:O125,0),IF(OR($D123="W",$D123="1/2W",$D123="1/2L"),P124-SUM(O123:O125)+_xlfn.XLOOKUP("X",D123:D125,O123:O125,0),IF(OR($D123="W",$D123="1/2W",$D123="1/2L"),P125-SUM(O123:O125)+_xlfn.XLOOKUP("X",D123:D125,O123:O125,0),SUM(P123:P125)/3-SUM(O123:O125)+_xlfn.XLOOKUP("X",D123:D125,O123:O125,0)))),IF(OR($D123="W",$D123="1/2W",$D123="1/2L"),P123-SUM(O123:O124)+_xlfn.XLOOKUP("X",D123:D125,O123:O125,0),IF(OR($D123="W",$D123="1/2W",$D123="1/2L"),P124-SUM(O123:O124)+_xlfn.XLOOKUP("X",D123:D125,O123:O125,0),SUM(P123:P124)/2-SUM(O123:O124)+_xlfn.XLOOKUP("X",D123:D125,O123:O125,0)))))))))</f>
        <v>7.0300000000000047</v>
      </c>
      <c r="R123" s="300">
        <f>IF(Q123=0,0,Q123/SUM(O123:O125))</f>
        <v>6.1818501582835077E-2</v>
      </c>
      <c r="S123" s="285">
        <f>IF($B123=$B120,IF(OR($A123="LOSS",$A123="OK",$A123="Anulada"),Q123,0)+S120,IF(OR($A123="LOSS",$A123="OK",$A123="Anulada"),Q123,0))</f>
        <v>34.869600000000005</v>
      </c>
      <c r="T123" s="285">
        <f>IF($B123="",0,IF($B123=$B120,IF(G125="",IF(OR(G123="DNB1",G123="DNB2",G123="AH1(0)",G123="AH2(0)",G123="AH1(1)",G123="AH2(1)",G123="AH1(2)",G123="AH2(2)",G123="AH1(3)",G123="AH2(3)",G123="AH1(4)",G123="AH2(4)"),0,IF(Q123&lt;0,IF(G125="",SMALL(P123:P125,1)-SUM(O123:O125),0),SMALL(P123:P125,1)-SUM(O123:O125))),IF(Q123&lt;0,IF(G125="",SMALL(P123:P125,1)-SUM(O123:O125),0),SMALL(P123:P125,1)-SUM(O123:O125)))+T120,IF(G125="",IF(OR(G123="DNB1",G123="DNB2",G123="AH1(0)",G123="AH2(0)",G123="AH1(1)",G123="AH2(1)",G123="AH1(2)",G123="AH2(2)",G123="AH1(3)",G123="AH2(3)",G123="AH1(4)",G123="AH2(4)"),0,IF(Q123&lt;0,IF(G125="",SMALL(P123:P125,1)-SUM(O123:O125),0),SMALL(P123:P125,1)-SUM(O123:O125))),IF(Q123&lt;0,IF(G125="",SMALL(P123:P125,1)-SUM(O123:O125),0),SMALL(P123:P125,1)-SUM(O123:O125)))))</f>
        <v>-64.038200000000018</v>
      </c>
      <c r="U123" s="285">
        <f>IF($B123=$B120,IF(Q123&lt;0,IF(G125="",Q123,0),Q123)+U120,Q123)</f>
        <v>34.869600000000005</v>
      </c>
      <c r="V123" s="287">
        <f>IF(U123=0,0,U123/AT123)</f>
        <v>5.5253850541928128E-2</v>
      </c>
      <c r="W123" s="34">
        <f>IF(L123="","",IF(L125&gt;0,(SUM(L123:L125)/L123)/(SUM(L123:L125)/L123+SUM(L123:L125)/L124+SUM(L123:L125)/L125),L124/SUM(L123:L124)))</f>
        <v>0.36837437751551949</v>
      </c>
      <c r="X123" s="103">
        <f t="shared" ref="X123:AD132" si="42">IF($I123=X$2,IF(OR($D123="W",$D123="1/2W",$D123="1/2L"),$P123-$O123,IF($D123="X",0,-$O123)),0)</f>
        <v>0</v>
      </c>
      <c r="Y123" s="103">
        <f t="shared" si="42"/>
        <v>0</v>
      </c>
      <c r="Z123" s="103">
        <f t="shared" si="42"/>
        <v>0</v>
      </c>
      <c r="AA123" s="103">
        <f t="shared" si="42"/>
        <v>0</v>
      </c>
      <c r="AB123" s="103">
        <f t="shared" si="42"/>
        <v>0</v>
      </c>
      <c r="AC123" s="104">
        <f t="shared" si="42"/>
        <v>-61.29</v>
      </c>
      <c r="AD123" s="103">
        <f t="shared" si="42"/>
        <v>0</v>
      </c>
      <c r="AE123" s="52">
        <f t="shared" si="22"/>
        <v>0</v>
      </c>
      <c r="AF123" s="52">
        <f t="shared" si="23"/>
        <v>0</v>
      </c>
      <c r="AG123" s="52">
        <f t="shared" si="24"/>
        <v>0</v>
      </c>
      <c r="AH123" s="52">
        <f t="shared" si="25"/>
        <v>0</v>
      </c>
      <c r="AI123" s="52">
        <f t="shared" si="26"/>
        <v>0</v>
      </c>
      <c r="AJ123" s="52">
        <f t="shared" si="27"/>
        <v>0</v>
      </c>
      <c r="AK123" s="52">
        <f t="shared" si="28"/>
        <v>0</v>
      </c>
      <c r="AL123" s="52">
        <f t="shared" si="29"/>
        <v>0</v>
      </c>
      <c r="AM123" s="52">
        <f t="shared" si="30"/>
        <v>0</v>
      </c>
      <c r="AN123" s="52">
        <f t="shared" si="31"/>
        <v>0</v>
      </c>
      <c r="AO123" s="52">
        <f t="shared" si="32"/>
        <v>0</v>
      </c>
      <c r="AP123" s="52">
        <f t="shared" si="33"/>
        <v>1</v>
      </c>
      <c r="AQ123" s="52">
        <f t="shared" si="34"/>
        <v>0</v>
      </c>
      <c r="AR123" s="52">
        <f t="shared" si="35"/>
        <v>0</v>
      </c>
      <c r="AS123" s="105" t="str">
        <f>IF($B123="","",$B123)</f>
        <v>18</v>
      </c>
      <c r="AT123" s="322">
        <f>IF($B123=$B120,AT120+SUM(O123:O125),SUM(O123:O125))</f>
        <v>631.08000000000004</v>
      </c>
      <c r="AU123" s="285">
        <f>IF($A123=" ",SUM(O123:O125),0)+AU120</f>
        <v>0</v>
      </c>
      <c r="AV123" s="285">
        <f>IF($B123="","",AV120+Q123)</f>
        <v>258.78727538757556</v>
      </c>
    </row>
    <row r="124" spans="1:48" ht="13" customHeight="1" x14ac:dyDescent="0.2">
      <c r="A124" s="308"/>
      <c r="B124" s="282"/>
      <c r="C124" s="303"/>
      <c r="D124" s="39" t="s">
        <v>31</v>
      </c>
      <c r="E124" s="277"/>
      <c r="F124" s="291"/>
      <c r="G124" s="133">
        <v>1</v>
      </c>
      <c r="H124" s="277"/>
      <c r="I124" s="42" t="s">
        <v>20</v>
      </c>
      <c r="J124" s="43">
        <f>IF(I124="","",IF(_xlfn.XLOOKUP(I124,I$3:I123,$AS$3:AS123,0,,-1)=AS124,_xlfn.XLOOKUP(I124,I$3:I123,J$3:J123,1,,-1)+1,1))</f>
        <v>7</v>
      </c>
      <c r="K124" s="44">
        <f>IF(I124="","",_xlfn.XLOOKUP(I124,I$3:I123,K$3:K123,0,,-1)+IF($D124=" ",1,0))</f>
        <v>0</v>
      </c>
      <c r="L124" s="121">
        <v>2</v>
      </c>
      <c r="M124" s="122">
        <v>29.73</v>
      </c>
      <c r="N124" s="294"/>
      <c r="O124" s="47">
        <f>IF(OR(W123="",W124=""),"",ROUND(IF(L125&gt;0,IF(M124&gt;0,M124,IF(M123&gt;0,IF(N123=TRUE,ROUND((M123*W124)/W123,0),(M123*W124)/W123),IF(M124&gt;0,IF(N123=TRUE,ROUND(M124,0),M124),IF(M125&gt;0,IF(N123=TRUE,ROUND(O125*W124/W125,0),O125*W124/W125),0)))),IF(M124&gt;0,M124,IF(N123=TRUE,ROUND((M123*W124)/W123,0),(M123*W124)/W123))),2))</f>
        <v>29.73</v>
      </c>
      <c r="P124" s="48">
        <f t="shared" si="36"/>
        <v>59.46</v>
      </c>
      <c r="Q124" s="277"/>
      <c r="R124" s="286"/>
      <c r="S124" s="286"/>
      <c r="T124" s="286"/>
      <c r="U124" s="286"/>
      <c r="V124" s="288"/>
      <c r="W124" s="49">
        <f>IF(L124="","",IF(L125&gt;0,(SUM(L123:L125)/L124)/(SUM(L123:L125)/L123+SUM(L123:L125)/L124+SUM(L123:L125)/L125),L123/SUM(L123:L124)))</f>
        <v>0.36284876185278669</v>
      </c>
      <c r="X124" s="103">
        <f t="shared" si="42"/>
        <v>0</v>
      </c>
      <c r="Y124" s="103">
        <f t="shared" si="42"/>
        <v>0</v>
      </c>
      <c r="Z124" s="104">
        <f t="shared" si="42"/>
        <v>29.73</v>
      </c>
      <c r="AA124" s="103">
        <f t="shared" si="42"/>
        <v>0</v>
      </c>
      <c r="AB124" s="103">
        <f t="shared" si="42"/>
        <v>0</v>
      </c>
      <c r="AC124" s="103">
        <f t="shared" si="42"/>
        <v>0</v>
      </c>
      <c r="AD124" s="103">
        <f t="shared" si="42"/>
        <v>0</v>
      </c>
      <c r="AE124" s="52">
        <f t="shared" si="22"/>
        <v>0</v>
      </c>
      <c r="AF124" s="52">
        <f t="shared" si="23"/>
        <v>0</v>
      </c>
      <c r="AG124" s="52">
        <f t="shared" si="24"/>
        <v>0</v>
      </c>
      <c r="AH124" s="52">
        <f t="shared" si="25"/>
        <v>0</v>
      </c>
      <c r="AI124" s="52">
        <f t="shared" si="26"/>
        <v>1</v>
      </c>
      <c r="AJ124" s="52">
        <f t="shared" si="27"/>
        <v>0</v>
      </c>
      <c r="AK124" s="52">
        <f t="shared" si="28"/>
        <v>0</v>
      </c>
      <c r="AL124" s="52">
        <f t="shared" si="29"/>
        <v>0</v>
      </c>
      <c r="AM124" s="52">
        <f t="shared" si="30"/>
        <v>0</v>
      </c>
      <c r="AN124" s="52">
        <f t="shared" si="31"/>
        <v>0</v>
      </c>
      <c r="AO124" s="52">
        <f t="shared" si="32"/>
        <v>0</v>
      </c>
      <c r="AP124" s="52">
        <f t="shared" si="33"/>
        <v>0</v>
      </c>
      <c r="AQ124" s="52">
        <f t="shared" si="34"/>
        <v>0</v>
      </c>
      <c r="AR124" s="52">
        <f t="shared" si="35"/>
        <v>0</v>
      </c>
      <c r="AS124" s="105" t="str">
        <f>IF($B123="","",$B123)</f>
        <v>18</v>
      </c>
      <c r="AT124" s="311"/>
      <c r="AU124" s="298"/>
      <c r="AV124" s="298"/>
    </row>
    <row r="125" spans="1:48" ht="26.75" customHeight="1" x14ac:dyDescent="0.2">
      <c r="A125" s="309"/>
      <c r="B125" s="283"/>
      <c r="C125" s="304"/>
      <c r="D125" s="54" t="s">
        <v>31</v>
      </c>
      <c r="E125" s="278"/>
      <c r="F125" s="327"/>
      <c r="G125" s="123" t="s">
        <v>153</v>
      </c>
      <c r="H125" s="278"/>
      <c r="I125" s="124" t="s">
        <v>20</v>
      </c>
      <c r="J125" s="125">
        <f>IF(I125="","",IF(_xlfn.XLOOKUP(I125,I$3:I124,$AS$3:AS124,0,,-1)=AS125,_xlfn.XLOOKUP(I125,I$3:I124,J$3:J124,1,,-1)+1,1))</f>
        <v>8</v>
      </c>
      <c r="K125" s="126">
        <f>IF(I125="","",_xlfn.XLOOKUP(I125,I$3:I124,K$3:K124,0,,-1)+IF($D125=" ",1,0))</f>
        <v>0</v>
      </c>
      <c r="L125" s="127">
        <v>2.7</v>
      </c>
      <c r="M125" s="128">
        <v>22.7</v>
      </c>
      <c r="N125" s="295"/>
      <c r="O125" s="129">
        <f>IF(OR(W123="",W124=""),"",IF(L125&gt;0,ROUND(IF(M125&gt;0,M125,IF(M123&gt;0,IF(N123=TRUE,ROUND((M123*W125)/W123,0),(M123*W125)/W123),IF(M124&gt;0,IF(N123=TRUE,ROUND((M124*W125)/W124,0),(M124*W125)/W124),IF(M125&gt;0,M125,0)))),2),""))</f>
        <v>22.7</v>
      </c>
      <c r="P125" s="130">
        <f t="shared" si="36"/>
        <v>61.29</v>
      </c>
      <c r="Q125" s="278"/>
      <c r="R125" s="278"/>
      <c r="S125" s="278"/>
      <c r="T125" s="278"/>
      <c r="U125" s="278"/>
      <c r="V125" s="289"/>
      <c r="W125" s="131">
        <f>IF(L125="","",(SUM(L123:L125)/L125)/(SUM(L123:L125)/L123+SUM(L123:L125)/L124+SUM(L123:L125)/L125))</f>
        <v>0.26877686063169387</v>
      </c>
      <c r="X125" s="103">
        <f t="shared" si="42"/>
        <v>0</v>
      </c>
      <c r="Y125" s="103">
        <f t="shared" si="42"/>
        <v>0</v>
      </c>
      <c r="Z125" s="104">
        <f t="shared" si="42"/>
        <v>38.590000000000003</v>
      </c>
      <c r="AA125" s="103">
        <f t="shared" si="42"/>
        <v>0</v>
      </c>
      <c r="AB125" s="103">
        <f t="shared" si="42"/>
        <v>0</v>
      </c>
      <c r="AC125" s="103">
        <f t="shared" si="42"/>
        <v>0</v>
      </c>
      <c r="AD125" s="103">
        <f t="shared" si="42"/>
        <v>0</v>
      </c>
      <c r="AE125" s="52">
        <f t="shared" si="22"/>
        <v>0</v>
      </c>
      <c r="AF125" s="52">
        <f t="shared" si="23"/>
        <v>0</v>
      </c>
      <c r="AG125" s="52">
        <f t="shared" si="24"/>
        <v>0</v>
      </c>
      <c r="AH125" s="52">
        <f t="shared" si="25"/>
        <v>0</v>
      </c>
      <c r="AI125" s="52">
        <f t="shared" si="26"/>
        <v>1</v>
      </c>
      <c r="AJ125" s="52">
        <f t="shared" si="27"/>
        <v>0</v>
      </c>
      <c r="AK125" s="52">
        <f t="shared" si="28"/>
        <v>0</v>
      </c>
      <c r="AL125" s="52">
        <f t="shared" si="29"/>
        <v>0</v>
      </c>
      <c r="AM125" s="52">
        <f t="shared" si="30"/>
        <v>0</v>
      </c>
      <c r="AN125" s="52">
        <f t="shared" si="31"/>
        <v>0</v>
      </c>
      <c r="AO125" s="52">
        <f t="shared" si="32"/>
        <v>0</v>
      </c>
      <c r="AP125" s="52">
        <f t="shared" si="33"/>
        <v>0</v>
      </c>
      <c r="AQ125" s="52">
        <f t="shared" si="34"/>
        <v>0</v>
      </c>
      <c r="AR125" s="52">
        <f t="shared" si="35"/>
        <v>0</v>
      </c>
      <c r="AS125" s="105" t="str">
        <f>IF($B123="","",$B123)</f>
        <v>18</v>
      </c>
      <c r="AT125" s="311"/>
      <c r="AU125" s="298"/>
      <c r="AV125" s="298"/>
    </row>
    <row r="126" spans="1:48" ht="13.75" customHeight="1" x14ac:dyDescent="0.2">
      <c r="A126" s="307" t="str">
        <f>IF(OR(D126="W",D127="W",D128="W",D126="1/2W",D127="1/2W",D128="1/2W",D126="1/2L",D127="1/2L",D128="1/2L"),"OK",IF(OR(D126="L",D127="L",D128="L"),"LOSS",IF(OR(D126="X",D127="X",D128="X"),"Anulado"," ")))</f>
        <v>OK</v>
      </c>
      <c r="B126" s="317" t="str">
        <f>IF(E126="","",$B123)</f>
        <v>18</v>
      </c>
      <c r="C126" s="305" t="str">
        <f>IF(E126=""," ","– "&amp;COUNTIF(B$3:B128,$B126))</f>
        <v>– 8</v>
      </c>
      <c r="D126" s="65" t="s">
        <v>28</v>
      </c>
      <c r="E126" s="326">
        <v>44700.541666666664</v>
      </c>
      <c r="F126" s="328" t="s">
        <v>229</v>
      </c>
      <c r="G126" s="136">
        <v>1</v>
      </c>
      <c r="H126" s="313" t="str">
        <f ca="1">IF(E126="","",IF(AND(DAY(E126)&lt;DAY(TODAY()),$A126=" "),"???",IF($A126=" ",IF(AND(DAY(E126)=DAY(TODAY()),HOUR(E126)&lt;=HOUR(NOW())+1),IF(AND(HOUR(E126)+2&lt;=HOUR(NOW()),DAY(E126)&lt;=DAY(TODAY()),MINUTE(E126)&lt;=MINUTE(NOW())),"???",IF(OR(MINUTE(E126)&lt;=MINUTE(NOW()),HOUR(E126)&lt;=HOUR(NOW())),"!!!","")),""),"")))</f>
        <v/>
      </c>
      <c r="I126" s="67" t="s">
        <v>20</v>
      </c>
      <c r="J126" s="68">
        <f>IF(I126="","",IF(_xlfn.XLOOKUP(I126,I$3:I125,$AS$3:AS125,0,,-1)=AS126,_xlfn.XLOOKUP(I126,I$3:I125,J$3:J125,1,,-1)+1,1))</f>
        <v>9</v>
      </c>
      <c r="K126" s="69">
        <f>IF(I126="","",_xlfn.XLOOKUP(I126,I$3:I125,K$3:K125,0,,-1)+IF($D126=" ",1,0))</f>
        <v>0</v>
      </c>
      <c r="L126" s="70">
        <v>20</v>
      </c>
      <c r="M126" s="71">
        <v>4.55</v>
      </c>
      <c r="N126" s="293" t="b">
        <v>1</v>
      </c>
      <c r="O126" s="72">
        <f>IF(OR(W126="",W127=""),"",ROUND(IF(L128&gt;0,IF(M126&gt;0,M126,IF(M127&gt;0,IF(N126=TRUE,ROUND((M127*W126)/W127,0),(M127*W126)/W127),IF(N126=TRUE,ROUND((M128*W126)/W128,0),(M128*W126)/W128))),IF(M126&gt;0,M126,IF(N126=TRUE,ROUND((M127*W126)/W127,0),(M127*W126)/W127))),2))</f>
        <v>4.55</v>
      </c>
      <c r="P126" s="73">
        <f t="shared" si="36"/>
        <v>91</v>
      </c>
      <c r="Q126" s="320">
        <f>IF($A126="Anulado",0,IF(OR($A126="LOSS",$A126="OK"),IF(OR($D126="W",$D126="1/2W",$D126="1/2L"),P126-O126,IF($D126="L",-O126,0))+IF(OR($D127="W",$D127="1/2W",$D127="1/2L"),P127-O127,IF($D127="L",-O127,0))+IF(OR($D128="W",$D128="1/2W",$D128="1/2L"),P128-O128,IF($D128="L",-O128,0)),IF(AND(OR($D126="W",$D126="1/2W",$D126="1/2L"),D127="W"),P126+P127-SUM(O126:O128)+_xlfn.XLOOKUP("X",D126:D128,O126:O128,0),IF(AND(D126=TRUE,D128="W"),P126+P128-SUM(O126:O128),IF(AND(D127="W",D128="W"),P127+P128-SUM(O126:O128)+_xlfn.XLOOKUP("X",D126:D128,O126:O128,0),IF(L128&gt;0,IF(OR($D126="W",$D126="1/2W",$D126="1/2L"),P126-SUM(O126:O128)+_xlfn.XLOOKUP("X",D126:D128,O126:O128,0),IF(OR($D126="W",$D126="1/2W",$D126="1/2L"),P127-SUM(O126:O128)+_xlfn.XLOOKUP("X",D126:D128,O126:O128,0),IF(OR($D126="W",$D126="1/2W",$D126="1/2L"),P128-SUM(O126:O128)+_xlfn.XLOOKUP("X",D126:D128,O126:O128,0),SUM(P126:P128)/3-SUM(O126:O128)+_xlfn.XLOOKUP("X",D126:D128,O126:O128,0)))),IF(OR($D126="W",$D126="1/2W",$D126="1/2L"),P126-SUM(O126:O127)+_xlfn.XLOOKUP("X",D126:D128,O126:O128,0),IF(OR($D126="W",$D126="1/2W",$D126="1/2L"),P127-SUM(O126:O127)+_xlfn.XLOOKUP("X",D126:D128,O126:O128,0),SUM(P126:P127)/2-SUM(O126:O127)+_xlfn.XLOOKUP("X",D126:D128,O126:O128,0)))))))))</f>
        <v>7.5000000000000036</v>
      </c>
      <c r="R126" s="319">
        <f>IF(Q126=0,0,Q126/SUM(O126:O128))</f>
        <v>8.969146137287734E-2</v>
      </c>
      <c r="S126" s="296">
        <f>IF($B126=$B123,IF(OR($A126="LOSS",$A126="OK",$A126="Anulada"),Q126,0)+S123,IF(OR($A126="LOSS",$A126="OK",$A126="Anulada"),Q126,0))</f>
        <v>42.369600000000005</v>
      </c>
      <c r="T126" s="296">
        <f>IF($B126="",0,IF($B126=$B123,IF(G128="",IF(OR(G126="DNB1",G126="DNB2",G126="AH1(0)",G126="AH2(0)",G126="AH1(1)",G126="AH2(1)",G126="AH1(2)",G126="AH2(2)",G126="AH1(3)",G126="AH2(3)",G126="AH1(4)",G126="AH2(4)"),0,IF(Q126&lt;0,IF(G128="",SMALL(P126:P128,1)-SUM(O126:O128),0),SMALL(P126:P128,1)-SUM(O126:O128))),IF(Q126&lt;0,IF(G128="",SMALL(P126:P128,1)-SUM(O126:O128),0),SMALL(P126:P128,1)-SUM(O126:O128)))+T123,IF(G128="",IF(OR(G126="DNB1",G126="DNB2",G126="AH1(0)",G126="AH2(0)",G126="AH1(1)",G126="AH2(1)",G126="AH1(2)",G126="AH2(2)",G126="AH1(3)",G126="AH2(3)",G126="AH1(4)",G126="AH2(4)"),0,IF(Q126&lt;0,IF(G128="",SMALL(P126:P128,1)-SUM(O126:O128),0),SMALL(P126:P128,1)-SUM(O126:O128))),IF(Q126&lt;0,IF(G128="",SMALL(P126:P128,1)-SUM(O126:O128),0),SMALL(P126:P128,1)-SUM(O126:O128)))))</f>
        <v>-59.09820000000002</v>
      </c>
      <c r="U126" s="296">
        <f>IF($B126=$B123,IF(Q126&lt;0,IF(G128="",Q126,0),Q126)+U123,Q126)</f>
        <v>42.369600000000005</v>
      </c>
      <c r="V126" s="323">
        <f>IF(U126=0,0,U126/AT126)</f>
        <v>5.9283055827619988E-2</v>
      </c>
      <c r="W126" s="74">
        <f>IF(L126="","",IF(L128&gt;0,(SUM(L126:L128)/L126)/(SUM(L126:L128)/L126+SUM(L126:L128)/L127+SUM(L126:L128)/L128),L127/SUM(L126:L127)))</f>
        <v>5.4272985014175788E-2</v>
      </c>
      <c r="X126" s="77">
        <f t="shared" si="42"/>
        <v>0</v>
      </c>
      <c r="Y126" s="77">
        <f t="shared" si="42"/>
        <v>0</v>
      </c>
      <c r="Z126" s="89">
        <f t="shared" si="42"/>
        <v>-4.55</v>
      </c>
      <c r="AA126" s="77">
        <f t="shared" si="42"/>
        <v>0</v>
      </c>
      <c r="AB126" s="77">
        <f t="shared" si="42"/>
        <v>0</v>
      </c>
      <c r="AC126" s="77">
        <f t="shared" si="42"/>
        <v>0</v>
      </c>
      <c r="AD126" s="77">
        <f t="shared" si="42"/>
        <v>0</v>
      </c>
      <c r="AE126" s="77">
        <f t="shared" si="22"/>
        <v>0</v>
      </c>
      <c r="AF126" s="77">
        <f t="shared" si="23"/>
        <v>0</v>
      </c>
      <c r="AG126" s="77">
        <f t="shared" si="24"/>
        <v>0</v>
      </c>
      <c r="AH126" s="77">
        <f t="shared" si="25"/>
        <v>0</v>
      </c>
      <c r="AI126" s="77">
        <f t="shared" si="26"/>
        <v>0</v>
      </c>
      <c r="AJ126" s="77">
        <f t="shared" si="27"/>
        <v>1</v>
      </c>
      <c r="AK126" s="77">
        <f t="shared" si="28"/>
        <v>0</v>
      </c>
      <c r="AL126" s="77">
        <f t="shared" si="29"/>
        <v>0</v>
      </c>
      <c r="AM126" s="77">
        <f t="shared" si="30"/>
        <v>0</v>
      </c>
      <c r="AN126" s="77">
        <f t="shared" si="31"/>
        <v>0</v>
      </c>
      <c r="AO126" s="77">
        <f t="shared" si="32"/>
        <v>0</v>
      </c>
      <c r="AP126" s="77">
        <f t="shared" si="33"/>
        <v>0</v>
      </c>
      <c r="AQ126" s="77">
        <f t="shared" si="34"/>
        <v>0</v>
      </c>
      <c r="AR126" s="77">
        <f t="shared" si="35"/>
        <v>0</v>
      </c>
      <c r="AS126" s="107" t="str">
        <f>IF($B126="","",IF($B126=$B123,AS123,$B126))</f>
        <v>18</v>
      </c>
      <c r="AT126" s="321">
        <f>IF($B126=$B123,AT123+SUM(O126:O128),SUM(O126:O128))</f>
        <v>714.7</v>
      </c>
      <c r="AU126" s="296">
        <f>IF($A126=" ",SUM(O126:O128),0)+AU123</f>
        <v>0</v>
      </c>
      <c r="AV126" s="296">
        <f>IF($B126="","",AV123+Q126)</f>
        <v>266.28727538757556</v>
      </c>
    </row>
    <row r="127" spans="1:48" ht="13" customHeight="1" x14ac:dyDescent="0.2">
      <c r="A127" s="308"/>
      <c r="B127" s="282"/>
      <c r="C127" s="303"/>
      <c r="D127" s="79" t="s">
        <v>28</v>
      </c>
      <c r="E127" s="277"/>
      <c r="F127" s="291"/>
      <c r="G127" s="80" t="s">
        <v>56</v>
      </c>
      <c r="H127" s="277"/>
      <c r="I127" s="81" t="s">
        <v>20</v>
      </c>
      <c r="J127" s="82">
        <f>IF(I127="","",IF(_xlfn.XLOOKUP(I127,I$3:I126,$AS$3:AS126,0,,-1)=AS127,_xlfn.XLOOKUP(I127,I$3:I126,J$3:J126,1,,-1)+1,1))</f>
        <v>10</v>
      </c>
      <c r="K127" s="83">
        <f>IF(I127="","",_xlfn.XLOOKUP(I127,I$3:I126,K$3:K126,0,,-1)+IF($D127=" ",1,0))</f>
        <v>0</v>
      </c>
      <c r="L127" s="84">
        <v>8</v>
      </c>
      <c r="M127" s="85">
        <v>11.07</v>
      </c>
      <c r="N127" s="294"/>
      <c r="O127" s="86">
        <f>IF(OR(W126="",W127=""),"",ROUND(IF(L128&gt;0,IF(M127&gt;0,M127,IF(M126&gt;0,IF(N126=TRUE,ROUND((M126*W127)/W126,0),(M126*W127)/W126),IF(M127&gt;0,IF(N126=TRUE,ROUND(M127,0),M127),IF(M128&gt;0,IF(N126=TRUE,ROUND(O128*W127/W128,0),O128*W127/W128),0)))),IF(M127&gt;0,M127,IF(N126=TRUE,ROUND((M126*W127)/W126,0),(M126*W127)/W126))),2))</f>
        <v>11.07</v>
      </c>
      <c r="P127" s="87">
        <f t="shared" si="36"/>
        <v>88.56</v>
      </c>
      <c r="Q127" s="277"/>
      <c r="R127" s="286"/>
      <c r="S127" s="286"/>
      <c r="T127" s="286"/>
      <c r="U127" s="286"/>
      <c r="V127" s="288"/>
      <c r="W127" s="88">
        <f>IF(L127="","",IF(L128&gt;0,(SUM(L126:L128)/L127)/(SUM(L126:L128)/L126+SUM(L126:L128)/L127+SUM(L126:L128)/L128),L126/SUM(L126:L127)))</f>
        <v>0.13568246253543947</v>
      </c>
      <c r="X127" s="77">
        <f t="shared" si="42"/>
        <v>0</v>
      </c>
      <c r="Y127" s="77">
        <f t="shared" si="42"/>
        <v>0</v>
      </c>
      <c r="Z127" s="89">
        <f t="shared" si="42"/>
        <v>-11.07</v>
      </c>
      <c r="AA127" s="77">
        <f t="shared" si="42"/>
        <v>0</v>
      </c>
      <c r="AB127" s="77">
        <f t="shared" si="42"/>
        <v>0</v>
      </c>
      <c r="AC127" s="77">
        <f t="shared" si="42"/>
        <v>0</v>
      </c>
      <c r="AD127" s="77">
        <f t="shared" si="42"/>
        <v>0</v>
      </c>
      <c r="AE127" s="77">
        <f t="shared" si="22"/>
        <v>0</v>
      </c>
      <c r="AF127" s="77">
        <f t="shared" si="23"/>
        <v>0</v>
      </c>
      <c r="AG127" s="77">
        <f t="shared" si="24"/>
        <v>0</v>
      </c>
      <c r="AH127" s="77">
        <f t="shared" si="25"/>
        <v>0</v>
      </c>
      <c r="AI127" s="77">
        <f t="shared" si="26"/>
        <v>0</v>
      </c>
      <c r="AJ127" s="77">
        <f t="shared" si="27"/>
        <v>1</v>
      </c>
      <c r="AK127" s="77">
        <f t="shared" si="28"/>
        <v>0</v>
      </c>
      <c r="AL127" s="77">
        <f t="shared" si="29"/>
        <v>0</v>
      </c>
      <c r="AM127" s="77">
        <f t="shared" si="30"/>
        <v>0</v>
      </c>
      <c r="AN127" s="77">
        <f t="shared" si="31"/>
        <v>0</v>
      </c>
      <c r="AO127" s="77">
        <f t="shared" si="32"/>
        <v>0</v>
      </c>
      <c r="AP127" s="77">
        <f t="shared" si="33"/>
        <v>0</v>
      </c>
      <c r="AQ127" s="77">
        <f t="shared" si="34"/>
        <v>0</v>
      </c>
      <c r="AR127" s="77">
        <f t="shared" si="35"/>
        <v>0</v>
      </c>
      <c r="AS127" s="107" t="str">
        <f>IF($B126="","",IF($B126=$B123,AS124,$B126))</f>
        <v>18</v>
      </c>
      <c r="AT127" s="311"/>
      <c r="AU127" s="298"/>
      <c r="AV127" s="298"/>
    </row>
    <row r="128" spans="1:48" ht="13.25" customHeight="1" x14ac:dyDescent="0.2">
      <c r="A128" s="309"/>
      <c r="B128" s="283"/>
      <c r="C128" s="304"/>
      <c r="D128" s="90" t="s">
        <v>31</v>
      </c>
      <c r="E128" s="278"/>
      <c r="F128" s="292"/>
      <c r="G128" s="91">
        <v>2</v>
      </c>
      <c r="H128" s="278"/>
      <c r="I128" s="92" t="s">
        <v>18</v>
      </c>
      <c r="J128" s="93">
        <f>IF(I128="","",IF(_xlfn.XLOOKUP(I128,I$3:I127,$AS$3:AS127,0,,-1)=AS128,_xlfn.XLOOKUP(I128,I$3:I127,J$3:J127,1,,-1)+1,1))</f>
        <v>5</v>
      </c>
      <c r="K128" s="94">
        <f>IF(I128="","",_xlfn.XLOOKUP(I128,I$3:I127,K$3:K127,0,,-1)+IF($D128=" ",1,0))</f>
        <v>0</v>
      </c>
      <c r="L128" s="95">
        <v>1.34</v>
      </c>
      <c r="M128" s="96"/>
      <c r="N128" s="295"/>
      <c r="O128" s="97">
        <f>IF(OR(W126="",W127=""),"",IF(L128&gt;0,ROUND(IF(M128&gt;0,M128,IF(M126&gt;0,IF(N126=TRUE,ROUND((M126*W128)/W126,0),(M126*W128)/W126),IF(M127&gt;0,IF(N126=TRUE,ROUND((M127*W128)/W127,0),(M127*W128)/W127),IF(M128&gt;0,M128,0)))),2),""))</f>
        <v>68</v>
      </c>
      <c r="P128" s="98">
        <f t="shared" si="36"/>
        <v>91.12</v>
      </c>
      <c r="Q128" s="278"/>
      <c r="R128" s="278"/>
      <c r="S128" s="278"/>
      <c r="T128" s="278"/>
      <c r="U128" s="278"/>
      <c r="V128" s="289"/>
      <c r="W128" s="99">
        <f>IF(L128="","",(SUM(L126:L128)/L128)/(SUM(L126:L128)/L126+SUM(L126:L128)/L127+SUM(L126:L128)/L128))</f>
        <v>0.81004455245038476</v>
      </c>
      <c r="X128" s="89">
        <f t="shared" si="42"/>
        <v>23.120000000000005</v>
      </c>
      <c r="Y128" s="77">
        <f t="shared" si="42"/>
        <v>0</v>
      </c>
      <c r="Z128" s="77">
        <f t="shared" si="42"/>
        <v>0</v>
      </c>
      <c r="AA128" s="77">
        <f t="shared" si="42"/>
        <v>0</v>
      </c>
      <c r="AB128" s="77">
        <f t="shared" si="42"/>
        <v>0</v>
      </c>
      <c r="AC128" s="77">
        <f t="shared" si="42"/>
        <v>0</v>
      </c>
      <c r="AD128" s="77">
        <f t="shared" si="42"/>
        <v>0</v>
      </c>
      <c r="AE128" s="77">
        <f t="shared" si="22"/>
        <v>1</v>
      </c>
      <c r="AF128" s="77">
        <f t="shared" si="23"/>
        <v>0</v>
      </c>
      <c r="AG128" s="77">
        <f t="shared" si="24"/>
        <v>0</v>
      </c>
      <c r="AH128" s="77">
        <f t="shared" si="25"/>
        <v>0</v>
      </c>
      <c r="AI128" s="77">
        <f t="shared" si="26"/>
        <v>0</v>
      </c>
      <c r="AJ128" s="77">
        <f t="shared" si="27"/>
        <v>0</v>
      </c>
      <c r="AK128" s="77">
        <f t="shared" si="28"/>
        <v>0</v>
      </c>
      <c r="AL128" s="77">
        <f t="shared" si="29"/>
        <v>0</v>
      </c>
      <c r="AM128" s="77">
        <f t="shared" si="30"/>
        <v>0</v>
      </c>
      <c r="AN128" s="77">
        <f t="shared" si="31"/>
        <v>0</v>
      </c>
      <c r="AO128" s="77">
        <f t="shared" si="32"/>
        <v>0</v>
      </c>
      <c r="AP128" s="77">
        <f t="shared" si="33"/>
        <v>0</v>
      </c>
      <c r="AQ128" s="77">
        <f t="shared" si="34"/>
        <v>0</v>
      </c>
      <c r="AR128" s="77">
        <f t="shared" si="35"/>
        <v>0</v>
      </c>
      <c r="AS128" s="107" t="str">
        <f>IF($B126="","",IF($B126=$B123,AS125,$B126))</f>
        <v>18</v>
      </c>
      <c r="AT128" s="311"/>
      <c r="AU128" s="298"/>
      <c r="AV128" s="298"/>
    </row>
    <row r="129" spans="1:48" ht="13.25" customHeight="1" x14ac:dyDescent="0.2">
      <c r="A129" s="312" t="str">
        <f>IF(OR(D129="W",D130="W",D131="W",D129="1/2W",D130="1/2W",D131="1/2W",D129="1/2L",D130="1/2L",D131="1/2L"),"OK",IF(OR(D129="L",D130="L",D131="L"),"LOSS",IF(OR(D129="X",D130="X",D131="X"),"Anulado"," ")))</f>
        <v>OK</v>
      </c>
      <c r="B129" s="316" t="str">
        <f>IF(E129="","",$B126)</f>
        <v>18</v>
      </c>
      <c r="C129" s="302" t="str">
        <f>IF(E129=""," ","– "&amp;COUNTIF(B$3:B131,$B129))</f>
        <v>– 9</v>
      </c>
      <c r="D129" s="25" t="s">
        <v>28</v>
      </c>
      <c r="E129" s="325">
        <v>44700.291666666664</v>
      </c>
      <c r="F129" s="315" t="s">
        <v>230</v>
      </c>
      <c r="G129" s="132">
        <v>2</v>
      </c>
      <c r="H129" s="306" t="str">
        <f ca="1">IF(E129="","",IF(AND(DAY(E129)&lt;DAY(TODAY()),$A129=" "),"???",IF($A129=" ",IF(AND(DAY(E129)=DAY(TODAY()),HOUR(E129)&lt;=HOUR(NOW())+1),IF(AND(HOUR(E129)+2&lt;=HOUR(NOW()),DAY(E129)&lt;=DAY(TODAY()),MINUTE(E129)&lt;=MINUTE(NOW())),"???",IF(OR(MINUTE(E129)&lt;=MINUTE(NOW()),HOUR(E129)&lt;=HOUR(NOW())),"!!!","")),""),"")))</f>
        <v/>
      </c>
      <c r="I129" s="27" t="s">
        <v>20</v>
      </c>
      <c r="J129" s="101">
        <f>IF(I129="","",IF(_xlfn.XLOOKUP(I129,I$3:I128,$AS$3:AS128,0,,-1)=AS129,_xlfn.XLOOKUP(I129,I$3:I128,J$3:J128,1,,-1)+1,1))</f>
        <v>11</v>
      </c>
      <c r="K129" s="29">
        <f>IF(I129="","",_xlfn.XLOOKUP(I129,I$3:I128,K$3:K128,0,,-1)+IF($D129=" ",1,0))</f>
        <v>0</v>
      </c>
      <c r="L129" s="118">
        <v>5</v>
      </c>
      <c r="M129" s="119">
        <v>7.72</v>
      </c>
      <c r="N129" s="318" t="b">
        <v>1</v>
      </c>
      <c r="O129" s="102">
        <f>IF(OR(W129="",W130=""),"",ROUND(IF(L131&gt;0,IF(M129&gt;0,M129,IF(M130&gt;0,IF(N129=TRUE,ROUND((M130*W129)/W130,0),(M130*W129)/W130),IF(N129=TRUE,ROUND((M131*W129)/W131,0),(M131*W129)/W131))),IF(M129&gt;0,M129,IF(N129=TRUE,ROUND((M130*W129)/W130,0),(M130*W129)/W130))),2))</f>
        <v>7.72</v>
      </c>
      <c r="P129" s="33">
        <f t="shared" si="36"/>
        <v>38.6</v>
      </c>
      <c r="Q129" s="301">
        <f>IF($A129="Anulado",0,IF(OR($A129="LOSS",$A129="OK"),IF(OR($D129="W",$D129="1/2W",$D129="1/2L"),P129-O129,IF($D129="L",-O129,0))+IF(OR($D130="W",$D130="1/2W",$D130="1/2L"),P130-O130,IF($D130="L",-O130,0))+IF(OR($D131="W",$D131="1/2W",$D131="1/2L"),P131-O131,IF($D131="L",-O131,0)),IF(AND(OR($D129="W",$D129="1/2W",$D129="1/2L"),D130="W"),P129+P130-SUM(O129:O131)+_xlfn.XLOOKUP("X",D129:D131,O129:O131,0),IF(AND(D129=TRUE,D131="W"),P129+P131-SUM(O129:O131),IF(AND(D130="W",D131="W"),P130+P131-SUM(O129:O131)+_xlfn.XLOOKUP("X",D129:D131,O129:O131,0),IF(L131&gt;0,IF(OR($D129="W",$D129="1/2W",$D129="1/2L"),P129-SUM(O129:O131)+_xlfn.XLOOKUP("X",D129:D131,O129:O131,0),IF(OR($D129="W",$D129="1/2W",$D129="1/2L"),P130-SUM(O129:O131)+_xlfn.XLOOKUP("X",D129:D131,O129:O131,0),IF(OR($D129="W",$D129="1/2W",$D129="1/2L"),P131-SUM(O129:O131)+_xlfn.XLOOKUP("X",D129:D131,O129:O131,0),SUM(P129:P131)/3-SUM(O129:O131)+_xlfn.XLOOKUP("X",D129:D131,O129:O131,0)))),IF(OR($D129="W",$D129="1/2W",$D129="1/2L"),P129-SUM(O129:O130)+_xlfn.XLOOKUP("X",D129:D131,O129:O131,0),IF(OR($D129="W",$D129="1/2W",$D129="1/2L"),P130-SUM(O129:O130)+_xlfn.XLOOKUP("X",D129:D131,O129:O131,0),SUM(P129:P130)/2-SUM(O129:O130)+_xlfn.XLOOKUP("X",D129:D131,O129:O131,0)))))))))</f>
        <v>4.0800000000000054</v>
      </c>
      <c r="R129" s="300">
        <f>IF(Q129=0,0,Q129/SUM(O129:O131))</f>
        <v>0.12469437652811753</v>
      </c>
      <c r="S129" s="285">
        <f>IF($B129=$B126,IF(OR($A129="LOSS",$A129="OK",$A129="Anulada"),Q129,0)+S126,IF(OR($A129="LOSS",$A129="OK",$A129="Anulada"),Q129,0))</f>
        <v>46.449600000000011</v>
      </c>
      <c r="T129" s="285">
        <f>IF($B129="",0,IF($B129=$B126,IF(G131="",IF(OR(G129="DNB1",G129="DNB2",G129="AH1(0)",G129="AH2(0)",G129="AH1(1)",G129="AH2(1)",G129="AH1(2)",G129="AH2(2)",G129="AH1(3)",G129="AH2(3)",G129="AH1(4)",G129="AH2(4)"),0,IF(Q129&lt;0,IF(G131="",SMALL(P129:P131,1)-SUM(O129:O131),0),SMALL(P129:P131,1)-SUM(O129:O131))),IF(Q129&lt;0,IF(G131="",SMALL(P129:P131,1)-SUM(O129:O131),0),SMALL(P129:P131,1)-SUM(O129:O131)))+T126,IF(G131="",IF(OR(G129="DNB1",G129="DNB2",G129="AH1(0)",G129="AH2(0)",G129="AH1(1)",G129="AH2(1)",G129="AH1(2)",G129="AH2(2)",G129="AH1(3)",G129="AH2(3)",G129="AH1(4)",G129="AH2(4)"),0,IF(Q129&lt;0,IF(G131="",SMALL(P129:P131,1)-SUM(O129:O131),0),SMALL(P129:P131,1)-SUM(O129:O131))),IF(Q129&lt;0,IF(G131="",SMALL(P129:P131,1)-SUM(O129:O131),0),SMALL(P129:P131,1)-SUM(O129:O131)))))</f>
        <v>-55.018200000000014</v>
      </c>
      <c r="U129" s="285">
        <f>IF($B129=$B126,IF(Q129&lt;0,IF(G131="",Q129,0),Q129)+U126,Q129)</f>
        <v>46.449600000000011</v>
      </c>
      <c r="V129" s="287">
        <f>IF(U129=0,0,U129/AT129)</f>
        <v>6.2146584249819385E-2</v>
      </c>
      <c r="W129" s="34">
        <f>IF(L129="","",IF(L131&gt;0,(SUM(L129:L131)/L129)/(SUM(L129:L131)/L129+SUM(L129:L131)/L130+SUM(L129:L131)/L131),L130/SUM(L129:L130)))</f>
        <v>0.23224832293935849</v>
      </c>
      <c r="X129" s="103">
        <f t="shared" si="42"/>
        <v>0</v>
      </c>
      <c r="Y129" s="103">
        <f t="shared" si="42"/>
        <v>0</v>
      </c>
      <c r="Z129" s="104">
        <f t="shared" si="42"/>
        <v>-7.72</v>
      </c>
      <c r="AA129" s="103">
        <f t="shared" si="42"/>
        <v>0</v>
      </c>
      <c r="AB129" s="103">
        <f t="shared" si="42"/>
        <v>0</v>
      </c>
      <c r="AC129" s="103">
        <f t="shared" si="42"/>
        <v>0</v>
      </c>
      <c r="AD129" s="103">
        <f t="shared" si="42"/>
        <v>0</v>
      </c>
      <c r="AE129" s="52">
        <f t="shared" si="22"/>
        <v>0</v>
      </c>
      <c r="AF129" s="52">
        <f t="shared" si="23"/>
        <v>0</v>
      </c>
      <c r="AG129" s="52">
        <f t="shared" si="24"/>
        <v>0</v>
      </c>
      <c r="AH129" s="52">
        <f t="shared" si="25"/>
        <v>0</v>
      </c>
      <c r="AI129" s="52">
        <f t="shared" si="26"/>
        <v>0</v>
      </c>
      <c r="AJ129" s="52">
        <f t="shared" si="27"/>
        <v>1</v>
      </c>
      <c r="AK129" s="52">
        <f t="shared" si="28"/>
        <v>0</v>
      </c>
      <c r="AL129" s="52">
        <f t="shared" si="29"/>
        <v>0</v>
      </c>
      <c r="AM129" s="52">
        <f t="shared" si="30"/>
        <v>0</v>
      </c>
      <c r="AN129" s="52">
        <f t="shared" si="31"/>
        <v>0</v>
      </c>
      <c r="AO129" s="52">
        <f t="shared" si="32"/>
        <v>0</v>
      </c>
      <c r="AP129" s="52">
        <f t="shared" si="33"/>
        <v>0</v>
      </c>
      <c r="AQ129" s="52">
        <f t="shared" si="34"/>
        <v>0</v>
      </c>
      <c r="AR129" s="52">
        <f t="shared" si="35"/>
        <v>0</v>
      </c>
      <c r="AS129" s="105" t="str">
        <f>IF($B129="","",IF($B129=$B126,AS126,$B129))</f>
        <v>18</v>
      </c>
      <c r="AT129" s="322">
        <f>IF($B129=$B126,AT126+SUM(O129:O131),SUM(O129:O131))</f>
        <v>747.42000000000007</v>
      </c>
      <c r="AU129" s="285">
        <f>IF($A129=" ",SUM(O129:O131),0)+AU126</f>
        <v>0</v>
      </c>
      <c r="AV129" s="285">
        <f>IF($B129="","",AV126+Q129)</f>
        <v>270.36727538757555</v>
      </c>
    </row>
    <row r="130" spans="1:48" ht="13" customHeight="1" x14ac:dyDescent="0.2">
      <c r="A130" s="308"/>
      <c r="B130" s="282"/>
      <c r="C130" s="303"/>
      <c r="D130" s="39" t="s">
        <v>31</v>
      </c>
      <c r="E130" s="277"/>
      <c r="F130" s="291"/>
      <c r="G130" s="120" t="s">
        <v>56</v>
      </c>
      <c r="H130" s="277"/>
      <c r="I130" s="42" t="s">
        <v>23</v>
      </c>
      <c r="J130" s="43">
        <f>IF(I130="","",IF(_xlfn.XLOOKUP(I130,I$3:I129,$AS$3:AS129,0,,-1)=AS130,_xlfn.XLOOKUP(I130,I$3:I129,J$3:J129,1,,-1)+1,1))</f>
        <v>5</v>
      </c>
      <c r="K130" s="44">
        <f>IF(I130="","",_xlfn.XLOOKUP(I130,I$3:I129,K$3:K129,0,,-1)+IF($D130=" ",1,0))</f>
        <v>0</v>
      </c>
      <c r="L130" s="121">
        <v>3.68</v>
      </c>
      <c r="M130" s="122"/>
      <c r="N130" s="294"/>
      <c r="O130" s="47">
        <f>IF(OR(W129="",W130=""),"",ROUND(IF(L131&gt;0,IF(M130&gt;0,M130,IF(M129&gt;0,IF(N129=TRUE,ROUND((M129*W130)/W129,0),(M129*W130)/W129),IF(M130&gt;0,IF(N129=TRUE,ROUND(M130,0),M130),IF(M131&gt;0,IF(N129=TRUE,ROUND(O131*W130/W131,0),O131*W130/W131),0)))),IF(M130&gt;0,M130,IF(N129=TRUE,ROUND((M129*W130)/W129,0),(M129*W130)/W129))),2))</f>
        <v>10</v>
      </c>
      <c r="P130" s="48">
        <f t="shared" si="36"/>
        <v>36.800000000000004</v>
      </c>
      <c r="Q130" s="277"/>
      <c r="R130" s="286"/>
      <c r="S130" s="286"/>
      <c r="T130" s="286"/>
      <c r="U130" s="286"/>
      <c r="V130" s="288"/>
      <c r="W130" s="49">
        <f>IF(L130="","",IF(L131&gt;0,(SUM(L129:L131)/L130)/(SUM(L129:L131)/L129+SUM(L129:L131)/L130+SUM(L129:L131)/L131),L129/SUM(L129:L130)))</f>
        <v>0.31555478660238923</v>
      </c>
      <c r="X130" s="103">
        <f t="shared" si="42"/>
        <v>0</v>
      </c>
      <c r="Y130" s="103">
        <f t="shared" si="42"/>
        <v>0</v>
      </c>
      <c r="Z130" s="103">
        <f t="shared" si="42"/>
        <v>0</v>
      </c>
      <c r="AA130" s="103">
        <f t="shared" si="42"/>
        <v>0</v>
      </c>
      <c r="AB130" s="103">
        <f t="shared" si="42"/>
        <v>0</v>
      </c>
      <c r="AC130" s="104">
        <f t="shared" si="42"/>
        <v>26.800000000000004</v>
      </c>
      <c r="AD130" s="103">
        <f t="shared" si="42"/>
        <v>0</v>
      </c>
      <c r="AE130" s="52">
        <f t="shared" si="22"/>
        <v>0</v>
      </c>
      <c r="AF130" s="52">
        <f t="shared" si="23"/>
        <v>0</v>
      </c>
      <c r="AG130" s="52">
        <f t="shared" si="24"/>
        <v>0</v>
      </c>
      <c r="AH130" s="52">
        <f t="shared" si="25"/>
        <v>0</v>
      </c>
      <c r="AI130" s="52">
        <f t="shared" si="26"/>
        <v>0</v>
      </c>
      <c r="AJ130" s="52">
        <f t="shared" si="27"/>
        <v>0</v>
      </c>
      <c r="AK130" s="52">
        <f t="shared" si="28"/>
        <v>0</v>
      </c>
      <c r="AL130" s="52">
        <f t="shared" si="29"/>
        <v>0</v>
      </c>
      <c r="AM130" s="52">
        <f t="shared" si="30"/>
        <v>0</v>
      </c>
      <c r="AN130" s="52">
        <f t="shared" si="31"/>
        <v>0</v>
      </c>
      <c r="AO130" s="52">
        <f t="shared" si="32"/>
        <v>1</v>
      </c>
      <c r="AP130" s="52">
        <f t="shared" si="33"/>
        <v>0</v>
      </c>
      <c r="AQ130" s="52">
        <f t="shared" si="34"/>
        <v>0</v>
      </c>
      <c r="AR130" s="52">
        <f t="shared" si="35"/>
        <v>0</v>
      </c>
      <c r="AS130" s="105" t="str">
        <f>IF($B129="","",IF($B129=$B126,AS127,$B129))</f>
        <v>18</v>
      </c>
      <c r="AT130" s="311"/>
      <c r="AU130" s="298"/>
      <c r="AV130" s="298"/>
    </row>
    <row r="131" spans="1:48" ht="13.25" customHeight="1" x14ac:dyDescent="0.2">
      <c r="A131" s="309"/>
      <c r="B131" s="283"/>
      <c r="C131" s="304"/>
      <c r="D131" s="54" t="s">
        <v>28</v>
      </c>
      <c r="E131" s="278"/>
      <c r="F131" s="292"/>
      <c r="G131" s="140">
        <v>1</v>
      </c>
      <c r="H131" s="278"/>
      <c r="I131" s="124" t="s">
        <v>18</v>
      </c>
      <c r="J131" s="125">
        <f>IF(I131="","",IF(_xlfn.XLOOKUP(I131,I$3:I130,$AS$3:AS130,0,,-1)=AS131,_xlfn.XLOOKUP(I131,I$3:I130,J$3:J130,1,,-1)+1,1))</f>
        <v>6</v>
      </c>
      <c r="K131" s="126">
        <f>IF(I131="","",_xlfn.XLOOKUP(I131,I$3:I130,K$3:K130,0,,-1)+IF($D131=" ",1,0))</f>
        <v>0</v>
      </c>
      <c r="L131" s="127">
        <v>2.5680000000000001</v>
      </c>
      <c r="M131" s="128"/>
      <c r="N131" s="295"/>
      <c r="O131" s="129">
        <f>IF(OR(W129="",W130=""),"",IF(L131&gt;0,ROUND(IF(M131&gt;0,M131,IF(M129&gt;0,IF(N129=TRUE,ROUND((M129*W131)/W129,0),(M129*W131)/W129),IF(M130&gt;0,IF(N129=TRUE,ROUND((M130*W131)/W130,0),(M130*W131)/W130),IF(M131&gt;0,M131,0)))),2),""))</f>
        <v>15</v>
      </c>
      <c r="P131" s="130">
        <f t="shared" si="36"/>
        <v>38.520000000000003</v>
      </c>
      <c r="Q131" s="278"/>
      <c r="R131" s="278"/>
      <c r="S131" s="278"/>
      <c r="T131" s="278"/>
      <c r="U131" s="278"/>
      <c r="V131" s="289"/>
      <c r="W131" s="131">
        <f>IF(L131="","",(SUM(L129:L131)/L131)/(SUM(L129:L131)/L129+SUM(L129:L131)/L130+SUM(L129:L131)/L131))</f>
        <v>0.45219689045825245</v>
      </c>
      <c r="X131" s="104">
        <f t="shared" si="42"/>
        <v>-15</v>
      </c>
      <c r="Y131" s="103">
        <f t="shared" si="42"/>
        <v>0</v>
      </c>
      <c r="Z131" s="103">
        <f t="shared" si="42"/>
        <v>0</v>
      </c>
      <c r="AA131" s="103">
        <f t="shared" si="42"/>
        <v>0</v>
      </c>
      <c r="AB131" s="103">
        <f t="shared" si="42"/>
        <v>0</v>
      </c>
      <c r="AC131" s="103">
        <f t="shared" si="42"/>
        <v>0</v>
      </c>
      <c r="AD131" s="103">
        <f t="shared" si="42"/>
        <v>0</v>
      </c>
      <c r="AE131" s="52">
        <f t="shared" ref="AE131:AE194" si="43">IF(AE$2=$I131,IF($D131="W",1,IF($D131="1/2W",0.5,0)),0)</f>
        <v>0</v>
      </c>
      <c r="AF131" s="52">
        <f t="shared" ref="AF131:AF194" si="44">IF(AE$2=$I131,IF($D131="L",1,IF($D131="1/2L",0.5,0)),0)</f>
        <v>1</v>
      </c>
      <c r="AG131" s="52">
        <f t="shared" ref="AG131:AG194" si="45">IF(AG$2=$I131,IF($D131="W",1,IF($D131="1/2W",0.5,0)),0)</f>
        <v>0</v>
      </c>
      <c r="AH131" s="52">
        <f t="shared" ref="AH131:AH194" si="46">IF(AG$2=$I131,IF($D131="L",1,IF($D131="1/2L",0.5,0)),0)</f>
        <v>0</v>
      </c>
      <c r="AI131" s="52">
        <f t="shared" ref="AI131:AI194" si="47">IF(AI$2=$I131,IF($D131="W",1,IF($D131="1/2W",0.5,0)),0)</f>
        <v>0</v>
      </c>
      <c r="AJ131" s="52">
        <f t="shared" ref="AJ131:AJ194" si="48">IF(AI$2=$I131,IF($D131="L",1,IF($D131="1/2L",0.5,0)),0)</f>
        <v>0</v>
      </c>
      <c r="AK131" s="52">
        <f t="shared" ref="AK131:AK194" si="49">IF(AK$2=$I131,IF($D131="W",1,IF($D131="1/2W",0.5,0)),0)</f>
        <v>0</v>
      </c>
      <c r="AL131" s="52">
        <f t="shared" ref="AL131:AL194" si="50">IF(AK$2=$I131,IF($D131="L",1,IF($D131="1/2L",0.5,0)),0)</f>
        <v>0</v>
      </c>
      <c r="AM131" s="52">
        <f t="shared" ref="AM131:AM194" si="51">IF(AM$2=$I131,IF($D131="W",1,IF($D131="1/2W",0.5,0)),0)</f>
        <v>0</v>
      </c>
      <c r="AN131" s="52">
        <f t="shared" ref="AN131:AN194" si="52">IF(AM$2=$I131,IF($D131="L",1,IF($D131="1/2L",0.5,0)),0)</f>
        <v>0</v>
      </c>
      <c r="AO131" s="52">
        <f t="shared" ref="AO131:AO194" si="53">IF(AO$2=$I131,IF($D131="W",1,IF($D131="1/2W",0.5,0)),0)</f>
        <v>0</v>
      </c>
      <c r="AP131" s="52">
        <f t="shared" ref="AP131:AP194" si="54">IF(AO$2=$I131,IF($D131="L",1,IF($D131="1/2L",0.5,0)),0)</f>
        <v>0</v>
      </c>
      <c r="AQ131" s="52">
        <f t="shared" ref="AQ131:AQ194" si="55">IF(AQ$2=$I131,IF($D131="W",1,IF($D131="1/2W",0.5,0)),0)</f>
        <v>0</v>
      </c>
      <c r="AR131" s="52">
        <f t="shared" ref="AR131:AR194" si="56">IF(AQ$2=$I131,IF($D131="L",1,IF($D131="1/2L",0.5,0)),0)</f>
        <v>0</v>
      </c>
      <c r="AS131" s="105" t="str">
        <f>IF($B129="","",IF($B129=$B126,AS128,$B129))</f>
        <v>18</v>
      </c>
      <c r="AT131" s="311"/>
      <c r="AU131" s="298"/>
      <c r="AV131" s="298"/>
    </row>
    <row r="132" spans="1:48" ht="13.25" customHeight="1" x14ac:dyDescent="0.2">
      <c r="A132" s="307" t="str">
        <f>IF(OR(D132="W",D133="W",D134="W",D132="1/2W",D133="1/2W",D134="1/2W",D132="1/2L",D133="1/2L",D134="1/2L"),"OK",IF(OR(D132="L",D133="L",D134="L"),"LOSS",IF(OR(D132="X",D133="X",D134="X"),"Anulado"," ")))</f>
        <v>OK</v>
      </c>
      <c r="B132" s="317" t="str">
        <f>IF(E132="","",$B129)</f>
        <v>18</v>
      </c>
      <c r="C132" s="305" t="str">
        <f>IF(E132=""," ","– "&amp;COUNTIF(B$3:B134,$B132))</f>
        <v>– 10</v>
      </c>
      <c r="D132" s="65" t="s">
        <v>31</v>
      </c>
      <c r="E132" s="326">
        <v>44700.645833333336</v>
      </c>
      <c r="F132" s="314" t="s">
        <v>231</v>
      </c>
      <c r="G132" s="66" t="s">
        <v>172</v>
      </c>
      <c r="H132" s="313" t="str">
        <f ca="1">IF(E132="","",IF(AND(DAY(E132)&lt;DAY(TODAY()),$A132=" "),"???",IF($A132=" ",IF(AND(DAY(E132)=DAY(TODAY()),HOUR(E132)&lt;=HOUR(NOW())+1),IF(AND(HOUR(E132)+2&lt;=HOUR(NOW()),DAY(E132)&lt;=DAY(TODAY()),MINUTE(E132)&lt;=MINUTE(NOW())),"???",IF(OR(MINUTE(E132)&lt;=MINUTE(NOW()),HOUR(E132)&lt;=HOUR(NOW())),"!!!","")),""),"")))</f>
        <v/>
      </c>
      <c r="I132" s="67" t="s">
        <v>18</v>
      </c>
      <c r="J132" s="68">
        <f>IF(I132="","",IF(_xlfn.XLOOKUP(I132,I$3:I131,$AS$3:AS131,0,,-1)=AS132,_xlfn.XLOOKUP(I132,I$3:I131,J$3:J131,1,,-1)+1,1))</f>
        <v>7</v>
      </c>
      <c r="K132" s="69">
        <f>IF(I132="","",_xlfn.XLOOKUP(I132,I$3:I131,K$3:K131,0,,-1)+IF($D132=" ",1,0))</f>
        <v>0</v>
      </c>
      <c r="L132" s="70">
        <v>3.26</v>
      </c>
      <c r="M132" s="71">
        <v>18</v>
      </c>
      <c r="N132" s="293" t="b">
        <v>0</v>
      </c>
      <c r="O132" s="72">
        <f>IF(OR(W132="",W133=""),"",ROUND(IF(L134&gt;0,IF(M132&gt;0,M132,IF(M133&gt;0,IF(N132=TRUE,ROUND((M133*W132)/W133,0),(M133*W132)/W133),IF(N132=TRUE,ROUND((M134*W132)/W134,0),(M134*W132)/W134))),IF(M132&gt;0,M132,IF(N132=TRUE,ROUND((M133*W132)/W133,0),(M133*W132)/W133))),2))</f>
        <v>18</v>
      </c>
      <c r="P132" s="73">
        <f t="shared" si="36"/>
        <v>58.679999999999993</v>
      </c>
      <c r="Q132" s="320">
        <f>IF($A132="Anulado",0,IF(OR($A132="LOSS",$A132="OK"),IF(OR($D132="W",$D132="1/2W",$D132="1/2L"),P132-O132,IF($D132="L",-O132,0))+IF(OR($D133="W",$D133="1/2W",$D133="1/2L"),P133-O133,IF($D133="L",-O133,0))+IF(OR($D134="W",$D134="1/2W",$D134="1/2L"),P134-O134,IF($D134="L",-O134,0)),IF(AND(OR($D132="W",$D132="1/2W",$D132="1/2L"),D133="W"),P132+P133-SUM(O132:O134)+_xlfn.XLOOKUP("X",D132:D134,O132:O134,0),IF(AND(D132=TRUE,D134="W"),P132+P134-SUM(O132:O134),IF(AND(D133="W",D134="W"),P133+P134-SUM(O132:O134)+_xlfn.XLOOKUP("X",D132:D134,O132:O134,0),IF(L134&gt;0,IF(OR($D132="W",$D132="1/2W",$D132="1/2L"),P132-SUM(O132:O134)+_xlfn.XLOOKUP("X",D132:D134,O132:O134,0),IF(OR($D132="W",$D132="1/2W",$D132="1/2L"),P133-SUM(O132:O134)+_xlfn.XLOOKUP("X",D132:D134,O132:O134,0),IF(OR($D132="W",$D132="1/2W",$D132="1/2L"),P134-SUM(O132:O134)+_xlfn.XLOOKUP("X",D132:D134,O132:O134,0),SUM(P132:P134)/3-SUM(O132:O134)+_xlfn.XLOOKUP("X",D132:D134,O132:O134,0)))),IF(OR($D132="W",$D132="1/2W",$D132="1/2L"),P132-SUM(O132:O133)+_xlfn.XLOOKUP("X",D132:D134,O132:O134,0),IF(OR($D132="W",$D132="1/2W",$D132="1/2L"),P133-SUM(O132:O133)+_xlfn.XLOOKUP("X",D132:D134,O132:O134,0),SUM(P132:P133)/2-SUM(O132:O133)+_xlfn.XLOOKUP("X",D132:D134,O132:O134,0)))))))))</f>
        <v>0.67999999999999261</v>
      </c>
      <c r="R132" s="319">
        <f>IF(Q132=0,0,Q132/SUM(O132:O134))</f>
        <v>1.1724137931034355E-2</v>
      </c>
      <c r="S132" s="296">
        <f>IF($B132=$B129,IF(OR($A132="LOSS",$A132="OK",$A132="Anulada"),Q132,0)+S129,IF(OR($A132="LOSS",$A132="OK",$A132="Anulada"),Q132,0))</f>
        <v>47.129600000000003</v>
      </c>
      <c r="T132" s="296">
        <f>IF($B132="",0,IF($B132=$B129,IF(G134="",IF(OR(G132="DNB1",G132="DNB2",G132="AH1(0)",G132="AH2(0)",G132="AH1(1)",G132="AH2(1)",G132="AH1(2)",G132="AH2(2)",G132="AH1(3)",G132="AH2(3)",G132="AH1(4)",G132="AH2(4)"),0,IF(Q132&lt;0,IF(G134="",SMALL(P132:P134,1)-SUM(O132:O134),0),SMALL(P132:P134,1)-SUM(O132:O134))),IF(Q132&lt;0,IF(G134="",SMALL(P132:P134,1)-SUM(O132:O134),0),SMALL(P132:P134,1)-SUM(O132:O134)))+T129,IF(G134="",IF(OR(G132="DNB1",G132="DNB2",G132="AH1(0)",G132="AH2(0)",G132="AH1(1)",G132="AH2(1)",G132="AH1(2)",G132="AH2(2)",G132="AH1(3)",G132="AH2(3)",G132="AH1(4)",G132="AH2(4)"),0,IF(Q132&lt;0,IF(G134="",SMALL(P132:P134,1)-SUM(O132:O134),0),SMALL(P132:P134,1)-SUM(O132:O134))),IF(Q132&lt;0,IF(G134="",SMALL(P132:P134,1)-SUM(O132:O134),0),SMALL(P132:P134,1)-SUM(O132:O134)))))</f>
        <v>-54.338200000000022</v>
      </c>
      <c r="U132" s="296">
        <f>IF($B132=$B129,IF(Q132&lt;0,IF(G134="",Q132,0),Q132)+U129,Q132)</f>
        <v>47.129600000000003</v>
      </c>
      <c r="V132" s="323">
        <f>IF(U132=0,0,U132/AT132)</f>
        <v>5.8515557100643142E-2</v>
      </c>
      <c r="W132" s="74">
        <f>IF(L132="","",IF(L134&gt;0,(SUM(L132:L134)/L132)/(SUM(L132:L134)/L132+SUM(L132:L134)/L133+SUM(L132:L134)/L134),L133/SUM(L132:L133)))</f>
        <v>0.32658541623631487</v>
      </c>
      <c r="X132" s="89">
        <f t="shared" si="42"/>
        <v>40.679999999999993</v>
      </c>
      <c r="Y132" s="77">
        <f t="shared" si="42"/>
        <v>0</v>
      </c>
      <c r="Z132" s="77">
        <f t="shared" si="42"/>
        <v>0</v>
      </c>
      <c r="AA132" s="77">
        <f t="shared" si="42"/>
        <v>0</v>
      </c>
      <c r="AB132" s="77">
        <f t="shared" si="42"/>
        <v>0</v>
      </c>
      <c r="AC132" s="77">
        <f t="shared" si="42"/>
        <v>0</v>
      </c>
      <c r="AD132" s="77">
        <f t="shared" si="42"/>
        <v>0</v>
      </c>
      <c r="AE132" s="77">
        <f t="shared" si="43"/>
        <v>1</v>
      </c>
      <c r="AF132" s="77">
        <f t="shared" si="44"/>
        <v>0</v>
      </c>
      <c r="AG132" s="77">
        <f t="shared" si="45"/>
        <v>0</v>
      </c>
      <c r="AH132" s="77">
        <f t="shared" si="46"/>
        <v>0</v>
      </c>
      <c r="AI132" s="77">
        <f t="shared" si="47"/>
        <v>0</v>
      </c>
      <c r="AJ132" s="77">
        <f t="shared" si="48"/>
        <v>0</v>
      </c>
      <c r="AK132" s="77">
        <f t="shared" si="49"/>
        <v>0</v>
      </c>
      <c r="AL132" s="77">
        <f t="shared" si="50"/>
        <v>0</v>
      </c>
      <c r="AM132" s="77">
        <f t="shared" si="51"/>
        <v>0</v>
      </c>
      <c r="AN132" s="77">
        <f t="shared" si="52"/>
        <v>0</v>
      </c>
      <c r="AO132" s="77">
        <f t="shared" si="53"/>
        <v>0</v>
      </c>
      <c r="AP132" s="77">
        <f t="shared" si="54"/>
        <v>0</v>
      </c>
      <c r="AQ132" s="77">
        <f t="shared" si="55"/>
        <v>0</v>
      </c>
      <c r="AR132" s="77">
        <f t="shared" si="56"/>
        <v>0</v>
      </c>
      <c r="AS132" s="107" t="str">
        <f>IF($B132="","",IF($B132=$B129,AS129,$B132))</f>
        <v>18</v>
      </c>
      <c r="AT132" s="321">
        <f>IF($B132=$B129,AT129+SUM(O132:O134),SUM(O132:O134))</f>
        <v>805.42000000000007</v>
      </c>
      <c r="AU132" s="296">
        <f>IF($A132=" ",SUM(O132:O134),0)+AU129</f>
        <v>0</v>
      </c>
      <c r="AV132" s="296">
        <f>IF($B132="","",AV129+Q132)</f>
        <v>271.04727538757555</v>
      </c>
    </row>
    <row r="133" spans="1:48" ht="13" customHeight="1" x14ac:dyDescent="0.2">
      <c r="A133" s="308"/>
      <c r="B133" s="282"/>
      <c r="C133" s="303"/>
      <c r="D133" s="79" t="s">
        <v>28</v>
      </c>
      <c r="E133" s="277"/>
      <c r="F133" s="291"/>
      <c r="G133" s="80" t="s">
        <v>154</v>
      </c>
      <c r="H133" s="277"/>
      <c r="I133" s="81" t="s">
        <v>23</v>
      </c>
      <c r="J133" s="82">
        <f>IF(I133="","",IF(_xlfn.XLOOKUP(I133,I$3:I132,$AS$3:AS132,0,,-1)=AS133,_xlfn.XLOOKUP(I133,I$3:I132,J$3:J132,1,,-1)+1,1))</f>
        <v>6</v>
      </c>
      <c r="K133" s="83">
        <f>IF(I133="","",_xlfn.XLOOKUP(I133,I$3:I132,K$3:K132,0,,-1)+IF($D133=" ",1,0))</f>
        <v>0</v>
      </c>
      <c r="L133" s="84">
        <v>1.581</v>
      </c>
      <c r="M133" s="85">
        <v>40</v>
      </c>
      <c r="N133" s="294"/>
      <c r="O133" s="86">
        <f>IF(OR(W132="",W133=""),"",ROUND(IF(L134&gt;0,IF(M133&gt;0,M133,IF(M132&gt;0,IF(N132=TRUE,ROUND((M132*W133)/W132,0),(M132*W133)/W132),IF(M133&gt;0,IF(N132=TRUE,ROUND(M133,0),M133),IF(M134&gt;0,IF(N132=TRUE,ROUND(O134*W133/W134,0),O134*W133/W134),0)))),IF(M133&gt;0,M133,IF(N132=TRUE,ROUND((M132*W133)/W132,0),(M132*W133)/W132))),2))</f>
        <v>40</v>
      </c>
      <c r="P133" s="87">
        <f t="shared" si="36"/>
        <v>63.239999999999995</v>
      </c>
      <c r="Q133" s="277"/>
      <c r="R133" s="286"/>
      <c r="S133" s="286"/>
      <c r="T133" s="286"/>
      <c r="U133" s="286"/>
      <c r="V133" s="288"/>
      <c r="W133" s="88">
        <f>IF(L133="","",IF(L134&gt;0,(SUM(L132:L134)/L133)/(SUM(L132:L134)/L132+SUM(L132:L134)/L133+SUM(L132:L134)/L134),L132/SUM(L132:L133)))</f>
        <v>0.67341458376368524</v>
      </c>
      <c r="X133" s="77">
        <f t="shared" ref="X133:AD142" si="57">IF($I133=X$2,IF(OR($D133="W",$D133="1/2W",$D133="1/2L"),$P133-$O133,IF($D133="X",0,-$O133)),0)</f>
        <v>0</v>
      </c>
      <c r="Y133" s="77">
        <f t="shared" si="57"/>
        <v>0</v>
      </c>
      <c r="Z133" s="77">
        <f t="shared" si="57"/>
        <v>0</v>
      </c>
      <c r="AA133" s="77">
        <f t="shared" si="57"/>
        <v>0</v>
      </c>
      <c r="AB133" s="77">
        <f t="shared" si="57"/>
        <v>0</v>
      </c>
      <c r="AC133" s="89">
        <f t="shared" si="57"/>
        <v>-40</v>
      </c>
      <c r="AD133" s="77">
        <f t="shared" si="57"/>
        <v>0</v>
      </c>
      <c r="AE133" s="77">
        <f t="shared" si="43"/>
        <v>0</v>
      </c>
      <c r="AF133" s="77">
        <f t="shared" si="44"/>
        <v>0</v>
      </c>
      <c r="AG133" s="77">
        <f t="shared" si="45"/>
        <v>0</v>
      </c>
      <c r="AH133" s="77">
        <f t="shared" si="46"/>
        <v>0</v>
      </c>
      <c r="AI133" s="77">
        <f t="shared" si="47"/>
        <v>0</v>
      </c>
      <c r="AJ133" s="77">
        <f t="shared" si="48"/>
        <v>0</v>
      </c>
      <c r="AK133" s="77">
        <f t="shared" si="49"/>
        <v>0</v>
      </c>
      <c r="AL133" s="77">
        <f t="shared" si="50"/>
        <v>0</v>
      </c>
      <c r="AM133" s="77">
        <f t="shared" si="51"/>
        <v>0</v>
      </c>
      <c r="AN133" s="77">
        <f t="shared" si="52"/>
        <v>0</v>
      </c>
      <c r="AO133" s="77">
        <f t="shared" si="53"/>
        <v>0</v>
      </c>
      <c r="AP133" s="77">
        <f t="shared" si="54"/>
        <v>1</v>
      </c>
      <c r="AQ133" s="77">
        <f t="shared" si="55"/>
        <v>0</v>
      </c>
      <c r="AR133" s="77">
        <f t="shared" si="56"/>
        <v>0</v>
      </c>
      <c r="AS133" s="107" t="str">
        <f>IF($B132="","",IF($B132=$B129,AS130,$B132))</f>
        <v>18</v>
      </c>
      <c r="AT133" s="311"/>
      <c r="AU133" s="298"/>
      <c r="AV133" s="298"/>
    </row>
    <row r="134" spans="1:48" ht="13.25" customHeight="1" x14ac:dyDescent="0.2">
      <c r="A134" s="309"/>
      <c r="B134" s="283"/>
      <c r="C134" s="304"/>
      <c r="D134" s="90" t="s">
        <v>32</v>
      </c>
      <c r="E134" s="278"/>
      <c r="F134" s="292"/>
      <c r="G134" s="109"/>
      <c r="H134" s="278"/>
      <c r="I134" s="110"/>
      <c r="J134" s="111" t="str">
        <f>IF(I134="","",IF(_xlfn.XLOOKUP(I134,I$3:I133,$AS$3:AS133,0,,-1)=AS134,_xlfn.XLOOKUP(I134,I$3:I133,J$3:J133,1,,-1)+1,1))</f>
        <v/>
      </c>
      <c r="K134" s="112" t="str">
        <f>IF(I134="","",_xlfn.XLOOKUP(I134,I$3:I133,K$3:K133,0,,-1)+IF($D134=" ",1,0))</f>
        <v/>
      </c>
      <c r="L134" s="113"/>
      <c r="M134" s="96"/>
      <c r="N134" s="295"/>
      <c r="O134" s="114" t="str">
        <f>IF(OR(W132="",W133=""),"",IF(L134&gt;0,ROUND(IF(M134&gt;0,M134,IF(M132&gt;0,IF(N132=TRUE,ROUND((M132*W134)/W132,0),(M132*W134)/W132),IF(M133&gt;0,IF(N132=TRUE,ROUND((M133*W134)/W133,0),(M133*W134)/W133),IF(M134&gt;0,M134,0)))),2),""))</f>
        <v/>
      </c>
      <c r="P134" s="115" t="str">
        <f t="shared" ref="P134:P197" si="58">IF(OR(L134="",O134=""),"",IF($D134="1/2W",O134/2+O134/2*L134,IF($D134="1/2L",O134/2,O134*L134)))</f>
        <v/>
      </c>
      <c r="Q134" s="278"/>
      <c r="R134" s="278"/>
      <c r="S134" s="278"/>
      <c r="T134" s="278"/>
      <c r="U134" s="278"/>
      <c r="V134" s="289"/>
      <c r="W134" s="116" t="str">
        <f>IF(L134="","",(SUM(L132:L134)/L134)/(SUM(L132:L134)/L132+SUM(L132:L134)/L133+SUM(L132:L134)/L134))</f>
        <v/>
      </c>
      <c r="X134" s="77">
        <f t="shared" si="57"/>
        <v>0</v>
      </c>
      <c r="Y134" s="77">
        <f t="shared" si="57"/>
        <v>0</v>
      </c>
      <c r="Z134" s="77">
        <f t="shared" si="57"/>
        <v>0</v>
      </c>
      <c r="AA134" s="77">
        <f t="shared" si="57"/>
        <v>0</v>
      </c>
      <c r="AB134" s="77">
        <f t="shared" si="57"/>
        <v>0</v>
      </c>
      <c r="AC134" s="77">
        <f t="shared" si="57"/>
        <v>0</v>
      </c>
      <c r="AD134" s="77">
        <f t="shared" si="57"/>
        <v>0</v>
      </c>
      <c r="AE134" s="77">
        <f t="shared" si="43"/>
        <v>0</v>
      </c>
      <c r="AF134" s="77">
        <f t="shared" si="44"/>
        <v>0</v>
      </c>
      <c r="AG134" s="77">
        <f t="shared" si="45"/>
        <v>0</v>
      </c>
      <c r="AH134" s="77">
        <f t="shared" si="46"/>
        <v>0</v>
      </c>
      <c r="AI134" s="77">
        <f t="shared" si="47"/>
        <v>0</v>
      </c>
      <c r="AJ134" s="77">
        <f t="shared" si="48"/>
        <v>0</v>
      </c>
      <c r="AK134" s="77">
        <f t="shared" si="49"/>
        <v>0</v>
      </c>
      <c r="AL134" s="77">
        <f t="shared" si="50"/>
        <v>0</v>
      </c>
      <c r="AM134" s="77">
        <f t="shared" si="51"/>
        <v>0</v>
      </c>
      <c r="AN134" s="77">
        <f t="shared" si="52"/>
        <v>0</v>
      </c>
      <c r="AO134" s="77">
        <f t="shared" si="53"/>
        <v>0</v>
      </c>
      <c r="AP134" s="77">
        <f t="shared" si="54"/>
        <v>0</v>
      </c>
      <c r="AQ134" s="77">
        <f t="shared" si="55"/>
        <v>0</v>
      </c>
      <c r="AR134" s="77">
        <f t="shared" si="56"/>
        <v>0</v>
      </c>
      <c r="AS134" s="107" t="str">
        <f>IF($B132="","",IF($B132=$B129,AS131,$B132))</f>
        <v>18</v>
      </c>
      <c r="AT134" s="311"/>
      <c r="AU134" s="298"/>
      <c r="AV134" s="298"/>
    </row>
    <row r="135" spans="1:48" ht="13.25" customHeight="1" x14ac:dyDescent="0.2">
      <c r="A135" s="312" t="str">
        <f>IF(OR(D135="W",D136="W",D137="W",D135="1/2W",D136="1/2W",D137="1/2W",D135="1/2L",D136="1/2L",D137="1/2L"),"OK",IF(OR(D135="L",D136="L",D137="L"),"LOSS",IF(OR(D135="X",D136="X",D137="X"),"Anulado"," ")))</f>
        <v>OK</v>
      </c>
      <c r="B135" s="316" t="s">
        <v>232</v>
      </c>
      <c r="C135" s="302" t="str">
        <f>IF(E135=""," ","– "&amp;COUNTIF(B$3:B137,$B135))</f>
        <v>– 1</v>
      </c>
      <c r="D135" s="25" t="s">
        <v>56</v>
      </c>
      <c r="E135" s="325">
        <v>44706.291666666664</v>
      </c>
      <c r="F135" s="315" t="s">
        <v>233</v>
      </c>
      <c r="G135" s="117" t="s">
        <v>234</v>
      </c>
      <c r="H135" s="306" t="str">
        <f ca="1">IF(E135="","",IF(AND(DAY(E135)&lt;DAY(TODAY()),$A135=" "),"???",IF($A135=" ",IF(AND(DAY(E135)=DAY(TODAY()),HOUR(E135)&lt;=HOUR(NOW())+1),IF(AND(HOUR(E135)+2&lt;=HOUR(NOW()),DAY(E135)&lt;=DAY(TODAY()),MINUTE(E135)&lt;=MINUTE(NOW())),"???",IF(OR(MINUTE(E135)&lt;=MINUTE(NOW()),HOUR(E135)&lt;=HOUR(NOW())),"!!!","")),""),"")))</f>
        <v/>
      </c>
      <c r="I135" s="27" t="s">
        <v>23</v>
      </c>
      <c r="J135" s="101">
        <f>IF(I135="","",IF(_xlfn.XLOOKUP(I135,I$3:I134,$AS$3:AS134,0,,-1)=AS135,_xlfn.XLOOKUP(I135,I$3:I134,J$3:J134,1,,-1)+1,1))</f>
        <v>1</v>
      </c>
      <c r="K135" s="29">
        <f>IF(I135="","",_xlfn.XLOOKUP(I135,I$3:I134,K$3:K134,0,,-1)+IF($D135=" ",1,0))</f>
        <v>0</v>
      </c>
      <c r="L135" s="118">
        <v>2.2999999999999998</v>
      </c>
      <c r="M135" s="119">
        <v>78.31</v>
      </c>
      <c r="N135" s="318" t="b">
        <v>0</v>
      </c>
      <c r="O135" s="102">
        <f>IF(OR(W135="",W136=""),"",ROUND(IF(L137&gt;0,IF(M135&gt;0,M135,IF(M136&gt;0,IF(N135=TRUE,ROUND((M136*W135)/W136,0),(M136*W135)/W136),IF(N135=TRUE,ROUND((M137*W135)/W137,0),(M137*W135)/W137))),IF(M135&gt;0,M135,IF(N135=TRUE,ROUND((M136*W135)/W136,0),(M136*W135)/W136))),2))</f>
        <v>78.31</v>
      </c>
      <c r="P135" s="33">
        <f t="shared" si="58"/>
        <v>180.113</v>
      </c>
      <c r="Q135" s="301">
        <f>IF($A135="Anulado",0,IF(OR($A135="LOSS",$A135="OK"),IF(OR($D135="W",$D135="1/2W",$D135="1/2L"),P135-O135,IF($D135="L",-O135,0))+IF(OR($D136="W",$D136="1/2W",$D136="1/2L"),P136-O136,IF($D136="L",-O136,0))+IF(OR($D137="W",$D137="1/2W",$D137="1/2L"),P137-O137,IF($D137="L",-O137,0)),IF(AND(OR($D135="W",$D135="1/2W",$D135="1/2L"),D136="W"),P135+P136-SUM(O135:O137)+_xlfn.XLOOKUP("X",D135:D137,O135:O137,0),IF(AND(D135=TRUE,D137="W"),P135+P137-SUM(O135:O137),IF(AND(D136="W",D137="W"),P136+P137-SUM(O135:O137)+_xlfn.XLOOKUP("X",D135:D137,O135:O137,0),IF(L137&gt;0,IF(OR($D135="W",$D135="1/2W",$D135="1/2L"),P135-SUM(O135:O137)+_xlfn.XLOOKUP("X",D135:D137,O135:O137,0),IF(OR($D135="W",$D135="1/2W",$D135="1/2L"),P136-SUM(O135:O137)+_xlfn.XLOOKUP("X",D135:D137,O135:O137,0),IF(OR($D135="W",$D135="1/2W",$D135="1/2L"),P137-SUM(O135:O137)+_xlfn.XLOOKUP("X",D135:D137,O135:O137,0),SUM(P135:P137)/3-SUM(O135:O137)+_xlfn.XLOOKUP("X",D135:D137,O135:O137,0)))),IF(OR($D135="W",$D135="1/2W",$D135="1/2L"),P135-SUM(O135:O136)+_xlfn.XLOOKUP("X",D135:D137,O135:O137,0),IF(OR($D135="W",$D135="1/2W",$D135="1/2L"),P136-SUM(O135:O136)+_xlfn.XLOOKUP("X",D135:D137,O135:O137,0),SUM(P135:P136)/2-SUM(O135:O136)+_xlfn.XLOOKUP("X",D135:D137,O135:O137,0)))))))))</f>
        <v>27.816000000000003</v>
      </c>
      <c r="R135" s="300">
        <f>IF(Q135=0,0,Q135/SUM(O135:O137))</f>
        <v>0.16550246920925807</v>
      </c>
      <c r="S135" s="285">
        <f>IF($B135=$B132,IF(OR($A135="LOSS",$A135="OK",$A135="Anulada"),Q135,0)+S132,IF(OR($A135="LOSS",$A135="OK",$A135="Anulada"),Q135,0))</f>
        <v>27.816000000000003</v>
      </c>
      <c r="T135" s="285">
        <f>IF($B135="",0,IF($B135=$B132,IF(G137="",IF(OR(G135="DNB1",G135="DNB2",G135="AH1(0)",G135="AH2(0)",G135="AH1(1)",G135="AH2(1)",G135="AH1(2)",G135="AH2(2)",G135="AH1(3)",G135="AH2(3)",G135="AH1(4)",G135="AH2(4)"),0,IF(Q135&lt;0,IF(G137="",SMALL(P135:P137,1)-SUM(O135:O137),0),SMALL(P135:P137,1)-SUM(O135:O137))),IF(Q135&lt;0,IF(G137="",SMALL(P135:P137,1)-SUM(O135:O137),0),SMALL(P135:P137,1)-SUM(O135:O137)))+T132,IF(G137="",IF(OR(G135="DNB1",G135="DNB2",G135="AH1(0)",G135="AH2(0)",G135="AH1(1)",G135="AH2(1)",G135="AH1(2)",G135="AH2(2)",G135="AH1(3)",G135="AH2(3)",G135="AH1(4)",G135="AH2(4)"),0,IF(Q135&lt;0,IF(G137="",SMALL(P135:P137,1)-SUM(O135:O137),0),SMALL(P135:P137,1)-SUM(O135:O137))),IF(Q135&lt;0,IF(G137="",SMALL(P135:P137,1)-SUM(O135:O137),0),SMALL(P135:P137,1)-SUM(O135:O137)))))</f>
        <v>-117.15799999999999</v>
      </c>
      <c r="U135" s="285">
        <f>IF($B135=$B132,IF(Q135&lt;0,IF(G137="",Q135,0),Q135)+U132,Q135)</f>
        <v>27.816000000000003</v>
      </c>
      <c r="V135" s="287">
        <f>IF(U135=0,0,U135/AT135)</f>
        <v>0.16550246920925807</v>
      </c>
      <c r="W135" s="34">
        <f>IF(L135="","",IF(L137&gt;0,(SUM(L135:L137)/L135)/(SUM(L135:L137)/L135+SUM(L135:L137)/L136+SUM(L135:L137)/L137),L136/SUM(L135:L136)))</f>
        <v>0.30253801029570221</v>
      </c>
      <c r="X135" s="103">
        <f t="shared" si="57"/>
        <v>0</v>
      </c>
      <c r="Y135" s="103">
        <f t="shared" si="57"/>
        <v>0</v>
      </c>
      <c r="Z135" s="103">
        <f t="shared" si="57"/>
        <v>0</v>
      </c>
      <c r="AA135" s="103">
        <f t="shared" si="57"/>
        <v>0</v>
      </c>
      <c r="AB135" s="103">
        <f t="shared" si="57"/>
        <v>0</v>
      </c>
      <c r="AC135" s="103">
        <f t="shared" si="57"/>
        <v>0</v>
      </c>
      <c r="AD135" s="103">
        <f t="shared" si="57"/>
        <v>0</v>
      </c>
      <c r="AE135" s="52">
        <f t="shared" si="43"/>
        <v>0</v>
      </c>
      <c r="AF135" s="52">
        <f t="shared" si="44"/>
        <v>0</v>
      </c>
      <c r="AG135" s="52">
        <f t="shared" si="45"/>
        <v>0</v>
      </c>
      <c r="AH135" s="52">
        <f t="shared" si="46"/>
        <v>0</v>
      </c>
      <c r="AI135" s="52">
        <f t="shared" si="47"/>
        <v>0</v>
      </c>
      <c r="AJ135" s="52">
        <f t="shared" si="48"/>
        <v>0</v>
      </c>
      <c r="AK135" s="52">
        <f t="shared" si="49"/>
        <v>0</v>
      </c>
      <c r="AL135" s="52">
        <f t="shared" si="50"/>
        <v>0</v>
      </c>
      <c r="AM135" s="52">
        <f t="shared" si="51"/>
        <v>0</v>
      </c>
      <c r="AN135" s="52">
        <f t="shared" si="52"/>
        <v>0</v>
      </c>
      <c r="AO135" s="52">
        <f t="shared" si="53"/>
        <v>0</v>
      </c>
      <c r="AP135" s="52">
        <f t="shared" si="54"/>
        <v>0</v>
      </c>
      <c r="AQ135" s="52">
        <f t="shared" si="55"/>
        <v>0</v>
      </c>
      <c r="AR135" s="52">
        <f t="shared" si="56"/>
        <v>0</v>
      </c>
      <c r="AS135" s="105" t="str">
        <f>IF($B135="","",IF($B135=$B132,AS132,$B135))</f>
        <v>19</v>
      </c>
      <c r="AT135" s="322">
        <f>IF($B135=$B132,AT132+SUM(O135:O137),SUM(O135:O137))</f>
        <v>168.07</v>
      </c>
      <c r="AU135" s="285">
        <f>IF($A135=" ",SUM(O135:O137),0)+AU132</f>
        <v>0</v>
      </c>
      <c r="AV135" s="285">
        <f>IF($B135="","",AV132+Q135)</f>
        <v>298.86327538757553</v>
      </c>
    </row>
    <row r="136" spans="1:48" ht="13" customHeight="1" x14ac:dyDescent="0.2">
      <c r="A136" s="308"/>
      <c r="B136" s="282"/>
      <c r="C136" s="303"/>
      <c r="D136" s="39" t="s">
        <v>56</v>
      </c>
      <c r="E136" s="277"/>
      <c r="F136" s="291"/>
      <c r="G136" s="120" t="s">
        <v>56</v>
      </c>
      <c r="H136" s="277"/>
      <c r="I136" s="42" t="s">
        <v>23</v>
      </c>
      <c r="J136" s="43">
        <f>IF(I136="","",IF(_xlfn.XLOOKUP(I136,I$3:I135,$AS$3:AS135,0,,-1)=AS136,_xlfn.XLOOKUP(I136,I$3:I135,J$3:J135,1,,-1)+1,1))</f>
        <v>2</v>
      </c>
      <c r="K136" s="44">
        <f>IF(I136="","",_xlfn.XLOOKUP(I136,I$3:I135,K$3:K135,0,,-1)+IF($D136=" ",1,0))</f>
        <v>0</v>
      </c>
      <c r="L136" s="121">
        <v>3.7</v>
      </c>
      <c r="M136" s="122">
        <v>13.76</v>
      </c>
      <c r="N136" s="294"/>
      <c r="O136" s="47">
        <f>IF(OR(W135="",W136=""),"",ROUND(IF(L137&gt;0,IF(M136&gt;0,M136,IF(M135&gt;0,IF(N135=TRUE,ROUND((M135*W136)/W135,0),(M135*W136)/W135),IF(M136&gt;0,IF(N135=TRUE,ROUND(M136,0),M136),IF(M137&gt;0,IF(N135=TRUE,ROUND(O137*W136/W137,0),O137*W136/W137),0)))),IF(M136&gt;0,M136,IF(N135=TRUE,ROUND((M135*W136)/W135,0),(M135*W136)/W135))),2))</f>
        <v>13.76</v>
      </c>
      <c r="P136" s="48">
        <f t="shared" si="58"/>
        <v>50.911999999999999</v>
      </c>
      <c r="Q136" s="277"/>
      <c r="R136" s="286"/>
      <c r="S136" s="286"/>
      <c r="T136" s="286"/>
      <c r="U136" s="286"/>
      <c r="V136" s="288"/>
      <c r="W136" s="49">
        <f>IF(L136="","",IF(L137&gt;0,(SUM(L135:L137)/L136)/(SUM(L135:L137)/L135+SUM(L135:L137)/L136+SUM(L135:L137)/L137),L135/SUM(L135:L136)))</f>
        <v>0.18806416856219324</v>
      </c>
      <c r="X136" s="103">
        <f t="shared" si="57"/>
        <v>0</v>
      </c>
      <c r="Y136" s="103">
        <f t="shared" si="57"/>
        <v>0</v>
      </c>
      <c r="Z136" s="103">
        <f t="shared" si="57"/>
        <v>0</v>
      </c>
      <c r="AA136" s="103">
        <f t="shared" si="57"/>
        <v>0</v>
      </c>
      <c r="AB136" s="103">
        <f t="shared" si="57"/>
        <v>0</v>
      </c>
      <c r="AC136" s="103">
        <f t="shared" si="57"/>
        <v>0</v>
      </c>
      <c r="AD136" s="103">
        <f t="shared" si="57"/>
        <v>0</v>
      </c>
      <c r="AE136" s="52">
        <f t="shared" si="43"/>
        <v>0</v>
      </c>
      <c r="AF136" s="52">
        <f t="shared" si="44"/>
        <v>0</v>
      </c>
      <c r="AG136" s="52">
        <f t="shared" si="45"/>
        <v>0</v>
      </c>
      <c r="AH136" s="52">
        <f t="shared" si="46"/>
        <v>0</v>
      </c>
      <c r="AI136" s="52">
        <f t="shared" si="47"/>
        <v>0</v>
      </c>
      <c r="AJ136" s="52">
        <f t="shared" si="48"/>
        <v>0</v>
      </c>
      <c r="AK136" s="52">
        <f t="shared" si="49"/>
        <v>0</v>
      </c>
      <c r="AL136" s="52">
        <f t="shared" si="50"/>
        <v>0</v>
      </c>
      <c r="AM136" s="52">
        <f t="shared" si="51"/>
        <v>0</v>
      </c>
      <c r="AN136" s="52">
        <f t="shared" si="52"/>
        <v>0</v>
      </c>
      <c r="AO136" s="52">
        <f t="shared" si="53"/>
        <v>0</v>
      </c>
      <c r="AP136" s="52">
        <f t="shared" si="54"/>
        <v>0</v>
      </c>
      <c r="AQ136" s="52">
        <f t="shared" si="55"/>
        <v>0</v>
      </c>
      <c r="AR136" s="52">
        <f t="shared" si="56"/>
        <v>0</v>
      </c>
      <c r="AS136" s="105" t="str">
        <f>IF($B135="","",IF($B135=$B132,AS133,$B135))</f>
        <v>19</v>
      </c>
      <c r="AT136" s="311"/>
      <c r="AU136" s="298"/>
      <c r="AV136" s="298"/>
    </row>
    <row r="137" spans="1:48" ht="13.25" customHeight="1" x14ac:dyDescent="0.2">
      <c r="A137" s="309"/>
      <c r="B137" s="283"/>
      <c r="C137" s="304"/>
      <c r="D137" s="54" t="s">
        <v>31</v>
      </c>
      <c r="E137" s="278"/>
      <c r="F137" s="292"/>
      <c r="G137" s="140">
        <v>2</v>
      </c>
      <c r="H137" s="278"/>
      <c r="I137" s="124" t="s">
        <v>18</v>
      </c>
      <c r="J137" s="125">
        <f>IF(I137="","",IF(_xlfn.XLOOKUP(I137,I$3:I136,$AS$3:AS136,0,,-1)=AS137,_xlfn.XLOOKUP(I137,I$3:I136,J$3:J136,1,,-1)+1,1))</f>
        <v>1</v>
      </c>
      <c r="K137" s="126">
        <f>IF(I137="","",_xlfn.XLOOKUP(I137,I$3:I136,K$3:K136,0,,-1)+IF($D137=" ",1,0))</f>
        <v>0</v>
      </c>
      <c r="L137" s="127">
        <v>1.3660000000000001</v>
      </c>
      <c r="M137" s="128">
        <v>76</v>
      </c>
      <c r="N137" s="295"/>
      <c r="O137" s="129">
        <f>IF(OR(W135="",W136=""),"",IF(L137&gt;0,ROUND(IF(M137&gt;0,M137,IF(M135&gt;0,IF(N135=TRUE,ROUND((M135*W137)/W135,0),(M135*W137)/W135),IF(M136&gt;0,IF(N135=TRUE,ROUND((M136*W137)/W136,0),(M136*W137)/W136),IF(M137&gt;0,M137,0)))),2),""))</f>
        <v>76</v>
      </c>
      <c r="P137" s="130">
        <f t="shared" si="58"/>
        <v>103.816</v>
      </c>
      <c r="Q137" s="278"/>
      <c r="R137" s="278"/>
      <c r="S137" s="278"/>
      <c r="T137" s="278"/>
      <c r="U137" s="278"/>
      <c r="V137" s="289"/>
      <c r="W137" s="131">
        <f>IF(L137="","",(SUM(L135:L137)/L137)/(SUM(L135:L137)/L135+SUM(L135:L137)/L136+SUM(L135:L137)/L137))</f>
        <v>0.50939782114210463</v>
      </c>
      <c r="X137" s="104">
        <f t="shared" si="57"/>
        <v>27.816000000000003</v>
      </c>
      <c r="Y137" s="103">
        <f t="shared" si="57"/>
        <v>0</v>
      </c>
      <c r="Z137" s="103">
        <f t="shared" si="57"/>
        <v>0</v>
      </c>
      <c r="AA137" s="103">
        <f t="shared" si="57"/>
        <v>0</v>
      </c>
      <c r="AB137" s="103">
        <f t="shared" si="57"/>
        <v>0</v>
      </c>
      <c r="AC137" s="103">
        <f t="shared" si="57"/>
        <v>0</v>
      </c>
      <c r="AD137" s="103">
        <f t="shared" si="57"/>
        <v>0</v>
      </c>
      <c r="AE137" s="52">
        <f t="shared" si="43"/>
        <v>1</v>
      </c>
      <c r="AF137" s="52">
        <f t="shared" si="44"/>
        <v>0</v>
      </c>
      <c r="AG137" s="52">
        <f t="shared" si="45"/>
        <v>0</v>
      </c>
      <c r="AH137" s="52">
        <f t="shared" si="46"/>
        <v>0</v>
      </c>
      <c r="AI137" s="52">
        <f t="shared" si="47"/>
        <v>0</v>
      </c>
      <c r="AJ137" s="52">
        <f t="shared" si="48"/>
        <v>0</v>
      </c>
      <c r="AK137" s="52">
        <f t="shared" si="49"/>
        <v>0</v>
      </c>
      <c r="AL137" s="52">
        <f t="shared" si="50"/>
        <v>0</v>
      </c>
      <c r="AM137" s="52">
        <f t="shared" si="51"/>
        <v>0</v>
      </c>
      <c r="AN137" s="52">
        <f t="shared" si="52"/>
        <v>0</v>
      </c>
      <c r="AO137" s="52">
        <f t="shared" si="53"/>
        <v>0</v>
      </c>
      <c r="AP137" s="52">
        <f t="shared" si="54"/>
        <v>0</v>
      </c>
      <c r="AQ137" s="52">
        <f t="shared" si="55"/>
        <v>0</v>
      </c>
      <c r="AR137" s="52">
        <f t="shared" si="56"/>
        <v>0</v>
      </c>
      <c r="AS137" s="105" t="str">
        <f>IF($B135="","",IF($B135=$B132,AS134,$B135))</f>
        <v>19</v>
      </c>
      <c r="AT137" s="311"/>
      <c r="AU137" s="298"/>
      <c r="AV137" s="298"/>
    </row>
    <row r="138" spans="1:48" ht="13.25" customHeight="1" x14ac:dyDescent="0.2">
      <c r="A138" s="307" t="str">
        <f>IF(OR(D138="W",D139="W",D140="W",D138="1/2W",D139="1/2W",D140="1/2W",D138="1/2L",D139="1/2L",D140="1/2L"),"OK",IF(OR(D138="L",D139="L",D140="L"),"LOSS",IF(OR(D138="X",D139="X",D140="X"),"Anulado"," ")))</f>
        <v>OK</v>
      </c>
      <c r="B138" s="317" t="str">
        <f>IF(E138="","",$B135)</f>
        <v>19</v>
      </c>
      <c r="C138" s="305" t="str">
        <f>IF(E138=""," ","– "&amp;COUNTIF(B$3:B140,$B138))</f>
        <v>– 2</v>
      </c>
      <c r="D138" s="65" t="s">
        <v>31</v>
      </c>
      <c r="E138" s="326">
        <v>44700.65625</v>
      </c>
      <c r="F138" s="314" t="s">
        <v>235</v>
      </c>
      <c r="G138" s="66" t="s">
        <v>236</v>
      </c>
      <c r="H138" s="313" t="str">
        <f ca="1">IF(E138="","",IF(AND(DAY(E138)&lt;DAY(TODAY()),$A138=" "),"???",IF($A138=" ",IF(AND(DAY(E138)=DAY(TODAY()),HOUR(E138)&lt;=HOUR(NOW())+1),IF(AND(HOUR(E138)+2&lt;=HOUR(NOW()),DAY(E138)&lt;=DAY(TODAY()),MINUTE(E138)&lt;=MINUTE(NOW())),"???",IF(OR(MINUTE(E138)&lt;=MINUTE(NOW()),HOUR(E138)&lt;=HOUR(NOW())),"!!!","")),""),"")))</f>
        <v/>
      </c>
      <c r="I138" s="67" t="s">
        <v>20</v>
      </c>
      <c r="J138" s="68">
        <f>IF(I138="","",IF(_xlfn.XLOOKUP(I138,I$3:I137,$AS$3:AS137,0,,-1)=AS138,_xlfn.XLOOKUP(I138,I$3:I137,J$3:J137,1,,-1)+1,1))</f>
        <v>1</v>
      </c>
      <c r="K138" s="69">
        <f>IF(I138="","",_xlfn.XLOOKUP(I138,I$3:I137,K$3:K137,0,,-1)+IF($D138=" ",1,0))</f>
        <v>0</v>
      </c>
      <c r="L138" s="70">
        <v>1.3</v>
      </c>
      <c r="M138" s="71">
        <v>106.59</v>
      </c>
      <c r="N138" s="293" t="b">
        <v>0</v>
      </c>
      <c r="O138" s="72">
        <f>IF(OR(W138="",W139=""),"",ROUND(IF(L140&gt;0,IF(M138&gt;0,M138,IF(M139&gt;0,IF(N138=TRUE,ROUND((M139*W138)/W139,0),(M139*W138)/W139),IF(N138=TRUE,ROUND((M140*W138)/W140,0),(M140*W138)/W140))),IF(M138&gt;0,M138,IF(N138=TRUE,ROUND((M139*W138)/W139,0),(M139*W138)/W139))),2))</f>
        <v>106.59</v>
      </c>
      <c r="P138" s="73">
        <f t="shared" si="58"/>
        <v>138.56700000000001</v>
      </c>
      <c r="Q138" s="320">
        <f>IF($A138="Anulado",0,IF(OR($A138="LOSS",$A138="OK"),IF(OR($D138="W",$D138="1/2W",$D138="1/2L"),P138-O138,IF($D138="L",-O138,0))+IF(OR($D139="W",$D139="1/2W",$D139="1/2L"),P139-O139,IF($D139="L",-O139,0))+IF(OR($D140="W",$D140="1/2W",$D140="1/2L"),P140-O140,IF($D140="L",-O140,0)),IF(AND(OR($D138="W",$D138="1/2W",$D138="1/2L"),D139="W"),P138+P139-SUM(O138:O140)+_xlfn.XLOOKUP("X",D138:D140,O138:O140,0),IF(AND(D138=TRUE,D140="W"),P138+P140-SUM(O138:O140),IF(AND(D139="W",D140="W"),P139+P140-SUM(O138:O140)+_xlfn.XLOOKUP("X",D138:D140,O138:O140,0),IF(L140&gt;0,IF(OR($D138="W",$D138="1/2W",$D138="1/2L"),P138-SUM(O138:O140)+_xlfn.XLOOKUP("X",D138:D140,O138:O140,0),IF(OR($D138="W",$D138="1/2W",$D138="1/2L"),P139-SUM(O138:O140)+_xlfn.XLOOKUP("X",D138:D140,O138:O140,0),IF(OR($D138="W",$D138="1/2W",$D138="1/2L"),P140-SUM(O138:O140)+_xlfn.XLOOKUP("X",D138:D140,O138:O140,0),SUM(P138:P140)/3-SUM(O138:O140)+_xlfn.XLOOKUP("X",D138:D140,O138:O140,0)))),IF(OR($D138="W",$D138="1/2W",$D138="1/2L"),P138-SUM(O138:O139)+_xlfn.XLOOKUP("X",D138:D140,O138:O140,0),IF(OR($D138="W",$D138="1/2W",$D138="1/2L"),P139-SUM(O138:O139)+_xlfn.XLOOKUP("X",D138:D140,O138:O140,0),SUM(P138:P139)/2-SUM(O138:O139)+_xlfn.XLOOKUP("X",D138:D140,O138:O140,0)))))))))</f>
        <v>8.8170000000000037</v>
      </c>
      <c r="R138" s="319">
        <f>IF(Q138=0,0,Q138/SUM(O138:O140))</f>
        <v>6.795375722543355E-2</v>
      </c>
      <c r="S138" s="296">
        <f>IF($B138=$B135,IF(OR($A138="LOSS",$A138="OK",$A138="Anulada"),Q138,0)+S135,IF(OR($A138="LOSS",$A138="OK",$A138="Anulada"),Q138,0))</f>
        <v>36.63300000000001</v>
      </c>
      <c r="T138" s="296">
        <f>IF($B138="",0,IF($B138=$B135,IF(G140="",IF(OR(G138="DNB1",G138="DNB2",G138="AH1(0)",G138="AH2(0)",G138="AH1(1)",G138="AH2(1)",G138="AH1(2)",G138="AH2(2)",G138="AH1(3)",G138="AH2(3)",G138="AH1(4)",G138="AH2(4)"),0,IF(Q138&lt;0,IF(G140="",SMALL(P138:P140,1)-SUM(O138:O140),0),SMALL(P138:P140,1)-SUM(O138:O140))),IF(Q138&lt;0,IF(G140="",SMALL(P138:P140,1)-SUM(O138:O140),0),SMALL(P138:P140,1)-SUM(O138:O140)))+T135,IF(G140="",IF(OR(G138="DNB1",G138="DNB2",G138="AH1(0)",G138="AH2(0)",G138="AH1(1)",G138="AH2(1)",G138="AH1(2)",G138="AH2(2)",G138="AH1(3)",G138="AH2(3)",G138="AH1(4)",G138="AH2(4)"),0,IF(Q138&lt;0,IF(G140="",SMALL(P138:P140,1)-SUM(O138:O140),0),SMALL(P138:P140,1)-SUM(O138:O140))),IF(Q138&lt;0,IF(G140="",SMALL(P138:P140,1)-SUM(O138:O140),0),SMALL(P138:P140,1)-SUM(O138:O140)))))</f>
        <v>-108.34099999999998</v>
      </c>
      <c r="U138" s="296">
        <f>IF($B138=$B135,IF(Q138&lt;0,IF(G140="",Q138,0),Q138)+U135,Q138)</f>
        <v>36.63300000000001</v>
      </c>
      <c r="V138" s="323">
        <f>IF(U138=0,0,U138/AT138)</f>
        <v>0.12300382781545904</v>
      </c>
      <c r="W138" s="74">
        <f>IF(L138="","",IF(L140&gt;0,(SUM(L138:L140)/L138)/(SUM(L138:L140)/L138+SUM(L138:L140)/L139+SUM(L138:L140)/L140),L139/SUM(L138:L139)))</f>
        <v>0.82191780821917815</v>
      </c>
      <c r="X138" s="77">
        <f t="shared" si="57"/>
        <v>0</v>
      </c>
      <c r="Y138" s="77">
        <f t="shared" si="57"/>
        <v>0</v>
      </c>
      <c r="Z138" s="89">
        <f t="shared" si="57"/>
        <v>31.977000000000004</v>
      </c>
      <c r="AA138" s="77">
        <f t="shared" si="57"/>
        <v>0</v>
      </c>
      <c r="AB138" s="77">
        <f t="shared" si="57"/>
        <v>0</v>
      </c>
      <c r="AC138" s="77">
        <f t="shared" si="57"/>
        <v>0</v>
      </c>
      <c r="AD138" s="77">
        <f t="shared" si="57"/>
        <v>0</v>
      </c>
      <c r="AE138" s="77">
        <f t="shared" si="43"/>
        <v>0</v>
      </c>
      <c r="AF138" s="77">
        <f t="shared" si="44"/>
        <v>0</v>
      </c>
      <c r="AG138" s="77">
        <f t="shared" si="45"/>
        <v>0</v>
      </c>
      <c r="AH138" s="77">
        <f t="shared" si="46"/>
        <v>0</v>
      </c>
      <c r="AI138" s="77">
        <f t="shared" si="47"/>
        <v>1</v>
      </c>
      <c r="AJ138" s="77">
        <f t="shared" si="48"/>
        <v>0</v>
      </c>
      <c r="AK138" s="77">
        <f t="shared" si="49"/>
        <v>0</v>
      </c>
      <c r="AL138" s="77">
        <f t="shared" si="50"/>
        <v>0</v>
      </c>
      <c r="AM138" s="77">
        <f t="shared" si="51"/>
        <v>0</v>
      </c>
      <c r="AN138" s="77">
        <f t="shared" si="52"/>
        <v>0</v>
      </c>
      <c r="AO138" s="77">
        <f t="shared" si="53"/>
        <v>0</v>
      </c>
      <c r="AP138" s="77">
        <f t="shared" si="54"/>
        <v>0</v>
      </c>
      <c r="AQ138" s="77">
        <f t="shared" si="55"/>
        <v>0</v>
      </c>
      <c r="AR138" s="77">
        <f t="shared" si="56"/>
        <v>0</v>
      </c>
      <c r="AS138" s="107" t="str">
        <f>IF($B138="","",IF($B138=$B135,AS135,$B138))</f>
        <v>19</v>
      </c>
      <c r="AT138" s="321">
        <f>IF($B138=$B135,AT135+SUM(O138:O140),SUM(O138:O140))</f>
        <v>297.82</v>
      </c>
      <c r="AU138" s="296">
        <f>IF($A138=" ",SUM(O138:O140),0)+AU135</f>
        <v>0</v>
      </c>
      <c r="AV138" s="296">
        <f>IF($B138="","",AV135+Q138)</f>
        <v>307.68027538757553</v>
      </c>
    </row>
    <row r="139" spans="1:48" ht="13" customHeight="1" x14ac:dyDescent="0.2">
      <c r="A139" s="308"/>
      <c r="B139" s="282"/>
      <c r="C139" s="303"/>
      <c r="D139" s="79" t="s">
        <v>28</v>
      </c>
      <c r="E139" s="277"/>
      <c r="F139" s="291"/>
      <c r="G139" s="80" t="s">
        <v>237</v>
      </c>
      <c r="H139" s="277"/>
      <c r="I139" s="81" t="s">
        <v>20</v>
      </c>
      <c r="J139" s="82">
        <f>IF(I139="","",IF(_xlfn.XLOOKUP(I139,I$3:I138,$AS$3:AS138,0,,-1)=AS139,_xlfn.XLOOKUP(I139,I$3:I138,J$3:J138,1,,-1)+1,1))</f>
        <v>2</v>
      </c>
      <c r="K139" s="83">
        <f>IF(I139="","",_xlfn.XLOOKUP(I139,I$3:I138,K$3:K138,0,,-1)+IF($D139=" ",1,0))</f>
        <v>0</v>
      </c>
      <c r="L139" s="84">
        <v>6</v>
      </c>
      <c r="M139" s="85">
        <v>23.16</v>
      </c>
      <c r="N139" s="294"/>
      <c r="O139" s="86">
        <f>IF(OR(W138="",W139=""),"",ROUND(IF(L140&gt;0,IF(M139&gt;0,M139,IF(M138&gt;0,IF(N138=TRUE,ROUND((M138*W139)/W138,0),(M138*W139)/W138),IF(M139&gt;0,IF(N138=TRUE,ROUND(M139,0),M139),IF(M140&gt;0,IF(N138=TRUE,ROUND(O140*W139/W140,0),O140*W139/W140),0)))),IF(M139&gt;0,M139,IF(N138=TRUE,ROUND((M138*W139)/W138,0),(M138*W139)/W138))),2))</f>
        <v>23.16</v>
      </c>
      <c r="P139" s="87">
        <f t="shared" si="58"/>
        <v>138.96</v>
      </c>
      <c r="Q139" s="277"/>
      <c r="R139" s="286"/>
      <c r="S139" s="286"/>
      <c r="T139" s="286"/>
      <c r="U139" s="286"/>
      <c r="V139" s="288"/>
      <c r="W139" s="88">
        <f>IF(L139="","",IF(L140&gt;0,(SUM(L138:L140)/L139)/(SUM(L138:L140)/L138+SUM(L138:L140)/L139+SUM(L138:L140)/L140),L138/SUM(L138:L139)))</f>
        <v>0.17808219178082194</v>
      </c>
      <c r="X139" s="77">
        <f t="shared" si="57"/>
        <v>0</v>
      </c>
      <c r="Y139" s="77">
        <f t="shared" si="57"/>
        <v>0</v>
      </c>
      <c r="Z139" s="89">
        <f t="shared" si="57"/>
        <v>-23.16</v>
      </c>
      <c r="AA139" s="77">
        <f t="shared" si="57"/>
        <v>0</v>
      </c>
      <c r="AB139" s="77">
        <f t="shared" si="57"/>
        <v>0</v>
      </c>
      <c r="AC139" s="77">
        <f t="shared" si="57"/>
        <v>0</v>
      </c>
      <c r="AD139" s="77">
        <f t="shared" si="57"/>
        <v>0</v>
      </c>
      <c r="AE139" s="77">
        <f t="shared" si="43"/>
        <v>0</v>
      </c>
      <c r="AF139" s="77">
        <f t="shared" si="44"/>
        <v>0</v>
      </c>
      <c r="AG139" s="77">
        <f t="shared" si="45"/>
        <v>0</v>
      </c>
      <c r="AH139" s="77">
        <f t="shared" si="46"/>
        <v>0</v>
      </c>
      <c r="AI139" s="77">
        <f t="shared" si="47"/>
        <v>0</v>
      </c>
      <c r="AJ139" s="77">
        <f t="shared" si="48"/>
        <v>1</v>
      </c>
      <c r="AK139" s="77">
        <f t="shared" si="49"/>
        <v>0</v>
      </c>
      <c r="AL139" s="77">
        <f t="shared" si="50"/>
        <v>0</v>
      </c>
      <c r="AM139" s="77">
        <f t="shared" si="51"/>
        <v>0</v>
      </c>
      <c r="AN139" s="77">
        <f t="shared" si="52"/>
        <v>0</v>
      </c>
      <c r="AO139" s="77">
        <f t="shared" si="53"/>
        <v>0</v>
      </c>
      <c r="AP139" s="77">
        <f t="shared" si="54"/>
        <v>0</v>
      </c>
      <c r="AQ139" s="77">
        <f t="shared" si="55"/>
        <v>0</v>
      </c>
      <c r="AR139" s="77">
        <f t="shared" si="56"/>
        <v>0</v>
      </c>
      <c r="AS139" s="107" t="str">
        <f>IF($B138="","",IF($B138=$B135,AS136,$B138))</f>
        <v>19</v>
      </c>
      <c r="AT139" s="311"/>
      <c r="AU139" s="298"/>
      <c r="AV139" s="298"/>
    </row>
    <row r="140" spans="1:48" ht="13.25" customHeight="1" x14ac:dyDescent="0.2">
      <c r="A140" s="309"/>
      <c r="B140" s="283"/>
      <c r="C140" s="304"/>
      <c r="D140" s="90" t="s">
        <v>32</v>
      </c>
      <c r="E140" s="278"/>
      <c r="F140" s="292"/>
      <c r="G140" s="109"/>
      <c r="H140" s="278"/>
      <c r="I140" s="110"/>
      <c r="J140" s="111" t="str">
        <f>IF(I140="","",IF(_xlfn.XLOOKUP(I140,I$3:I139,$AS$3:AS139,0,,-1)=AS140,_xlfn.XLOOKUP(I140,I$3:I139,J$3:J139,1,,-1)+1,1))</f>
        <v/>
      </c>
      <c r="K140" s="112" t="str">
        <f>IF(I140="","",_xlfn.XLOOKUP(I140,I$3:I139,K$3:K139,0,,-1)+IF($D140=" ",1,0))</f>
        <v/>
      </c>
      <c r="L140" s="113"/>
      <c r="M140" s="96"/>
      <c r="N140" s="295"/>
      <c r="O140" s="114" t="str">
        <f>IF(OR(W138="",W139=""),"",IF(L140&gt;0,ROUND(IF(M140&gt;0,M140,IF(M138&gt;0,IF(N138=TRUE,ROUND((M138*W140)/W138,0),(M138*W140)/W138),IF(M139&gt;0,IF(N138=TRUE,ROUND((M139*W140)/W139,0),(M139*W140)/W139),IF(M140&gt;0,M140,0)))),2),""))</f>
        <v/>
      </c>
      <c r="P140" s="115" t="str">
        <f t="shared" si="58"/>
        <v/>
      </c>
      <c r="Q140" s="278"/>
      <c r="R140" s="278"/>
      <c r="S140" s="278"/>
      <c r="T140" s="278"/>
      <c r="U140" s="278"/>
      <c r="V140" s="289"/>
      <c r="W140" s="116" t="str">
        <f>IF(L140="","",(SUM(L138:L140)/L140)/(SUM(L138:L140)/L138+SUM(L138:L140)/L139+SUM(L138:L140)/L140))</f>
        <v/>
      </c>
      <c r="X140" s="77">
        <f t="shared" si="57"/>
        <v>0</v>
      </c>
      <c r="Y140" s="77">
        <f t="shared" si="57"/>
        <v>0</v>
      </c>
      <c r="Z140" s="77">
        <f t="shared" si="57"/>
        <v>0</v>
      </c>
      <c r="AA140" s="77">
        <f t="shared" si="57"/>
        <v>0</v>
      </c>
      <c r="AB140" s="77">
        <f t="shared" si="57"/>
        <v>0</v>
      </c>
      <c r="AC140" s="77">
        <f t="shared" si="57"/>
        <v>0</v>
      </c>
      <c r="AD140" s="77">
        <f t="shared" si="57"/>
        <v>0</v>
      </c>
      <c r="AE140" s="77">
        <f t="shared" si="43"/>
        <v>0</v>
      </c>
      <c r="AF140" s="77">
        <f t="shared" si="44"/>
        <v>0</v>
      </c>
      <c r="AG140" s="77">
        <f t="shared" si="45"/>
        <v>0</v>
      </c>
      <c r="AH140" s="77">
        <f t="shared" si="46"/>
        <v>0</v>
      </c>
      <c r="AI140" s="77">
        <f t="shared" si="47"/>
        <v>0</v>
      </c>
      <c r="AJ140" s="77">
        <f t="shared" si="48"/>
        <v>0</v>
      </c>
      <c r="AK140" s="77">
        <f t="shared" si="49"/>
        <v>0</v>
      </c>
      <c r="AL140" s="77">
        <f t="shared" si="50"/>
        <v>0</v>
      </c>
      <c r="AM140" s="77">
        <f t="shared" si="51"/>
        <v>0</v>
      </c>
      <c r="AN140" s="77">
        <f t="shared" si="52"/>
        <v>0</v>
      </c>
      <c r="AO140" s="77">
        <f t="shared" si="53"/>
        <v>0</v>
      </c>
      <c r="AP140" s="77">
        <f t="shared" si="54"/>
        <v>0</v>
      </c>
      <c r="AQ140" s="77">
        <f t="shared" si="55"/>
        <v>0</v>
      </c>
      <c r="AR140" s="77">
        <f t="shared" si="56"/>
        <v>0</v>
      </c>
      <c r="AS140" s="107" t="str">
        <f>IF($B138="","",IF($B138=$B135,AS137,$B138))</f>
        <v>19</v>
      </c>
      <c r="AT140" s="311"/>
      <c r="AU140" s="298"/>
      <c r="AV140" s="298"/>
    </row>
    <row r="141" spans="1:48" ht="13.25" customHeight="1" x14ac:dyDescent="0.2">
      <c r="A141" s="312" t="str">
        <f>IF(OR(D141="W",D142="W",D143="W",D141="1/2W",D142="1/2W",D143="1/2W",D141="1/2L",D142="1/2L",D143="1/2L"),"OK",IF(OR(D141="L",D142="L",D143="L"),"LOSS",IF(OR(D141="X",D142="X",D143="X"),"Anulado"," ")))</f>
        <v>OK</v>
      </c>
      <c r="B141" s="316" t="str">
        <f>IF(E141="","",$B138)</f>
        <v>19</v>
      </c>
      <c r="C141" s="302" t="str">
        <f>IF(E141=""," ","– "&amp;COUNTIF(B$3:B143,$B141))</f>
        <v>– 3</v>
      </c>
      <c r="D141" s="25" t="s">
        <v>28</v>
      </c>
      <c r="E141" s="325">
        <v>44700.541666666664</v>
      </c>
      <c r="F141" s="315" t="s">
        <v>238</v>
      </c>
      <c r="G141" s="117" t="s">
        <v>78</v>
      </c>
      <c r="H141" s="306" t="str">
        <f ca="1">IF(E141="","",IF(AND(DAY(E141)&lt;DAY(TODAY()),$A141=" "),"???",IF($A141=" ",IF(AND(DAY(E141)=DAY(TODAY()),HOUR(E141)&lt;=HOUR(NOW())+1),IF(AND(HOUR(E141)+2&lt;=HOUR(NOW()),DAY(E141)&lt;=DAY(TODAY()),MINUTE(E141)&lt;=MINUTE(NOW())),"???",IF(OR(MINUTE(E141)&lt;=MINUTE(NOW()),HOUR(E141)&lt;=HOUR(NOW())),"!!!","")),""),"")))</f>
        <v/>
      </c>
      <c r="I141" s="27" t="s">
        <v>23</v>
      </c>
      <c r="J141" s="101">
        <f>IF(I141="","",IF(_xlfn.XLOOKUP(I141,I$3:I140,$AS$3:AS140,0,,-1)=AS141,_xlfn.XLOOKUP(I141,I$3:I140,J$3:J140,1,,-1)+1,1))</f>
        <v>3</v>
      </c>
      <c r="K141" s="29">
        <f>IF(I141="","",_xlfn.XLOOKUP(I141,I$3:I140,K$3:K140,0,,-1)+IF($D141=" ",1,0))</f>
        <v>0</v>
      </c>
      <c r="L141" s="118">
        <v>2.0299999999999998</v>
      </c>
      <c r="M141" s="119"/>
      <c r="N141" s="318" t="b">
        <v>1</v>
      </c>
      <c r="O141" s="102">
        <f>IF(OR(W141="",W142=""),"",ROUND(IF(L143&gt;0,IF(M141&gt;0,M141,IF(M142&gt;0,IF(N141=TRUE,ROUND((M142*W141)/W142,0),(M142*W141)/W142),IF(N141=TRUE,ROUND((M143*W141)/W143,0),(M143*W141)/W143))),IF(M141&gt;0,M141,IF(N141=TRUE,ROUND((M142*W141)/W142,0),(M142*W141)/W142))),2))</f>
        <v>26</v>
      </c>
      <c r="P141" s="33">
        <f t="shared" si="58"/>
        <v>52.779999999999994</v>
      </c>
      <c r="Q141" s="301">
        <f>IF($A141="Anulado",0,IF(OR($A141="LOSS",$A141="OK"),IF(OR($D141="W",$D141="1/2W",$D141="1/2L"),P141-O141,IF($D141="L",-O141,0))+IF(OR($D142="W",$D142="1/2W",$D142="1/2L"),P142-O142,IF($D142="L",-O142,0))+IF(OR($D143="W",$D143="1/2W",$D143="1/2L"),P143-O143,IF($D143="L",-O143,0)),IF(AND(OR($D141="W",$D141="1/2W",$D141="1/2L"),D142="W"),P141+P142-SUM(O141:O143)+_xlfn.XLOOKUP("X",D141:D143,O141:O143,0),IF(AND(D141=TRUE,D143="W"),P141+P143-SUM(O141:O143),IF(AND(D142="W",D143="W"),P142+P143-SUM(O141:O143)+_xlfn.XLOOKUP("X",D141:D143,O141:O143,0),IF(L143&gt;0,IF(OR($D141="W",$D141="1/2W",$D141="1/2L"),P141-SUM(O141:O143)+_xlfn.XLOOKUP("X",D141:D143,O141:O143,0),IF(OR($D141="W",$D141="1/2W",$D141="1/2L"),P142-SUM(O141:O143)+_xlfn.XLOOKUP("X",D141:D143,O141:O143,0),IF(OR($D141="W",$D141="1/2W",$D141="1/2L"),P143-SUM(O141:O143)+_xlfn.XLOOKUP("X",D141:D143,O141:O143,0),SUM(P141:P143)/3-SUM(O141:O143)+_xlfn.XLOOKUP("X",D141:D143,O141:O143,0)))),IF(OR($D141="W",$D141="1/2W",$D141="1/2L"),P141-SUM(O141:O142)+_xlfn.XLOOKUP("X",D141:D143,O141:O143,0),IF(OR($D141="W",$D141="1/2W",$D141="1/2L"),P142-SUM(O141:O142)+_xlfn.XLOOKUP("X",D141:D143,O141:O143,0),SUM(P141:P142)/2-SUM(O141:O142)+_xlfn.XLOOKUP("X",D141:D143,O141:O143,0)))))))))</f>
        <v>2.992000000000008</v>
      </c>
      <c r="R141" s="300">
        <f>IF(Q141=0,0,Q141/SUM(O141:O143))</f>
        <v>5.9649122807017708E-2</v>
      </c>
      <c r="S141" s="285">
        <f>IF($B141=$B138,IF(OR($A141="LOSS",$A141="OK",$A141="Anulada"),Q141,0)+S138,IF(OR($A141="LOSS",$A141="OK",$A141="Anulada"),Q141,0))</f>
        <v>39.625000000000014</v>
      </c>
      <c r="T141" s="285">
        <f>IF($B141="",0,IF($B141=$B138,IF(G143="",IF(OR(G141="DNB1",G141="DNB2",G141="AH1(0)",G141="AH2(0)",G141="AH1(1)",G141="AH2(1)",G141="AH1(2)",G141="AH2(2)",G141="AH1(3)",G141="AH2(3)",G141="AH1(4)",G141="AH2(4)"),0,IF(Q141&lt;0,IF(G143="",SMALL(P141:P143,1)-SUM(O141:O143),0),SMALL(P141:P143,1)-SUM(O141:O143))),IF(Q141&lt;0,IF(G143="",SMALL(P141:P143,1)-SUM(O141:O143),0),SMALL(P141:P143,1)-SUM(O141:O143)))+T138,IF(G143="",IF(OR(G141="DNB1",G141="DNB2",G141="AH1(0)",G141="AH2(0)",G141="AH1(1)",G141="AH2(1)",G141="AH1(2)",G141="AH2(2)",G141="AH1(3)",G141="AH2(3)",G141="AH1(4)",G141="AH2(4)"),0,IF(Q141&lt;0,IF(G143="",SMALL(P141:P143,1)-SUM(O141:O143),0),SMALL(P141:P143,1)-SUM(O141:O143))),IF(Q141&lt;0,IF(G143="",SMALL(P141:P143,1)-SUM(O141:O143),0),SMALL(P141:P143,1)-SUM(O141:O143)))))</f>
        <v>-108.34099999999998</v>
      </c>
      <c r="U141" s="285">
        <f>IF($B141=$B138,IF(Q141&lt;0,IF(G143="",Q141,0),Q141)+U138,Q141)</f>
        <v>39.625000000000014</v>
      </c>
      <c r="V141" s="287">
        <f>IF(U141=0,0,U141/AT141)</f>
        <v>0.11387148686706136</v>
      </c>
      <c r="W141" s="34">
        <f>IF(L141="","",IF(L143&gt;0,(SUM(L141:L143)/L141)/(SUM(L141:L143)/L141+SUM(L141:L143)/L142+SUM(L141:L143)/L143),L142/SUM(L141:L142)))</f>
        <v>0.52009456264775411</v>
      </c>
      <c r="X141" s="103">
        <f t="shared" si="57"/>
        <v>0</v>
      </c>
      <c r="Y141" s="103">
        <f t="shared" si="57"/>
        <v>0</v>
      </c>
      <c r="Z141" s="103">
        <f t="shared" si="57"/>
        <v>0</v>
      </c>
      <c r="AA141" s="103">
        <f t="shared" si="57"/>
        <v>0</v>
      </c>
      <c r="AB141" s="103">
        <f t="shared" si="57"/>
        <v>0</v>
      </c>
      <c r="AC141" s="104">
        <f t="shared" si="57"/>
        <v>-26</v>
      </c>
      <c r="AD141" s="103">
        <f t="shared" si="57"/>
        <v>0</v>
      </c>
      <c r="AE141" s="52">
        <f t="shared" si="43"/>
        <v>0</v>
      </c>
      <c r="AF141" s="52">
        <f t="shared" si="44"/>
        <v>0</v>
      </c>
      <c r="AG141" s="52">
        <f t="shared" si="45"/>
        <v>0</v>
      </c>
      <c r="AH141" s="52">
        <f t="shared" si="46"/>
        <v>0</v>
      </c>
      <c r="AI141" s="52">
        <f t="shared" si="47"/>
        <v>0</v>
      </c>
      <c r="AJ141" s="52">
        <f t="shared" si="48"/>
        <v>0</v>
      </c>
      <c r="AK141" s="52">
        <f t="shared" si="49"/>
        <v>0</v>
      </c>
      <c r="AL141" s="52">
        <f t="shared" si="50"/>
        <v>0</v>
      </c>
      <c r="AM141" s="52">
        <f t="shared" si="51"/>
        <v>0</v>
      </c>
      <c r="AN141" s="52">
        <f t="shared" si="52"/>
        <v>0</v>
      </c>
      <c r="AO141" s="52">
        <f t="shared" si="53"/>
        <v>0</v>
      </c>
      <c r="AP141" s="52">
        <f t="shared" si="54"/>
        <v>1</v>
      </c>
      <c r="AQ141" s="52">
        <f t="shared" si="55"/>
        <v>0</v>
      </c>
      <c r="AR141" s="52">
        <f t="shared" si="56"/>
        <v>0</v>
      </c>
      <c r="AS141" s="105" t="str">
        <f>IF($B141="","",IF($B141=$B138,AS138,$B141))</f>
        <v>19</v>
      </c>
      <c r="AT141" s="322">
        <f>IF($B141=$B138,AT138+SUM(O141:O143),SUM(O141:O143))</f>
        <v>347.98</v>
      </c>
      <c r="AU141" s="285">
        <f>IF($A141=" ",SUM(O141:O143),0)+AU138</f>
        <v>0</v>
      </c>
      <c r="AV141" s="285">
        <f>IF($B141="","",AV138+Q141)</f>
        <v>310.67227538757555</v>
      </c>
    </row>
    <row r="142" spans="1:48" ht="13" customHeight="1" x14ac:dyDescent="0.2">
      <c r="A142" s="308"/>
      <c r="B142" s="282"/>
      <c r="C142" s="303"/>
      <c r="D142" s="39" t="s">
        <v>31</v>
      </c>
      <c r="E142" s="277"/>
      <c r="F142" s="291"/>
      <c r="G142" s="120" t="s">
        <v>79</v>
      </c>
      <c r="H142" s="277"/>
      <c r="I142" s="42" t="s">
        <v>20</v>
      </c>
      <c r="J142" s="43">
        <f>IF(I142="","",IF(_xlfn.XLOOKUP(I142,I$3:I141,$AS$3:AS141,0,,-1)=AS142,_xlfn.XLOOKUP(I142,I$3:I141,J$3:J141,1,,-1)+1,1))</f>
        <v>3</v>
      </c>
      <c r="K142" s="44">
        <f>IF(I142="","",_xlfn.XLOOKUP(I142,I$3:I141,K$3:K141,0,,-1)+IF($D142=" ",1,0))</f>
        <v>0</v>
      </c>
      <c r="L142" s="121">
        <v>2.2000000000000002</v>
      </c>
      <c r="M142" s="122">
        <v>24.16</v>
      </c>
      <c r="N142" s="294"/>
      <c r="O142" s="47">
        <f>IF(OR(W141="",W142=""),"",ROUND(IF(L143&gt;0,IF(M142&gt;0,M142,IF(M141&gt;0,IF(N141=TRUE,ROUND((M141*W142)/W141,0),(M141*W142)/W141),IF(M142&gt;0,IF(N141=TRUE,ROUND(M142,0),M142),IF(M143&gt;0,IF(N141=TRUE,ROUND(O143*W142/W143,0),O143*W142/W143),0)))),IF(M142&gt;0,M142,IF(N141=TRUE,ROUND((M141*W142)/W141,0),(M141*W142)/W141))),2))</f>
        <v>24.16</v>
      </c>
      <c r="P142" s="48">
        <f t="shared" si="58"/>
        <v>53.152000000000008</v>
      </c>
      <c r="Q142" s="277"/>
      <c r="R142" s="286"/>
      <c r="S142" s="286"/>
      <c r="T142" s="286"/>
      <c r="U142" s="286"/>
      <c r="V142" s="288"/>
      <c r="W142" s="49">
        <f>IF(L142="","",IF(L143&gt;0,(SUM(L141:L143)/L142)/(SUM(L141:L143)/L141+SUM(L141:L143)/L142+SUM(L141:L143)/L143),L141/SUM(L141:L142)))</f>
        <v>0.47990543735224578</v>
      </c>
      <c r="X142" s="103">
        <f t="shared" si="57"/>
        <v>0</v>
      </c>
      <c r="Y142" s="103">
        <f t="shared" si="57"/>
        <v>0</v>
      </c>
      <c r="Z142" s="104">
        <f t="shared" si="57"/>
        <v>28.992000000000008</v>
      </c>
      <c r="AA142" s="103">
        <f t="shared" si="57"/>
        <v>0</v>
      </c>
      <c r="AB142" s="103">
        <f t="shared" si="57"/>
        <v>0</v>
      </c>
      <c r="AC142" s="103">
        <f t="shared" si="57"/>
        <v>0</v>
      </c>
      <c r="AD142" s="103">
        <f t="shared" si="57"/>
        <v>0</v>
      </c>
      <c r="AE142" s="52">
        <f t="shared" si="43"/>
        <v>0</v>
      </c>
      <c r="AF142" s="52">
        <f t="shared" si="44"/>
        <v>0</v>
      </c>
      <c r="AG142" s="52">
        <f t="shared" si="45"/>
        <v>0</v>
      </c>
      <c r="AH142" s="52">
        <f t="shared" si="46"/>
        <v>0</v>
      </c>
      <c r="AI142" s="52">
        <f t="shared" si="47"/>
        <v>1</v>
      </c>
      <c r="AJ142" s="52">
        <f t="shared" si="48"/>
        <v>0</v>
      </c>
      <c r="AK142" s="52">
        <f t="shared" si="49"/>
        <v>0</v>
      </c>
      <c r="AL142" s="52">
        <f t="shared" si="50"/>
        <v>0</v>
      </c>
      <c r="AM142" s="52">
        <f t="shared" si="51"/>
        <v>0</v>
      </c>
      <c r="AN142" s="52">
        <f t="shared" si="52"/>
        <v>0</v>
      </c>
      <c r="AO142" s="52">
        <f t="shared" si="53"/>
        <v>0</v>
      </c>
      <c r="AP142" s="52">
        <f t="shared" si="54"/>
        <v>0</v>
      </c>
      <c r="AQ142" s="52">
        <f t="shared" si="55"/>
        <v>0</v>
      </c>
      <c r="AR142" s="52">
        <f t="shared" si="56"/>
        <v>0</v>
      </c>
      <c r="AS142" s="105" t="str">
        <f>IF($B141="","",IF($B141=$B138,AS139,$B141))</f>
        <v>19</v>
      </c>
      <c r="AT142" s="311"/>
      <c r="AU142" s="298"/>
      <c r="AV142" s="298"/>
    </row>
    <row r="143" spans="1:48" ht="13.25" customHeight="1" x14ac:dyDescent="0.2">
      <c r="A143" s="309"/>
      <c r="B143" s="283"/>
      <c r="C143" s="304"/>
      <c r="D143" s="54" t="s">
        <v>32</v>
      </c>
      <c r="E143" s="278"/>
      <c r="F143" s="292"/>
      <c r="G143" s="134"/>
      <c r="H143" s="278"/>
      <c r="I143" s="57"/>
      <c r="J143" s="58" t="str">
        <f>IF(I143="","",IF(_xlfn.XLOOKUP(I143,I$3:I142,$AS$3:AS142,0,,-1)=AS143,_xlfn.XLOOKUP(I143,I$3:I142,J$3:J142,1,,-1)+1,1))</f>
        <v/>
      </c>
      <c r="K143" s="59" t="str">
        <f>IF(I143="","",_xlfn.XLOOKUP(I143,I$3:I142,K$3:K142,0,,-1)+IF($D143=" ",1,0))</f>
        <v/>
      </c>
      <c r="L143" s="55"/>
      <c r="M143" s="128"/>
      <c r="N143" s="295"/>
      <c r="O143" s="62" t="str">
        <f>IF(OR(W141="",W142=""),"",IF(L143&gt;0,ROUND(IF(M143&gt;0,M143,IF(M141&gt;0,IF(N141=TRUE,ROUND((M141*W143)/W141,0),(M141*W143)/W141),IF(M142&gt;0,IF(N141=TRUE,ROUND((M142*W143)/W142,0),(M142*W143)/W142),IF(M143&gt;0,M143,0)))),2),""))</f>
        <v/>
      </c>
      <c r="P143" s="63" t="str">
        <f t="shared" si="58"/>
        <v/>
      </c>
      <c r="Q143" s="278"/>
      <c r="R143" s="278"/>
      <c r="S143" s="278"/>
      <c r="T143" s="278"/>
      <c r="U143" s="278"/>
      <c r="V143" s="289"/>
      <c r="W143" s="64" t="str">
        <f>IF(L143="","",(SUM(L141:L143)/L143)/(SUM(L141:L143)/L141+SUM(L141:L143)/L142+SUM(L141:L143)/L143))</f>
        <v/>
      </c>
      <c r="X143" s="103">
        <f t="shared" ref="X143:AD152" si="59">IF($I143=X$2,IF(OR($D143="W",$D143="1/2W",$D143="1/2L"),$P143-$O143,IF($D143="X",0,-$O143)),0)</f>
        <v>0</v>
      </c>
      <c r="Y143" s="103">
        <f t="shared" si="59"/>
        <v>0</v>
      </c>
      <c r="Z143" s="103">
        <f t="shared" si="59"/>
        <v>0</v>
      </c>
      <c r="AA143" s="103">
        <f t="shared" si="59"/>
        <v>0</v>
      </c>
      <c r="AB143" s="103">
        <f t="shared" si="59"/>
        <v>0</v>
      </c>
      <c r="AC143" s="103">
        <f t="shared" si="59"/>
        <v>0</v>
      </c>
      <c r="AD143" s="103">
        <f t="shared" si="59"/>
        <v>0</v>
      </c>
      <c r="AE143" s="52">
        <f t="shared" si="43"/>
        <v>0</v>
      </c>
      <c r="AF143" s="52">
        <f t="shared" si="44"/>
        <v>0</v>
      </c>
      <c r="AG143" s="52">
        <f t="shared" si="45"/>
        <v>0</v>
      </c>
      <c r="AH143" s="52">
        <f t="shared" si="46"/>
        <v>0</v>
      </c>
      <c r="AI143" s="52">
        <f t="shared" si="47"/>
        <v>0</v>
      </c>
      <c r="AJ143" s="52">
        <f t="shared" si="48"/>
        <v>0</v>
      </c>
      <c r="AK143" s="52">
        <f t="shared" si="49"/>
        <v>0</v>
      </c>
      <c r="AL143" s="52">
        <f t="shared" si="50"/>
        <v>0</v>
      </c>
      <c r="AM143" s="52">
        <f t="shared" si="51"/>
        <v>0</v>
      </c>
      <c r="AN143" s="52">
        <f t="shared" si="52"/>
        <v>0</v>
      </c>
      <c r="AO143" s="52">
        <f t="shared" si="53"/>
        <v>0</v>
      </c>
      <c r="AP143" s="52">
        <f t="shared" si="54"/>
        <v>0</v>
      </c>
      <c r="AQ143" s="52">
        <f t="shared" si="55"/>
        <v>0</v>
      </c>
      <c r="AR143" s="52">
        <f t="shared" si="56"/>
        <v>0</v>
      </c>
      <c r="AS143" s="105" t="str">
        <f>IF($B141="","",IF($B141=$B138,AS140,$B141))</f>
        <v>19</v>
      </c>
      <c r="AT143" s="311"/>
      <c r="AU143" s="298"/>
      <c r="AV143" s="298"/>
    </row>
    <row r="144" spans="1:48" ht="13.25" customHeight="1" x14ac:dyDescent="0.2">
      <c r="A144" s="307" t="str">
        <f>IF(OR(D144="W",D145="W",D146="W",D144="1/2W",D145="1/2W",D146="1/2W",D144="1/2L",D145="1/2L",D146="1/2L"),"OK",IF(OR(D144="L",D145="L",D146="L"),"LOSS",IF(OR(D144="X",D145="X",D146="X"),"Anulado"," ")))</f>
        <v>OK</v>
      </c>
      <c r="B144" s="317" t="str">
        <f>IF(E144="","",$B141)</f>
        <v>19</v>
      </c>
      <c r="C144" s="305" t="str">
        <f>IF(E144=""," ","– "&amp;COUNTIF(B$3:B146,$B144))</f>
        <v>– 4</v>
      </c>
      <c r="D144" s="65" t="s">
        <v>31</v>
      </c>
      <c r="E144" s="326">
        <v>44700.540972222225</v>
      </c>
      <c r="F144" s="314" t="s">
        <v>239</v>
      </c>
      <c r="G144" s="66" t="s">
        <v>240</v>
      </c>
      <c r="H144" s="313" t="str">
        <f ca="1">IF(E144="","",IF(AND(DAY(E144)&lt;DAY(TODAY()),$A144=" "),"???",IF($A144=" ",IF(AND(DAY(E144)=DAY(TODAY()),HOUR(E144)&lt;=HOUR(NOW())+1),IF(AND(HOUR(E144)+2&lt;=HOUR(NOW()),DAY(E144)&lt;=DAY(TODAY()),MINUTE(E144)&lt;=MINUTE(NOW())),"???",IF(OR(MINUTE(E144)&lt;=MINUTE(NOW()),HOUR(E144)&lt;=HOUR(NOW())),"!!!","")),""),"")))</f>
        <v/>
      </c>
      <c r="I144" s="67" t="s">
        <v>18</v>
      </c>
      <c r="J144" s="68">
        <f>IF(I144="","",IF(_xlfn.XLOOKUP(I144,I$3:I143,$AS$3:AS143,0,,-1)=AS144,_xlfn.XLOOKUP(I144,I$3:I143,J$3:J143,1,,-1)+1,1))</f>
        <v>2</v>
      </c>
      <c r="K144" s="69">
        <f>IF(I144="","",_xlfn.XLOOKUP(I144,I$3:I143,K$3:K143,0,,-1)+IF($D144=" ",1,0))</f>
        <v>0</v>
      </c>
      <c r="L144" s="70">
        <v>1.6</v>
      </c>
      <c r="M144" s="71">
        <v>39</v>
      </c>
      <c r="N144" s="293" t="b">
        <v>0</v>
      </c>
      <c r="O144" s="72">
        <f>IF(OR(W144="",W145=""),"",ROUND(IF(L146&gt;0,IF(M144&gt;0,M144,IF(M145&gt;0,IF(N144=TRUE,ROUND((M145*W144)/W145,0),(M145*W144)/W145),IF(N144=TRUE,ROUND((M146*W144)/W146,0),(M146*W144)/W146))),IF(M144&gt;0,M144,IF(N144=TRUE,ROUND((M145*W144)/W145,0),(M145*W144)/W145))),2))</f>
        <v>39</v>
      </c>
      <c r="P144" s="73">
        <f t="shared" si="58"/>
        <v>62.400000000000006</v>
      </c>
      <c r="Q144" s="320">
        <f>IF($A144="Anulado",0,IF(OR($A144="LOSS",$A144="OK"),IF(OR($D144="W",$D144="1/2W",$D144="1/2L"),P144-O144,IF($D144="L",-O144,0))+IF(OR($D145="W",$D145="1/2W",$D145="1/2L"),P145-O145,IF($D145="L",-O145,0))+IF(OR($D146="W",$D146="1/2W",$D146="1/2L"),P146-O146,IF($D146="L",-O146,0)),IF(AND(OR($D144="W",$D144="1/2W",$D144="1/2L"),D145="W"),P144+P145-SUM(O144:O146)+_xlfn.XLOOKUP("X",D144:D146,O144:O146,0),IF(AND(D144=TRUE,D146="W"),P144+P146-SUM(O144:O146),IF(AND(D145="W",D146="W"),P145+P146-SUM(O144:O146)+_xlfn.XLOOKUP("X",D144:D146,O144:O146,0),IF(L146&gt;0,IF(OR($D144="W",$D144="1/2W",$D144="1/2L"),P144-SUM(O144:O146)+_xlfn.XLOOKUP("X",D144:D146,O144:O146,0),IF(OR($D144="W",$D144="1/2W",$D144="1/2L"),P145-SUM(O144:O146)+_xlfn.XLOOKUP("X",D144:D146,O144:O146,0),IF(OR($D144="W",$D144="1/2W",$D144="1/2L"),P146-SUM(O144:O146)+_xlfn.XLOOKUP("X",D144:D146,O144:O146,0),SUM(P144:P146)/3-SUM(O144:O146)+_xlfn.XLOOKUP("X",D144:D146,O144:O146,0)))),IF(OR($D144="W",$D144="1/2W",$D144="1/2L"),P144-SUM(O144:O145)+_xlfn.XLOOKUP("X",D144:D146,O144:O146,0),IF(OR($D144="W",$D144="1/2W",$D144="1/2L"),P145-SUM(O144:O145)+_xlfn.XLOOKUP("X",D144:D146,O144:O146,0),SUM(P144:P145)/2-SUM(O144:O145)+_xlfn.XLOOKUP("X",D144:D146,O144:O146,0)))))))))</f>
        <v>2.3800000000000052</v>
      </c>
      <c r="R144" s="319">
        <f>IF(Q144=0,0,Q144/SUM(O144:O146))</f>
        <v>3.9653448850383292E-2</v>
      </c>
      <c r="S144" s="296">
        <f>IF($B144=$B141,IF(OR($A144="LOSS",$A144="OK",$A144="Anulada"),Q144,0)+S141,IF(OR($A144="LOSS",$A144="OK",$A144="Anulada"),Q144,0))</f>
        <v>42.005000000000017</v>
      </c>
      <c r="T144" s="296">
        <f>IF($B144="",0,IF($B144=$B141,IF(G146="",IF(OR(G144="DNB1",G144="DNB2",G144="AH1(0)",G144="AH2(0)",G144="AH1(1)",G144="AH2(1)",G144="AH1(2)",G144="AH2(2)",G144="AH1(3)",G144="AH2(3)",G144="AH1(4)",G144="AH2(4)"),0,IF(Q144&lt;0,IF(G146="",SMALL(P144:P146,1)-SUM(O144:O146),0),SMALL(P144:P146,1)-SUM(O144:O146))),IF(Q144&lt;0,IF(G146="",SMALL(P144:P146,1)-SUM(O144:O146),0),SMALL(P144:P146,1)-SUM(O144:O146)))+T141,IF(G146="",IF(OR(G144="DNB1",G144="DNB2",G144="AH1(0)",G144="AH2(0)",G144="AH1(1)",G144="AH2(1)",G144="AH1(2)",G144="AH2(2)",G144="AH1(3)",G144="AH2(3)",G144="AH1(4)",G144="AH2(4)"),0,IF(Q144&lt;0,IF(G146="",SMALL(P144:P146,1)-SUM(O144:O146),0),SMALL(P144:P146,1)-SUM(O144:O146))),IF(Q144&lt;0,IF(G146="",SMALL(P144:P146,1)-SUM(O144:O146),0),SMALL(P144:P146,1)-SUM(O144:O146)))))</f>
        <v>-149.17099999999999</v>
      </c>
      <c r="U144" s="296">
        <f>IF($B144=$B141,IF(Q144&lt;0,IF(G146="",Q144,0),Q144)+U141,Q144)</f>
        <v>42.005000000000017</v>
      </c>
      <c r="V144" s="323">
        <f>IF(U144=0,0,U144/AT144)</f>
        <v>0.10295343137254906</v>
      </c>
      <c r="W144" s="74">
        <f>IF(L144="","",IF(L146&gt;0,(SUM(L144:L146)/L144)/(SUM(L144:L146)/L144+SUM(L144:L146)/L145+SUM(L144:L146)/L146),L145/SUM(L144:L145)))</f>
        <v>0.50585729499467513</v>
      </c>
      <c r="X144" s="89">
        <f t="shared" si="59"/>
        <v>23.400000000000006</v>
      </c>
      <c r="Y144" s="77">
        <f t="shared" si="59"/>
        <v>0</v>
      </c>
      <c r="Z144" s="77">
        <f t="shared" si="59"/>
        <v>0</v>
      </c>
      <c r="AA144" s="77">
        <f t="shared" si="59"/>
        <v>0</v>
      </c>
      <c r="AB144" s="77">
        <f t="shared" si="59"/>
        <v>0</v>
      </c>
      <c r="AC144" s="77">
        <f t="shared" si="59"/>
        <v>0</v>
      </c>
      <c r="AD144" s="77">
        <f t="shared" si="59"/>
        <v>0</v>
      </c>
      <c r="AE144" s="77">
        <f t="shared" si="43"/>
        <v>1</v>
      </c>
      <c r="AF144" s="77">
        <f t="shared" si="44"/>
        <v>0</v>
      </c>
      <c r="AG144" s="77">
        <f t="shared" si="45"/>
        <v>0</v>
      </c>
      <c r="AH144" s="77">
        <f t="shared" si="46"/>
        <v>0</v>
      </c>
      <c r="AI144" s="77">
        <f t="shared" si="47"/>
        <v>0</v>
      </c>
      <c r="AJ144" s="77">
        <f t="shared" si="48"/>
        <v>0</v>
      </c>
      <c r="AK144" s="77">
        <f t="shared" si="49"/>
        <v>0</v>
      </c>
      <c r="AL144" s="77">
        <f t="shared" si="50"/>
        <v>0</v>
      </c>
      <c r="AM144" s="77">
        <f t="shared" si="51"/>
        <v>0</v>
      </c>
      <c r="AN144" s="77">
        <f t="shared" si="52"/>
        <v>0</v>
      </c>
      <c r="AO144" s="77">
        <f t="shared" si="53"/>
        <v>0</v>
      </c>
      <c r="AP144" s="77">
        <f t="shared" si="54"/>
        <v>0</v>
      </c>
      <c r="AQ144" s="77">
        <f t="shared" si="55"/>
        <v>0</v>
      </c>
      <c r="AR144" s="77">
        <f t="shared" si="56"/>
        <v>0</v>
      </c>
      <c r="AS144" s="107" t="str">
        <f>IF($B144="","",IF($B144=$B141,AS141,$B144))</f>
        <v>19</v>
      </c>
      <c r="AT144" s="321">
        <f>IF($B144=$B141,AT141+SUM(O144:O146),SUM(O144:O146))</f>
        <v>408</v>
      </c>
      <c r="AU144" s="296">
        <f>IF($A144=" ",SUM(O144:O146),0)+AU141</f>
        <v>0</v>
      </c>
      <c r="AV144" s="296">
        <f>IF($B144="","",AV141+Q144)</f>
        <v>313.05227538757555</v>
      </c>
    </row>
    <row r="145" spans="1:48" ht="13" customHeight="1" x14ac:dyDescent="0.2">
      <c r="A145" s="308"/>
      <c r="B145" s="282"/>
      <c r="C145" s="303"/>
      <c r="D145" s="79" t="s">
        <v>28</v>
      </c>
      <c r="E145" s="277"/>
      <c r="F145" s="291"/>
      <c r="G145" s="80" t="s">
        <v>212</v>
      </c>
      <c r="H145" s="277"/>
      <c r="I145" s="81" t="s">
        <v>20</v>
      </c>
      <c r="J145" s="82">
        <f>IF(I145="","",IF(_xlfn.XLOOKUP(I145,I$3:I144,$AS$3:AS144,0,,-1)=AS145,_xlfn.XLOOKUP(I145,I$3:I144,J$3:J144,1,,-1)+1,1))</f>
        <v>4</v>
      </c>
      <c r="K145" s="83">
        <f>IF(I145="","",_xlfn.XLOOKUP(I145,I$3:I144,K$3:K144,0,,-1)+IF($D145=" ",1,0))</f>
        <v>0</v>
      </c>
      <c r="L145" s="84">
        <v>2.5</v>
      </c>
      <c r="M145" s="85">
        <v>16.98</v>
      </c>
      <c r="N145" s="294"/>
      <c r="O145" s="86">
        <f>IF(OR(W144="",W145=""),"",ROUND(IF(L146&gt;0,IF(M145&gt;0,M145,IF(M144&gt;0,IF(N144=TRUE,ROUND((M144*W145)/W144,0),(M144*W145)/W144),IF(M145&gt;0,IF(N144=TRUE,ROUND(M145,0),M145),IF(M146&gt;0,IF(N144=TRUE,ROUND(O146*W145/W146,0),O146*W145/W146),0)))),IF(M145&gt;0,M145,IF(N144=TRUE,ROUND((M144*W145)/W144,0),(M144*W145)/W144))),2))</f>
        <v>16.98</v>
      </c>
      <c r="P145" s="87">
        <f t="shared" si="58"/>
        <v>42.45</v>
      </c>
      <c r="Q145" s="277"/>
      <c r="R145" s="286"/>
      <c r="S145" s="286"/>
      <c r="T145" s="286"/>
      <c r="U145" s="286"/>
      <c r="V145" s="288"/>
      <c r="W145" s="88">
        <f>IF(L145="","",IF(L146&gt;0,(SUM(L144:L146)/L145)/(SUM(L144:L146)/L144+SUM(L144:L146)/L145+SUM(L144:L146)/L146),L144/SUM(L144:L145)))</f>
        <v>0.32374866879659214</v>
      </c>
      <c r="X145" s="77">
        <f t="shared" si="59"/>
        <v>0</v>
      </c>
      <c r="Y145" s="77">
        <f t="shared" si="59"/>
        <v>0</v>
      </c>
      <c r="Z145" s="89">
        <f t="shared" si="59"/>
        <v>-16.98</v>
      </c>
      <c r="AA145" s="77">
        <f t="shared" si="59"/>
        <v>0</v>
      </c>
      <c r="AB145" s="77">
        <f t="shared" si="59"/>
        <v>0</v>
      </c>
      <c r="AC145" s="77">
        <f t="shared" si="59"/>
        <v>0</v>
      </c>
      <c r="AD145" s="77">
        <f t="shared" si="59"/>
        <v>0</v>
      </c>
      <c r="AE145" s="77">
        <f t="shared" si="43"/>
        <v>0</v>
      </c>
      <c r="AF145" s="77">
        <f t="shared" si="44"/>
        <v>0</v>
      </c>
      <c r="AG145" s="77">
        <f t="shared" si="45"/>
        <v>0</v>
      </c>
      <c r="AH145" s="77">
        <f t="shared" si="46"/>
        <v>0</v>
      </c>
      <c r="AI145" s="77">
        <f t="shared" si="47"/>
        <v>0</v>
      </c>
      <c r="AJ145" s="77">
        <f t="shared" si="48"/>
        <v>1</v>
      </c>
      <c r="AK145" s="77">
        <f t="shared" si="49"/>
        <v>0</v>
      </c>
      <c r="AL145" s="77">
        <f t="shared" si="50"/>
        <v>0</v>
      </c>
      <c r="AM145" s="77">
        <f t="shared" si="51"/>
        <v>0</v>
      </c>
      <c r="AN145" s="77">
        <f t="shared" si="52"/>
        <v>0</v>
      </c>
      <c r="AO145" s="77">
        <f t="shared" si="53"/>
        <v>0</v>
      </c>
      <c r="AP145" s="77">
        <f t="shared" si="54"/>
        <v>0</v>
      </c>
      <c r="AQ145" s="77">
        <f t="shared" si="55"/>
        <v>0</v>
      </c>
      <c r="AR145" s="77">
        <f t="shared" si="56"/>
        <v>0</v>
      </c>
      <c r="AS145" s="107" t="str">
        <f>IF($B144="","",IF($B144=$B141,AS142,$B144))</f>
        <v>19</v>
      </c>
      <c r="AT145" s="311"/>
      <c r="AU145" s="298"/>
      <c r="AV145" s="298"/>
    </row>
    <row r="146" spans="1:48" ht="13.25" customHeight="1" x14ac:dyDescent="0.2">
      <c r="A146" s="309"/>
      <c r="B146" s="283"/>
      <c r="C146" s="304"/>
      <c r="D146" s="90" t="s">
        <v>28</v>
      </c>
      <c r="E146" s="278"/>
      <c r="F146" s="292"/>
      <c r="G146" s="135" t="s">
        <v>101</v>
      </c>
      <c r="H146" s="278"/>
      <c r="I146" s="92" t="s">
        <v>20</v>
      </c>
      <c r="J146" s="93">
        <f>IF(I146="","",IF(_xlfn.XLOOKUP(I146,I$3:I145,$AS$3:AS145,0,,-1)=AS146,_xlfn.XLOOKUP(I146,I$3:I145,J$3:J145,1,,-1)+1,1))</f>
        <v>5</v>
      </c>
      <c r="K146" s="94">
        <f>IF(I146="","",_xlfn.XLOOKUP(I146,I$3:I145,K$3:K145,0,,-1)+IF($D146=" ",1,0))</f>
        <v>0</v>
      </c>
      <c r="L146" s="95">
        <v>4.75</v>
      </c>
      <c r="M146" s="96">
        <v>4.04</v>
      </c>
      <c r="N146" s="295"/>
      <c r="O146" s="97">
        <f>IF(OR(W144="",W145=""),"",IF(L146&gt;0,ROUND(IF(M146&gt;0,M146,IF(M144&gt;0,IF(N144=TRUE,ROUND((M144*W146)/W144,0),(M144*W146)/W144),IF(M145&gt;0,IF(N144=TRUE,ROUND((M145*W146)/W145,0),(M145*W146)/W145),IF(M146&gt;0,M146,0)))),2),""))</f>
        <v>4.04</v>
      </c>
      <c r="P146" s="98">
        <f t="shared" si="58"/>
        <v>19.190000000000001</v>
      </c>
      <c r="Q146" s="278"/>
      <c r="R146" s="278"/>
      <c r="S146" s="278"/>
      <c r="T146" s="278"/>
      <c r="U146" s="278"/>
      <c r="V146" s="289"/>
      <c r="W146" s="99">
        <f>IF(L146="","",(SUM(L144:L146)/L146)/(SUM(L144:L146)/L144+SUM(L144:L146)/L145+SUM(L144:L146)/L146))</f>
        <v>0.1703940362087327</v>
      </c>
      <c r="X146" s="77">
        <f t="shared" si="59"/>
        <v>0</v>
      </c>
      <c r="Y146" s="77">
        <f t="shared" si="59"/>
        <v>0</v>
      </c>
      <c r="Z146" s="89">
        <f t="shared" si="59"/>
        <v>-4.04</v>
      </c>
      <c r="AA146" s="77">
        <f t="shared" si="59"/>
        <v>0</v>
      </c>
      <c r="AB146" s="77">
        <f t="shared" si="59"/>
        <v>0</v>
      </c>
      <c r="AC146" s="77">
        <f t="shared" si="59"/>
        <v>0</v>
      </c>
      <c r="AD146" s="77">
        <f t="shared" si="59"/>
        <v>0</v>
      </c>
      <c r="AE146" s="77">
        <f t="shared" si="43"/>
        <v>0</v>
      </c>
      <c r="AF146" s="77">
        <f t="shared" si="44"/>
        <v>0</v>
      </c>
      <c r="AG146" s="77">
        <f t="shared" si="45"/>
        <v>0</v>
      </c>
      <c r="AH146" s="77">
        <f t="shared" si="46"/>
        <v>0</v>
      </c>
      <c r="AI146" s="77">
        <f t="shared" si="47"/>
        <v>0</v>
      </c>
      <c r="AJ146" s="77">
        <f t="shared" si="48"/>
        <v>1</v>
      </c>
      <c r="AK146" s="77">
        <f t="shared" si="49"/>
        <v>0</v>
      </c>
      <c r="AL146" s="77">
        <f t="shared" si="50"/>
        <v>0</v>
      </c>
      <c r="AM146" s="77">
        <f t="shared" si="51"/>
        <v>0</v>
      </c>
      <c r="AN146" s="77">
        <f t="shared" si="52"/>
        <v>0</v>
      </c>
      <c r="AO146" s="77">
        <f t="shared" si="53"/>
        <v>0</v>
      </c>
      <c r="AP146" s="77">
        <f t="shared" si="54"/>
        <v>0</v>
      </c>
      <c r="AQ146" s="77">
        <f t="shared" si="55"/>
        <v>0</v>
      </c>
      <c r="AR146" s="77">
        <f t="shared" si="56"/>
        <v>0</v>
      </c>
      <c r="AS146" s="107" t="str">
        <f>IF($B144="","",IF($B144=$B141,AS143,$B144))</f>
        <v>19</v>
      </c>
      <c r="AT146" s="311"/>
      <c r="AU146" s="298"/>
      <c r="AV146" s="298"/>
    </row>
    <row r="147" spans="1:48" ht="13.25" customHeight="1" x14ac:dyDescent="0.2">
      <c r="A147" s="312" t="str">
        <f>IF(OR(D147="W",D148="W",D149="W",D147="1/2W",D148="1/2W",D149="1/2W",D147="1/2L",D148="1/2L",D149="1/2L"),"OK",IF(OR(D147="L",D148="L",D149="L"),"LOSS",IF(OR(D147="X",D148="X",D149="X"),"Anulado"," ")))</f>
        <v>OK</v>
      </c>
      <c r="B147" s="316" t="str">
        <f>IF(E147="","",$B144)</f>
        <v>19</v>
      </c>
      <c r="C147" s="302" t="str">
        <f>IF(E147=""," ","– "&amp;COUNTIF(B$3:B149,$B147))</f>
        <v>– 5</v>
      </c>
      <c r="D147" s="25" t="s">
        <v>31</v>
      </c>
      <c r="E147" s="325">
        <v>44700.836111111108</v>
      </c>
      <c r="F147" s="315" t="s">
        <v>241</v>
      </c>
      <c r="G147" s="117" t="s">
        <v>35</v>
      </c>
      <c r="H147" s="306" t="str">
        <f ca="1">IF(E147="","",IF(AND(DAY(E147)&lt;DAY(TODAY()),$A147=" "),"???",IF($A147=" ",IF(AND(DAY(E147)=DAY(TODAY()),HOUR(E147)&lt;=HOUR(NOW())+1),IF(AND(HOUR(E147)+2&lt;=HOUR(NOW()),DAY(E147)&lt;=DAY(TODAY()),MINUTE(E147)&lt;=MINUTE(NOW())),"???",IF(OR(MINUTE(E147)&lt;=MINUTE(NOW()),HOUR(E147)&lt;=HOUR(NOW())),"!!!","")),""),"")))</f>
        <v/>
      </c>
      <c r="I147" s="27" t="s">
        <v>18</v>
      </c>
      <c r="J147" s="101">
        <f>IF(I147="","",IF(_xlfn.XLOOKUP(I147,I$3:I146,$AS$3:AS146,0,,-1)=AS147,_xlfn.XLOOKUP(I147,I$3:I146,J$3:J146,1,,-1)+1,1))</f>
        <v>3</v>
      </c>
      <c r="K147" s="29">
        <f>IF(I147="","",_xlfn.XLOOKUP(I147,I$3:I146,K$3:K146,0,,-1)+IF($D147=" ",1,0))</f>
        <v>0</v>
      </c>
      <c r="L147" s="118">
        <v>2.3359999999999999</v>
      </c>
      <c r="M147" s="119"/>
      <c r="N147" s="318" t="b">
        <v>1</v>
      </c>
      <c r="O147" s="102">
        <f>IF(OR(W147="",W148=""),"",ROUND(IF(L149&gt;0,IF(M147&gt;0,M147,IF(M148&gt;0,IF(N147=TRUE,ROUND((M148*W147)/W148,0),(M148*W147)/W148),IF(N147=TRUE,ROUND((M149*W147)/W149,0),(M149*W147)/W149))),IF(M147&gt;0,M147,IF(N147=TRUE,ROUND((M148*W147)/W148,0),(M148*W147)/W148))),2))</f>
        <v>15</v>
      </c>
      <c r="P147" s="33">
        <f t="shared" si="58"/>
        <v>35.04</v>
      </c>
      <c r="Q147" s="301">
        <f>IF($A147="Anulado",0,IF(OR($A147="LOSS",$A147="OK"),IF(OR($D147="W",$D147="1/2W",$D147="1/2L"),P147-O147,IF($D147="L",-O147,0))+IF(OR($D148="W",$D148="1/2W",$D148="1/2L"),P148-O148,IF($D148="L",-O148,0))+IF(OR($D149="W",$D149="1/2W",$D149="1/2L"),P149-O149,IF($D149="L",-O149,0)),IF(AND(OR($D147="W",$D147="1/2W",$D147="1/2L"),D148="W"),P147+P148-SUM(O147:O149)+_xlfn.XLOOKUP("X",D147:D149,O147:O149,0),IF(AND(D147=TRUE,D149="W"),P147+P149-SUM(O147:O149),IF(AND(D148="W",D149="W"),P148+P149-SUM(O147:O149)+_xlfn.XLOOKUP("X",D147:D149,O147:O149,0),IF(L149&gt;0,IF(OR($D147="W",$D147="1/2W",$D147="1/2L"),P147-SUM(O147:O149)+_xlfn.XLOOKUP("X",D147:D149,O147:O149,0),IF(OR($D147="W",$D147="1/2W",$D147="1/2L"),P148-SUM(O147:O149)+_xlfn.XLOOKUP("X",D147:D149,O147:O149,0),IF(OR($D147="W",$D147="1/2W",$D147="1/2L"),P149-SUM(O147:O149)+_xlfn.XLOOKUP("X",D147:D149,O147:O149,0),SUM(P147:P149)/3-SUM(O147:O149)+_xlfn.XLOOKUP("X",D147:D149,O147:O149,0)))),IF(OR($D147="W",$D147="1/2W",$D147="1/2L"),P147-SUM(O147:O148)+_xlfn.XLOOKUP("X",D147:D149,O147:O149,0),IF(OR($D147="W",$D147="1/2W",$D147="1/2L"),P148-SUM(O147:O148)+_xlfn.XLOOKUP("X",D147:D149,O147:O149,0),SUM(P147:P148)/2-SUM(O147:O148)+_xlfn.XLOOKUP("X",D147:D149,O147:O149,0)))))))))</f>
        <v>3.9800000000000004</v>
      </c>
      <c r="R147" s="300">
        <f>IF(Q147=0,0,Q147/SUM(O147:O149))</f>
        <v>0.12813908564069545</v>
      </c>
      <c r="S147" s="285">
        <f>IF($B147=$B144,IF(OR($A147="LOSS",$A147="OK",$A147="Anulada"),Q147,0)+S144,IF(OR($A147="LOSS",$A147="OK",$A147="Anulada"),Q147,0))</f>
        <v>45.985000000000014</v>
      </c>
      <c r="T147" s="285">
        <f>IF($B147="",0,IF($B147=$B144,IF(G149="",IF(OR(G147="DNB1",G147="DNB2",G147="AH1(0)",G147="AH2(0)",G147="AH1(1)",G147="AH2(1)",G147="AH1(2)",G147="AH2(2)",G147="AH1(3)",G147="AH2(3)",G147="AH1(4)",G147="AH2(4)"),0,IF(Q147&lt;0,IF(G149="",SMALL(P147:P149,1)-SUM(O147:O149),0),SMALL(P147:P149,1)-SUM(O147:O149))),IF(Q147&lt;0,IF(G149="",SMALL(P147:P149,1)-SUM(O147:O149),0),SMALL(P147:P149,1)-SUM(O147:O149)))+T144,IF(G149="",IF(OR(G147="DNB1",G147="DNB2",G147="AH1(0)",G147="AH2(0)",G147="AH1(1)",G147="AH2(1)",G147="AH1(2)",G147="AH2(2)",G147="AH1(3)",G147="AH2(3)",G147="AH1(4)",G147="AH2(4)"),0,IF(Q147&lt;0,IF(G149="",SMALL(P147:P149,1)-SUM(O147:O149),0),SMALL(P147:P149,1)-SUM(O147:O149))),IF(Q147&lt;0,IF(G149="",SMALL(P147:P149,1)-SUM(O147:O149),0),SMALL(P147:P149,1)-SUM(O147:O149)))))</f>
        <v>-149.17099999999999</v>
      </c>
      <c r="U147" s="285">
        <f>IF($B147=$B144,IF(Q147&lt;0,IF(G149="",Q147,0),Q147)+U144,Q147)</f>
        <v>45.985000000000014</v>
      </c>
      <c r="V147" s="287">
        <f>IF(U147=0,0,U147/AT147)</f>
        <v>0.10473511592948576</v>
      </c>
      <c r="W147" s="34">
        <f>IF(L147="","",IF(L149&gt;0,(SUM(L147:L149)/L147)/(SUM(L147:L149)/L147+SUM(L147:L149)/L148+SUM(L147:L149)/L149),L148/SUM(L147:L148)))</f>
        <v>0.48500881834215176</v>
      </c>
      <c r="X147" s="104">
        <f t="shared" si="59"/>
        <v>20.04</v>
      </c>
      <c r="Y147" s="103">
        <f t="shared" si="59"/>
        <v>0</v>
      </c>
      <c r="Z147" s="103">
        <f t="shared" si="59"/>
        <v>0</v>
      </c>
      <c r="AA147" s="103">
        <f t="shared" si="59"/>
        <v>0</v>
      </c>
      <c r="AB147" s="103">
        <f t="shared" si="59"/>
        <v>0</v>
      </c>
      <c r="AC147" s="103">
        <f t="shared" si="59"/>
        <v>0</v>
      </c>
      <c r="AD147" s="103">
        <f t="shared" si="59"/>
        <v>0</v>
      </c>
      <c r="AE147" s="52">
        <f t="shared" si="43"/>
        <v>1</v>
      </c>
      <c r="AF147" s="52">
        <f t="shared" si="44"/>
        <v>0</v>
      </c>
      <c r="AG147" s="52">
        <f t="shared" si="45"/>
        <v>0</v>
      </c>
      <c r="AH147" s="52">
        <f t="shared" si="46"/>
        <v>0</v>
      </c>
      <c r="AI147" s="52">
        <f t="shared" si="47"/>
        <v>0</v>
      </c>
      <c r="AJ147" s="52">
        <f t="shared" si="48"/>
        <v>0</v>
      </c>
      <c r="AK147" s="52">
        <f t="shared" si="49"/>
        <v>0</v>
      </c>
      <c r="AL147" s="52">
        <f t="shared" si="50"/>
        <v>0</v>
      </c>
      <c r="AM147" s="52">
        <f t="shared" si="51"/>
        <v>0</v>
      </c>
      <c r="AN147" s="52">
        <f t="shared" si="52"/>
        <v>0</v>
      </c>
      <c r="AO147" s="52">
        <f t="shared" si="53"/>
        <v>0</v>
      </c>
      <c r="AP147" s="52">
        <f t="shared" si="54"/>
        <v>0</v>
      </c>
      <c r="AQ147" s="52">
        <f t="shared" si="55"/>
        <v>0</v>
      </c>
      <c r="AR147" s="52">
        <f t="shared" si="56"/>
        <v>0</v>
      </c>
      <c r="AS147" s="105" t="str">
        <f>IF($B147="","",IF($B147=$B144,AS144,$B147))</f>
        <v>19</v>
      </c>
      <c r="AT147" s="322">
        <f>IF($B147=$B144,AT144+SUM(O147:O149),SUM(O147:O149))</f>
        <v>439.06</v>
      </c>
      <c r="AU147" s="285">
        <f>IF($A147=" ",SUM(O147:O149),0)+AU144</f>
        <v>0</v>
      </c>
      <c r="AV147" s="285">
        <f>IF($B147="","",AV144+Q147)</f>
        <v>317.03227538757557</v>
      </c>
    </row>
    <row r="148" spans="1:48" ht="13" customHeight="1" x14ac:dyDescent="0.2">
      <c r="A148" s="308"/>
      <c r="B148" s="282"/>
      <c r="C148" s="303"/>
      <c r="D148" s="39" t="s">
        <v>28</v>
      </c>
      <c r="E148" s="277"/>
      <c r="F148" s="291"/>
      <c r="G148" s="120" t="s">
        <v>35</v>
      </c>
      <c r="H148" s="277"/>
      <c r="I148" s="42" t="s">
        <v>20</v>
      </c>
      <c r="J148" s="43">
        <f>IF(I148="","",IF(_xlfn.XLOOKUP(I148,I$3:I147,$AS$3:AS147,0,,-1)=AS148,_xlfn.XLOOKUP(I148,I$3:I147,J$3:J147,1,,-1)+1,1))</f>
        <v>6</v>
      </c>
      <c r="K148" s="44">
        <f>IF(I148="","",_xlfn.XLOOKUP(I148,I$3:I147,K$3:K147,0,,-1)+IF($D148=" ",1,0))</f>
        <v>0</v>
      </c>
      <c r="L148" s="121">
        <v>2.2000000000000002</v>
      </c>
      <c r="M148" s="122">
        <v>16.059999999999999</v>
      </c>
      <c r="N148" s="294"/>
      <c r="O148" s="47">
        <f>IF(OR(W147="",W148=""),"",ROUND(IF(L149&gt;0,IF(M148&gt;0,M148,IF(M147&gt;0,IF(N147=TRUE,ROUND((M147*W148)/W147,0),(M147*W148)/W147),IF(M148&gt;0,IF(N147=TRUE,ROUND(M148,0),M148),IF(M149&gt;0,IF(N147=TRUE,ROUND(O149*W148/W149,0),O149*W148/W149),0)))),IF(M148&gt;0,M148,IF(N147=TRUE,ROUND((M147*W148)/W147,0),(M147*W148)/W147))),2))</f>
        <v>16.059999999999999</v>
      </c>
      <c r="P148" s="48">
        <f t="shared" si="58"/>
        <v>35.332000000000001</v>
      </c>
      <c r="Q148" s="277"/>
      <c r="R148" s="286"/>
      <c r="S148" s="286"/>
      <c r="T148" s="286"/>
      <c r="U148" s="286"/>
      <c r="V148" s="288"/>
      <c r="W148" s="49">
        <f>IF(L148="","",IF(L149&gt;0,(SUM(L147:L149)/L148)/(SUM(L147:L149)/L147+SUM(L147:L149)/L148+SUM(L147:L149)/L149),L147/SUM(L147:L148)))</f>
        <v>0.5149911816578483</v>
      </c>
      <c r="X148" s="103">
        <f t="shared" si="59"/>
        <v>0</v>
      </c>
      <c r="Y148" s="103">
        <f t="shared" si="59"/>
        <v>0</v>
      </c>
      <c r="Z148" s="104">
        <f t="shared" si="59"/>
        <v>-16.059999999999999</v>
      </c>
      <c r="AA148" s="103">
        <f t="shared" si="59"/>
        <v>0</v>
      </c>
      <c r="AB148" s="103">
        <f t="shared" si="59"/>
        <v>0</v>
      </c>
      <c r="AC148" s="103">
        <f t="shared" si="59"/>
        <v>0</v>
      </c>
      <c r="AD148" s="103">
        <f t="shared" si="59"/>
        <v>0</v>
      </c>
      <c r="AE148" s="52">
        <f t="shared" si="43"/>
        <v>0</v>
      </c>
      <c r="AF148" s="52">
        <f t="shared" si="44"/>
        <v>0</v>
      </c>
      <c r="AG148" s="52">
        <f t="shared" si="45"/>
        <v>0</v>
      </c>
      <c r="AH148" s="52">
        <f t="shared" si="46"/>
        <v>0</v>
      </c>
      <c r="AI148" s="52">
        <f t="shared" si="47"/>
        <v>0</v>
      </c>
      <c r="AJ148" s="52">
        <f t="shared" si="48"/>
        <v>1</v>
      </c>
      <c r="AK148" s="52">
        <f t="shared" si="49"/>
        <v>0</v>
      </c>
      <c r="AL148" s="52">
        <f t="shared" si="50"/>
        <v>0</v>
      </c>
      <c r="AM148" s="52">
        <f t="shared" si="51"/>
        <v>0</v>
      </c>
      <c r="AN148" s="52">
        <f t="shared" si="52"/>
        <v>0</v>
      </c>
      <c r="AO148" s="52">
        <f t="shared" si="53"/>
        <v>0</v>
      </c>
      <c r="AP148" s="52">
        <f t="shared" si="54"/>
        <v>0</v>
      </c>
      <c r="AQ148" s="52">
        <f t="shared" si="55"/>
        <v>0</v>
      </c>
      <c r="AR148" s="52">
        <f t="shared" si="56"/>
        <v>0</v>
      </c>
      <c r="AS148" s="105" t="str">
        <f>IF($B147="","",IF($B147=$B144,AS145,$B147))</f>
        <v>19</v>
      </c>
      <c r="AT148" s="311"/>
      <c r="AU148" s="298"/>
      <c r="AV148" s="298"/>
    </row>
    <row r="149" spans="1:48" ht="13.25" customHeight="1" x14ac:dyDescent="0.2">
      <c r="A149" s="309"/>
      <c r="B149" s="283"/>
      <c r="C149" s="304"/>
      <c r="D149" s="54" t="s">
        <v>32</v>
      </c>
      <c r="E149" s="278"/>
      <c r="F149" s="292"/>
      <c r="G149" s="134"/>
      <c r="H149" s="278"/>
      <c r="I149" s="57"/>
      <c r="J149" s="58" t="str">
        <f>IF(I149="","",IF(_xlfn.XLOOKUP(I149,I$3:I148,$AS$3:AS148,0,,-1)=AS149,_xlfn.XLOOKUP(I149,I$3:I148,J$3:J148,1,,-1)+1,1))</f>
        <v/>
      </c>
      <c r="K149" s="59" t="str">
        <f>IF(I149="","",_xlfn.XLOOKUP(I149,I$3:I148,K$3:K148,0,,-1)+IF($D149=" ",1,0))</f>
        <v/>
      </c>
      <c r="L149" s="55"/>
      <c r="M149" s="128"/>
      <c r="N149" s="295"/>
      <c r="O149" s="62" t="str">
        <f>IF(OR(W147="",W148=""),"",IF(L149&gt;0,ROUND(IF(M149&gt;0,M149,IF(M147&gt;0,IF(N147=TRUE,ROUND((M147*W149)/W147,0),(M147*W149)/W147),IF(M148&gt;0,IF(N147=TRUE,ROUND((M148*W149)/W148,0),(M148*W149)/W148),IF(M149&gt;0,M149,0)))),2),""))</f>
        <v/>
      </c>
      <c r="P149" s="63" t="str">
        <f t="shared" si="58"/>
        <v/>
      </c>
      <c r="Q149" s="278"/>
      <c r="R149" s="278"/>
      <c r="S149" s="278"/>
      <c r="T149" s="278"/>
      <c r="U149" s="278"/>
      <c r="V149" s="289"/>
      <c r="W149" s="64" t="str">
        <f>IF(L149="","",(SUM(L147:L149)/L149)/(SUM(L147:L149)/L147+SUM(L147:L149)/L148+SUM(L147:L149)/L149))</f>
        <v/>
      </c>
      <c r="X149" s="103">
        <f t="shared" si="59"/>
        <v>0</v>
      </c>
      <c r="Y149" s="103">
        <f t="shared" si="59"/>
        <v>0</v>
      </c>
      <c r="Z149" s="103">
        <f t="shared" si="59"/>
        <v>0</v>
      </c>
      <c r="AA149" s="103">
        <f t="shared" si="59"/>
        <v>0</v>
      </c>
      <c r="AB149" s="103">
        <f t="shared" si="59"/>
        <v>0</v>
      </c>
      <c r="AC149" s="103">
        <f t="shared" si="59"/>
        <v>0</v>
      </c>
      <c r="AD149" s="103">
        <f t="shared" si="59"/>
        <v>0</v>
      </c>
      <c r="AE149" s="52">
        <f t="shared" si="43"/>
        <v>0</v>
      </c>
      <c r="AF149" s="52">
        <f t="shared" si="44"/>
        <v>0</v>
      </c>
      <c r="AG149" s="52">
        <f t="shared" si="45"/>
        <v>0</v>
      </c>
      <c r="AH149" s="52">
        <f t="shared" si="46"/>
        <v>0</v>
      </c>
      <c r="AI149" s="52">
        <f t="shared" si="47"/>
        <v>0</v>
      </c>
      <c r="AJ149" s="52">
        <f t="shared" si="48"/>
        <v>0</v>
      </c>
      <c r="AK149" s="52">
        <f t="shared" si="49"/>
        <v>0</v>
      </c>
      <c r="AL149" s="52">
        <f t="shared" si="50"/>
        <v>0</v>
      </c>
      <c r="AM149" s="52">
        <f t="shared" si="51"/>
        <v>0</v>
      </c>
      <c r="AN149" s="52">
        <f t="shared" si="52"/>
        <v>0</v>
      </c>
      <c r="AO149" s="52">
        <f t="shared" si="53"/>
        <v>0</v>
      </c>
      <c r="AP149" s="52">
        <f t="shared" si="54"/>
        <v>0</v>
      </c>
      <c r="AQ149" s="52">
        <f t="shared" si="55"/>
        <v>0</v>
      </c>
      <c r="AR149" s="52">
        <f t="shared" si="56"/>
        <v>0</v>
      </c>
      <c r="AS149" s="105" t="str">
        <f>IF($B147="","",IF($B147=$B144,AS146,$B147))</f>
        <v>19</v>
      </c>
      <c r="AT149" s="311"/>
      <c r="AU149" s="298"/>
      <c r="AV149" s="298"/>
    </row>
    <row r="150" spans="1:48" ht="13.25" customHeight="1" x14ac:dyDescent="0.2">
      <c r="A150" s="307" t="str">
        <f>IF(OR(D150="W",D151="W",D152="W",D150="1/2W",D151="1/2W",D152="1/2W",D150="1/2L",D151="1/2L",D152="1/2L"),"OK",IF(OR(D150="L",D151="L",D152="L"),"LOSS",IF(OR(D150="X",D151="X",D152="X"),"Anulado"," ")))</f>
        <v>OK</v>
      </c>
      <c r="B150" s="317" t="str">
        <f>IF(E150="","",$B147)</f>
        <v>19</v>
      </c>
      <c r="C150" s="305" t="str">
        <f>IF(E150=""," ","– "&amp;COUNTIF(B$3:B152,$B150))</f>
        <v>– 6</v>
      </c>
      <c r="D150" s="65" t="s">
        <v>31</v>
      </c>
      <c r="E150" s="326">
        <v>44700.857638888891</v>
      </c>
      <c r="F150" s="314" t="s">
        <v>242</v>
      </c>
      <c r="G150" s="66" t="s">
        <v>79</v>
      </c>
      <c r="H150" s="313" t="str">
        <f ca="1">IF(E150="","",IF(AND(DAY(E150)&lt;DAY(TODAY()),$A150=" "),"???",IF($A150=" ",IF(AND(DAY(E150)=DAY(TODAY()),HOUR(E150)&lt;=HOUR(NOW())+1),IF(AND(HOUR(E150)+2&lt;=HOUR(NOW()),DAY(E150)&lt;=DAY(TODAY()),MINUTE(E150)&lt;=MINUTE(NOW())),"???",IF(OR(MINUTE(E150)&lt;=MINUTE(NOW()),HOUR(E150)&lt;=HOUR(NOW())),"!!!","")),""),"")))</f>
        <v/>
      </c>
      <c r="I150" s="67" t="s">
        <v>20</v>
      </c>
      <c r="J150" s="68">
        <f>IF(I150="","",IF(_xlfn.XLOOKUP(I150,I$3:I149,$AS$3:AS149,0,,-1)=AS150,_xlfn.XLOOKUP(I150,I$3:I149,J$3:J149,1,,-1)+1,1))</f>
        <v>7</v>
      </c>
      <c r="K150" s="69">
        <f>IF(I150="","",_xlfn.XLOOKUP(I150,I$3:I149,K$3:K149,0,,-1)+IF($D150=" ",1,0))</f>
        <v>0</v>
      </c>
      <c r="L150" s="70">
        <v>1.83</v>
      </c>
      <c r="M150" s="71">
        <v>23.16</v>
      </c>
      <c r="N150" s="293" t="b">
        <v>1</v>
      </c>
      <c r="O150" s="72">
        <f>IF(OR(W150="",W151=""),"",ROUND(IF(L152&gt;0,IF(M150&gt;0,M150,IF(M151&gt;0,IF(N150=TRUE,ROUND((M151*W150)/W151,0),(M151*W150)/W151),IF(N150=TRUE,ROUND((M152*W150)/W152,0),(M152*W150)/W152))),IF(M150&gt;0,M150,IF(N150=TRUE,ROUND((M151*W150)/W151,0),(M151*W150)/W151))),2))</f>
        <v>23.16</v>
      </c>
      <c r="P150" s="73">
        <f t="shared" si="58"/>
        <v>42.382800000000003</v>
      </c>
      <c r="Q150" s="320">
        <f>IF($A150="Anulado",0,IF(OR($A150="LOSS",$A150="OK"),IF(OR($D150="W",$D150="1/2W",$D150="1/2L"),P150-O150,IF($D150="L",-O150,0))+IF(OR($D151="W",$D151="1/2W",$D151="1/2L"),P151-O151,IF($D151="L",-O151,0))+IF(OR($D152="W",$D152="1/2W",$D152="1/2L"),P152-O152,IF($D152="L",-O152,0)),IF(AND(OR($D150="W",$D150="1/2W",$D150="1/2L"),D151="W"),P150+P151-SUM(O150:O152)+_xlfn.XLOOKUP("X",D150:D152,O150:O152,0),IF(AND(D150=TRUE,D152="W"),P150+P152-SUM(O150:O152),IF(AND(D151="W",D152="W"),P151+P152-SUM(O150:O152)+_xlfn.XLOOKUP("X",D150:D152,O150:O152,0),IF(L152&gt;0,IF(OR($D150="W",$D150="1/2W",$D150="1/2L"),P150-SUM(O150:O152)+_xlfn.XLOOKUP("X",D150:D152,O150:O152,0),IF(OR($D150="W",$D150="1/2W",$D150="1/2L"),P151-SUM(O150:O152)+_xlfn.XLOOKUP("X",D150:D152,O150:O152,0),IF(OR($D150="W",$D150="1/2W",$D150="1/2L"),P152-SUM(O150:O152)+_xlfn.XLOOKUP("X",D150:D152,O150:O152,0),SUM(P150:P152)/3-SUM(O150:O152)+_xlfn.XLOOKUP("X",D150:D152,O150:O152,0)))),IF(OR($D150="W",$D150="1/2W",$D150="1/2L"),P150-SUM(O150:O151)+_xlfn.XLOOKUP("X",D150:D152,O150:O152,0),IF(OR($D150="W",$D150="1/2W",$D150="1/2L"),P151-SUM(O150:O151)+_xlfn.XLOOKUP("X",D150:D152,O150:O152,0),SUM(P150:P151)/2-SUM(O150:O151)+_xlfn.XLOOKUP("X",D150:D152,O150:O152,0)))))))))</f>
        <v>3.222800000000003</v>
      </c>
      <c r="R150" s="319">
        <f>IF(Q150=0,0,Q150/SUM(O150:O152))</f>
        <v>8.229826353421868E-2</v>
      </c>
      <c r="S150" s="296">
        <f>IF($B150=$B147,IF(OR($A150="LOSS",$A150="OK",$A150="Anulada"),Q150,0)+S147,IF(OR($A150="LOSS",$A150="OK",$A150="Anulada"),Q150,0))</f>
        <v>49.20780000000002</v>
      </c>
      <c r="T150" s="296">
        <f>IF($B150="",0,IF($B150=$B147,IF(G152="",IF(OR(G150="DNB1",G150="DNB2",G150="AH1(0)",G150="AH2(0)",G150="AH1(1)",G150="AH2(1)",G150="AH1(2)",G150="AH2(2)",G150="AH1(3)",G150="AH2(3)",G150="AH1(4)",G150="AH2(4)"),0,IF(Q150&lt;0,IF(G152="",SMALL(P150:P152,1)-SUM(O150:O152),0),SMALL(P150:P152,1)-SUM(O150:O152))),IF(Q150&lt;0,IF(G152="",SMALL(P150:P152,1)-SUM(O150:O152),0),SMALL(P150:P152,1)-SUM(O150:O152)))+T147,IF(G152="",IF(OR(G150="DNB1",G150="DNB2",G150="AH1(0)",G150="AH2(0)",G150="AH1(1)",G150="AH2(1)",G150="AH1(2)",G150="AH2(2)",G150="AH1(3)",G150="AH2(3)",G150="AH1(4)",G150="AH2(4)"),0,IF(Q150&lt;0,IF(G152="",SMALL(P150:P152,1)-SUM(O150:O152),0),SMALL(P150:P152,1)-SUM(O150:O152))),IF(Q150&lt;0,IF(G152="",SMALL(P150:P152,1)-SUM(O150:O152),0),SMALL(P150:P152,1)-SUM(O150:O152)))))</f>
        <v>-149.17099999999999</v>
      </c>
      <c r="U150" s="296">
        <f>IF($B150=$B147,IF(Q150&lt;0,IF(G152="",Q150,0),Q150)+U147,Q150)</f>
        <v>49.20780000000002</v>
      </c>
      <c r="V150" s="323">
        <f>IF(U150=0,0,U150/AT150)</f>
        <v>0.10289782945088038</v>
      </c>
      <c r="W150" s="74">
        <f>IF(L150="","",IF(L152&gt;0,(SUM(L150:L152)/L150)/(SUM(L150:L152)/L150+SUM(L150:L152)/L151+SUM(L150:L152)/L152),L151/SUM(L150:L151)))</f>
        <v>0.58690744920993232</v>
      </c>
      <c r="X150" s="77">
        <f t="shared" si="59"/>
        <v>0</v>
      </c>
      <c r="Y150" s="77">
        <f t="shared" si="59"/>
        <v>0</v>
      </c>
      <c r="Z150" s="89">
        <f t="shared" si="59"/>
        <v>19.222800000000003</v>
      </c>
      <c r="AA150" s="77">
        <f t="shared" si="59"/>
        <v>0</v>
      </c>
      <c r="AB150" s="77">
        <f t="shared" si="59"/>
        <v>0</v>
      </c>
      <c r="AC150" s="77">
        <f t="shared" si="59"/>
        <v>0</v>
      </c>
      <c r="AD150" s="77">
        <f t="shared" si="59"/>
        <v>0</v>
      </c>
      <c r="AE150" s="77">
        <f t="shared" si="43"/>
        <v>0</v>
      </c>
      <c r="AF150" s="77">
        <f t="shared" si="44"/>
        <v>0</v>
      </c>
      <c r="AG150" s="77">
        <f t="shared" si="45"/>
        <v>0</v>
      </c>
      <c r="AH150" s="77">
        <f t="shared" si="46"/>
        <v>0</v>
      </c>
      <c r="AI150" s="77">
        <f t="shared" si="47"/>
        <v>1</v>
      </c>
      <c r="AJ150" s="77">
        <f t="shared" si="48"/>
        <v>0</v>
      </c>
      <c r="AK150" s="77">
        <f t="shared" si="49"/>
        <v>0</v>
      </c>
      <c r="AL150" s="77">
        <f t="shared" si="50"/>
        <v>0</v>
      </c>
      <c r="AM150" s="77">
        <f t="shared" si="51"/>
        <v>0</v>
      </c>
      <c r="AN150" s="77">
        <f t="shared" si="52"/>
        <v>0</v>
      </c>
      <c r="AO150" s="77">
        <f t="shared" si="53"/>
        <v>0</v>
      </c>
      <c r="AP150" s="77">
        <f t="shared" si="54"/>
        <v>0</v>
      </c>
      <c r="AQ150" s="77">
        <f t="shared" si="55"/>
        <v>0</v>
      </c>
      <c r="AR150" s="77">
        <f t="shared" si="56"/>
        <v>0</v>
      </c>
      <c r="AS150" s="107" t="str">
        <f>IF($B150="","",IF($B150=$B147,AS147,$B150))</f>
        <v>19</v>
      </c>
      <c r="AT150" s="321">
        <f>IF($B150=$B147,AT147+SUM(O150:O152),SUM(O150:O152))</f>
        <v>478.22</v>
      </c>
      <c r="AU150" s="296">
        <f>IF($A150=" ",SUM(O150:O152),0)+AU147</f>
        <v>0</v>
      </c>
      <c r="AV150" s="296">
        <f>IF($B150="","",AV147+Q150)</f>
        <v>320.25507538757557</v>
      </c>
    </row>
    <row r="151" spans="1:48" ht="13" customHeight="1" x14ac:dyDescent="0.2">
      <c r="A151" s="308"/>
      <c r="B151" s="282"/>
      <c r="C151" s="303"/>
      <c r="D151" s="79" t="s">
        <v>28</v>
      </c>
      <c r="E151" s="277"/>
      <c r="F151" s="291"/>
      <c r="G151" s="80" t="s">
        <v>79</v>
      </c>
      <c r="H151" s="277"/>
      <c r="I151" s="81" t="s">
        <v>18</v>
      </c>
      <c r="J151" s="82">
        <f>IF(I151="","",IF(_xlfn.XLOOKUP(I151,I$3:I150,$AS$3:AS150,0,,-1)=AS151,_xlfn.XLOOKUP(I151,I$3:I150,J$3:J150,1,,-1)+1,1))</f>
        <v>4</v>
      </c>
      <c r="K151" s="83">
        <f>IF(I151="","",_xlfn.XLOOKUP(I151,I$3:I150,K$3:K150,0,,-1)+IF($D151=" ",1,0))</f>
        <v>0</v>
      </c>
      <c r="L151" s="84">
        <v>2.6</v>
      </c>
      <c r="M151" s="85"/>
      <c r="N151" s="294"/>
      <c r="O151" s="86">
        <f>IF(OR(W150="",W151=""),"",ROUND(IF(L152&gt;0,IF(M151&gt;0,M151,IF(M150&gt;0,IF(N150=TRUE,ROUND((M150*W151)/W150,0),(M150*W151)/W150),IF(M151&gt;0,IF(N150=TRUE,ROUND(M151,0),M151),IF(M152&gt;0,IF(N150=TRUE,ROUND(O152*W151/W152,0),O152*W151/W152),0)))),IF(M151&gt;0,M151,IF(N150=TRUE,ROUND((M150*W151)/W150,0),(M150*W151)/W150))),2))</f>
        <v>16</v>
      </c>
      <c r="P151" s="87">
        <f t="shared" si="58"/>
        <v>41.6</v>
      </c>
      <c r="Q151" s="277"/>
      <c r="R151" s="286"/>
      <c r="S151" s="286"/>
      <c r="T151" s="286"/>
      <c r="U151" s="286"/>
      <c r="V151" s="288"/>
      <c r="W151" s="88">
        <f>IF(L151="","",IF(L152&gt;0,(SUM(L150:L152)/L151)/(SUM(L150:L152)/L150+SUM(L150:L152)/L151+SUM(L150:L152)/L152),L150/SUM(L150:L151)))</f>
        <v>0.41309255079006774</v>
      </c>
      <c r="X151" s="89">
        <f t="shared" si="59"/>
        <v>-16</v>
      </c>
      <c r="Y151" s="77">
        <f t="shared" si="59"/>
        <v>0</v>
      </c>
      <c r="Z151" s="77">
        <f t="shared" si="59"/>
        <v>0</v>
      </c>
      <c r="AA151" s="77">
        <f t="shared" si="59"/>
        <v>0</v>
      </c>
      <c r="AB151" s="77">
        <f t="shared" si="59"/>
        <v>0</v>
      </c>
      <c r="AC151" s="77">
        <f t="shared" si="59"/>
        <v>0</v>
      </c>
      <c r="AD151" s="77">
        <f t="shared" si="59"/>
        <v>0</v>
      </c>
      <c r="AE151" s="77">
        <f t="shared" si="43"/>
        <v>0</v>
      </c>
      <c r="AF151" s="77">
        <f t="shared" si="44"/>
        <v>1</v>
      </c>
      <c r="AG151" s="77">
        <f t="shared" si="45"/>
        <v>0</v>
      </c>
      <c r="AH151" s="77">
        <f t="shared" si="46"/>
        <v>0</v>
      </c>
      <c r="AI151" s="77">
        <f t="shared" si="47"/>
        <v>0</v>
      </c>
      <c r="AJ151" s="77">
        <f t="shared" si="48"/>
        <v>0</v>
      </c>
      <c r="AK151" s="77">
        <f t="shared" si="49"/>
        <v>0</v>
      </c>
      <c r="AL151" s="77">
        <f t="shared" si="50"/>
        <v>0</v>
      </c>
      <c r="AM151" s="77">
        <f t="shared" si="51"/>
        <v>0</v>
      </c>
      <c r="AN151" s="77">
        <f t="shared" si="52"/>
        <v>0</v>
      </c>
      <c r="AO151" s="77">
        <f t="shared" si="53"/>
        <v>0</v>
      </c>
      <c r="AP151" s="77">
        <f t="shared" si="54"/>
        <v>0</v>
      </c>
      <c r="AQ151" s="77">
        <f t="shared" si="55"/>
        <v>0</v>
      </c>
      <c r="AR151" s="77">
        <f t="shared" si="56"/>
        <v>0</v>
      </c>
      <c r="AS151" s="107" t="str">
        <f>IF($B150="","",IF($B150=$B147,AS148,$B150))</f>
        <v>19</v>
      </c>
      <c r="AT151" s="311"/>
      <c r="AU151" s="298"/>
      <c r="AV151" s="298"/>
    </row>
    <row r="152" spans="1:48" ht="13.25" customHeight="1" x14ac:dyDescent="0.2">
      <c r="A152" s="309"/>
      <c r="B152" s="283"/>
      <c r="C152" s="304"/>
      <c r="D152" s="90" t="s">
        <v>32</v>
      </c>
      <c r="E152" s="278"/>
      <c r="F152" s="292"/>
      <c r="G152" s="109"/>
      <c r="H152" s="278"/>
      <c r="I152" s="110"/>
      <c r="J152" s="111" t="str">
        <f>IF(I152="","",IF(_xlfn.XLOOKUP(I152,I$3:I151,$AS$3:AS151,0,,-1)=AS152,_xlfn.XLOOKUP(I152,I$3:I151,J$3:J151,1,,-1)+1,1))</f>
        <v/>
      </c>
      <c r="K152" s="112" t="str">
        <f>IF(I152="","",_xlfn.XLOOKUP(I152,I$3:I151,K$3:K151,0,,-1)+IF($D152=" ",1,0))</f>
        <v/>
      </c>
      <c r="L152" s="113"/>
      <c r="M152" s="96"/>
      <c r="N152" s="295"/>
      <c r="O152" s="114" t="str">
        <f>IF(OR(W150="",W151=""),"",IF(L152&gt;0,ROUND(IF(M152&gt;0,M152,IF(M150&gt;0,IF(N150=TRUE,ROUND((M150*W152)/W150,0),(M150*W152)/W150),IF(M151&gt;0,IF(N150=TRUE,ROUND((M151*W152)/W151,0),(M151*W152)/W151),IF(M152&gt;0,M152,0)))),2),""))</f>
        <v/>
      </c>
      <c r="P152" s="115" t="str">
        <f t="shared" si="58"/>
        <v/>
      </c>
      <c r="Q152" s="278"/>
      <c r="R152" s="278"/>
      <c r="S152" s="278"/>
      <c r="T152" s="278"/>
      <c r="U152" s="278"/>
      <c r="V152" s="289"/>
      <c r="W152" s="116" t="str">
        <f>IF(L152="","",(SUM(L150:L152)/L152)/(SUM(L150:L152)/L150+SUM(L150:L152)/L151+SUM(L150:L152)/L152))</f>
        <v/>
      </c>
      <c r="X152" s="77">
        <f t="shared" si="59"/>
        <v>0</v>
      </c>
      <c r="Y152" s="77">
        <f t="shared" si="59"/>
        <v>0</v>
      </c>
      <c r="Z152" s="77">
        <f t="shared" si="59"/>
        <v>0</v>
      </c>
      <c r="AA152" s="77">
        <f t="shared" si="59"/>
        <v>0</v>
      </c>
      <c r="AB152" s="77">
        <f t="shared" si="59"/>
        <v>0</v>
      </c>
      <c r="AC152" s="77">
        <f t="shared" si="59"/>
        <v>0</v>
      </c>
      <c r="AD152" s="77">
        <f t="shared" si="59"/>
        <v>0</v>
      </c>
      <c r="AE152" s="77">
        <f t="shared" si="43"/>
        <v>0</v>
      </c>
      <c r="AF152" s="77">
        <f t="shared" si="44"/>
        <v>0</v>
      </c>
      <c r="AG152" s="77">
        <f t="shared" si="45"/>
        <v>0</v>
      </c>
      <c r="AH152" s="77">
        <f t="shared" si="46"/>
        <v>0</v>
      </c>
      <c r="AI152" s="77">
        <f t="shared" si="47"/>
        <v>0</v>
      </c>
      <c r="AJ152" s="77">
        <f t="shared" si="48"/>
        <v>0</v>
      </c>
      <c r="AK152" s="77">
        <f t="shared" si="49"/>
        <v>0</v>
      </c>
      <c r="AL152" s="77">
        <f t="shared" si="50"/>
        <v>0</v>
      </c>
      <c r="AM152" s="77">
        <f t="shared" si="51"/>
        <v>0</v>
      </c>
      <c r="AN152" s="77">
        <f t="shared" si="52"/>
        <v>0</v>
      </c>
      <c r="AO152" s="77">
        <f t="shared" si="53"/>
        <v>0</v>
      </c>
      <c r="AP152" s="77">
        <f t="shared" si="54"/>
        <v>0</v>
      </c>
      <c r="AQ152" s="77">
        <f t="shared" si="55"/>
        <v>0</v>
      </c>
      <c r="AR152" s="77">
        <f t="shared" si="56"/>
        <v>0</v>
      </c>
      <c r="AS152" s="107" t="str">
        <f>IF($B150="","",IF($B150=$B147,AS149,$B150))</f>
        <v>19</v>
      </c>
      <c r="AT152" s="311"/>
      <c r="AU152" s="298"/>
      <c r="AV152" s="298"/>
    </row>
    <row r="153" spans="1:48" ht="13.25" customHeight="1" x14ac:dyDescent="0.2">
      <c r="A153" s="312" t="str">
        <f>IF(OR(D153="W",D154="W",D155="W",D153="1/2W",D154="1/2W",D155="1/2W",D153="1/2L",D154="1/2L",D155="1/2L"),"OK",IF(OR(D153="L",D154="L",D155="L"),"LOSS",IF(OR(D153="X",D154="X",D155="X"),"Anulado"," ")))</f>
        <v>OK</v>
      </c>
      <c r="B153" s="316" t="str">
        <f>IF(E153="","",$B150)</f>
        <v>19</v>
      </c>
      <c r="C153" s="302" t="str">
        <f>IF(E153=""," ","– "&amp;COUNTIF(B$3:B155,$B153))</f>
        <v>– 7</v>
      </c>
      <c r="D153" s="25" t="s">
        <v>28</v>
      </c>
      <c r="E153" s="325">
        <v>44700.583333333336</v>
      </c>
      <c r="F153" s="315" t="s">
        <v>243</v>
      </c>
      <c r="G153" s="117" t="s">
        <v>244</v>
      </c>
      <c r="H153" s="306" t="str">
        <f ca="1">IF(E153="","",IF(AND(DAY(E153)&lt;DAY(TODAY()),$A153=" "),"???",IF($A153=" ",IF(AND(DAY(E153)=DAY(TODAY()),HOUR(E153)&lt;=HOUR(NOW())+1),IF(AND(HOUR(E153)+2&lt;=HOUR(NOW()),DAY(E153)&lt;=DAY(TODAY()),MINUTE(E153)&lt;=MINUTE(NOW())),"???",IF(OR(MINUTE(E153)&lt;=MINUTE(NOW()),HOUR(E153)&lt;=HOUR(NOW())),"!!!","")),""),"")))</f>
        <v/>
      </c>
      <c r="I153" s="27" t="s">
        <v>18</v>
      </c>
      <c r="J153" s="101">
        <f>IF(I153="","",IF(_xlfn.XLOOKUP(I153,I$3:I152,$AS$3:AS152,0,,-1)=AS153,_xlfn.XLOOKUP(I153,I$3:I152,J$3:J152,1,,-1)+1,1))</f>
        <v>5</v>
      </c>
      <c r="K153" s="29">
        <f>IF(I153="","",_xlfn.XLOOKUP(I153,I$3:I152,K$3:K152,0,,-1)+IF($D153=" ",1,0))</f>
        <v>0</v>
      </c>
      <c r="L153" s="118">
        <v>2.2559999999999998</v>
      </c>
      <c r="M153" s="119">
        <v>41</v>
      </c>
      <c r="N153" s="318" t="b">
        <v>0</v>
      </c>
      <c r="O153" s="102">
        <f>IF(OR(W153="",W154=""),"",ROUND(IF(L155&gt;0,IF(M153&gt;0,M153,IF(M154&gt;0,IF(N153=TRUE,ROUND((M154*W153)/W154,0),(M154*W153)/W154),IF(N153=TRUE,ROUND((M155*W153)/W155,0),(M155*W153)/W155))),IF(M153&gt;0,M153,IF(N153=TRUE,ROUND((M154*W153)/W154,0),(M154*W153)/W154))),2))</f>
        <v>41</v>
      </c>
      <c r="P153" s="33">
        <f t="shared" si="58"/>
        <v>92.495999999999995</v>
      </c>
      <c r="Q153" s="301">
        <f>IF($A153="Anulado",0,IF(OR($A153="LOSS",$A153="OK"),IF(OR($D153="W",$D153="1/2W",$D153="1/2L"),P153-O153,IF($D153="L",-O153,0))+IF(OR($D154="W",$D154="1/2W",$D154="1/2L"),P154-O154,IF($D154="L",-O154,0))+IF(OR($D155="W",$D155="1/2W",$D155="1/2L"),P155-O155,IF($D155="L",-O155,0)),IF(AND(OR($D153="W",$D153="1/2W",$D153="1/2L"),D154="W"),P153+P154-SUM(O153:O155)+_xlfn.XLOOKUP("X",D153:D155,O153:O155,0),IF(AND(D153=TRUE,D155="W"),P153+P155-SUM(O153:O155),IF(AND(D154="W",D155="W"),P154+P155-SUM(O153:O155)+_xlfn.XLOOKUP("X",D153:D155,O153:O155,0),IF(L155&gt;0,IF(OR($D153="W",$D153="1/2W",$D153="1/2L"),P153-SUM(O153:O155)+_xlfn.XLOOKUP("X",D153:D155,O153:O155,0),IF(OR($D153="W",$D153="1/2W",$D153="1/2L"),P154-SUM(O153:O155)+_xlfn.XLOOKUP("X",D153:D155,O153:O155,0),IF(OR($D153="W",$D153="1/2W",$D153="1/2L"),P155-SUM(O153:O155)+_xlfn.XLOOKUP("X",D153:D155,O153:O155,0),SUM(P153:P155)/3-SUM(O153:O155)+_xlfn.XLOOKUP("X",D153:D155,O153:O155,0)))),IF(OR($D153="W",$D153="1/2W",$D153="1/2L"),P153-SUM(O153:O154)+_xlfn.XLOOKUP("X",D153:D155,O153:O155,0),IF(OR($D153="W",$D153="1/2W",$D153="1/2L"),P154-SUM(O153:O154)+_xlfn.XLOOKUP("X",D153:D155,O153:O155,0),SUM(P153:P154)/2-SUM(O153:O154)+_xlfn.XLOOKUP("X",D153:D155,O153:O155,0)))))))))</f>
        <v>3.4745000000000061</v>
      </c>
      <c r="R153" s="300">
        <f>IF(Q153=0,0,Q153/SUM(O153:O155))</f>
        <v>3.8821229050279397E-2</v>
      </c>
      <c r="S153" s="285">
        <f>IF($B153=$B150,IF(OR($A153="LOSS",$A153="OK",$A153="Anulada"),Q153,0)+S150,IF(OR($A153="LOSS",$A153="OK",$A153="Anulada"),Q153,0))</f>
        <v>52.682300000000026</v>
      </c>
      <c r="T153" s="285">
        <f>IF($B153="",0,IF($B153=$B150,IF(G155="",IF(OR(G153="DNB1",G153="DNB2",G153="AH1(0)",G153="AH2(0)",G153="AH1(1)",G153="AH2(1)",G153="AH1(2)",G153="AH2(2)",G153="AH1(3)",G153="AH2(3)",G153="AH1(4)",G153="AH2(4)"),0,IF(Q153&lt;0,IF(G155="",SMALL(P153:P155,1)-SUM(O153:O155),0),SMALL(P153:P155,1)-SUM(O153:O155))),IF(Q153&lt;0,IF(G155="",SMALL(P153:P155,1)-SUM(O153:O155),0),SMALL(P153:P155,1)-SUM(O153:O155)))+T150,IF(G155="",IF(OR(G153="DNB1",G153="DNB2",G153="AH1(0)",G153="AH2(0)",G153="AH1(1)",G153="AH2(1)",G153="AH1(2)",G153="AH2(2)",G153="AH1(3)",G153="AH2(3)",G153="AH1(4)",G153="AH2(4)"),0,IF(Q153&lt;0,IF(G155="",SMALL(P153:P155,1)-SUM(O153:O155),0),SMALL(P153:P155,1)-SUM(O153:O155))),IF(Q153&lt;0,IF(G155="",SMALL(P153:P155,1)-SUM(O153:O155),0),SMALL(P153:P155,1)-SUM(O153:O155)))))</f>
        <v>-146.17500000000001</v>
      </c>
      <c r="U153" s="285">
        <f>IF($B153=$B150,IF(Q153&lt;0,IF(G155="",Q153,0),Q153)+U150,Q153)</f>
        <v>52.682300000000026</v>
      </c>
      <c r="V153" s="287">
        <f>IF(U153=0,0,U153/AT153)</f>
        <v>9.2796272810540453E-2</v>
      </c>
      <c r="W153" s="34">
        <f>IF(L153="","",IF(L155&gt;0,(SUM(L153:L155)/L153)/(SUM(L153:L155)/L153+SUM(L153:L155)/L154+SUM(L153:L155)/L155),L154/SUM(L153:L154)))</f>
        <v>0.45938173975557156</v>
      </c>
      <c r="X153" s="104">
        <f t="shared" ref="X153:AD162" si="60">IF($I153=X$2,IF(OR($D153="W",$D153="1/2W",$D153="1/2L"),$P153-$O153,IF($D153="X",0,-$O153)),0)</f>
        <v>-41</v>
      </c>
      <c r="Y153" s="103">
        <f t="shared" si="60"/>
        <v>0</v>
      </c>
      <c r="Z153" s="103">
        <f t="shared" si="60"/>
        <v>0</v>
      </c>
      <c r="AA153" s="103">
        <f t="shared" si="60"/>
        <v>0</v>
      </c>
      <c r="AB153" s="103">
        <f t="shared" si="60"/>
        <v>0</v>
      </c>
      <c r="AC153" s="103">
        <f t="shared" si="60"/>
        <v>0</v>
      </c>
      <c r="AD153" s="103">
        <f t="shared" si="60"/>
        <v>0</v>
      </c>
      <c r="AE153" s="52">
        <f t="shared" si="43"/>
        <v>0</v>
      </c>
      <c r="AF153" s="52">
        <f t="shared" si="44"/>
        <v>1</v>
      </c>
      <c r="AG153" s="52">
        <f t="shared" si="45"/>
        <v>0</v>
      </c>
      <c r="AH153" s="52">
        <f t="shared" si="46"/>
        <v>0</v>
      </c>
      <c r="AI153" s="52">
        <f t="shared" si="47"/>
        <v>0</v>
      </c>
      <c r="AJ153" s="52">
        <f t="shared" si="48"/>
        <v>0</v>
      </c>
      <c r="AK153" s="52">
        <f t="shared" si="49"/>
        <v>0</v>
      </c>
      <c r="AL153" s="52">
        <f t="shared" si="50"/>
        <v>0</v>
      </c>
      <c r="AM153" s="52">
        <f t="shared" si="51"/>
        <v>0</v>
      </c>
      <c r="AN153" s="52">
        <f t="shared" si="52"/>
        <v>0</v>
      </c>
      <c r="AO153" s="52">
        <f t="shared" si="53"/>
        <v>0</v>
      </c>
      <c r="AP153" s="52">
        <f t="shared" si="54"/>
        <v>0</v>
      </c>
      <c r="AQ153" s="52">
        <f t="shared" si="55"/>
        <v>0</v>
      </c>
      <c r="AR153" s="52">
        <f t="shared" si="56"/>
        <v>0</v>
      </c>
      <c r="AS153" s="105" t="str">
        <f>IF($B153="","",IF($B153=$B150,AS150,$B153))</f>
        <v>19</v>
      </c>
      <c r="AT153" s="322">
        <f>IF($B153=$B150,AT150+SUM(O153:O155),SUM(O153:O155))</f>
        <v>567.72</v>
      </c>
      <c r="AU153" s="285">
        <f>IF($A153=" ",SUM(O153:O155),0)+AU150</f>
        <v>0</v>
      </c>
      <c r="AV153" s="285">
        <f>IF($B153="","",AV150+Q153)</f>
        <v>323.72957538757555</v>
      </c>
    </row>
    <row r="154" spans="1:48" ht="13" customHeight="1" x14ac:dyDescent="0.2">
      <c r="A154" s="308"/>
      <c r="B154" s="282"/>
      <c r="C154" s="303"/>
      <c r="D154" s="39" t="s">
        <v>31</v>
      </c>
      <c r="E154" s="277"/>
      <c r="F154" s="291"/>
      <c r="G154" s="120" t="s">
        <v>245</v>
      </c>
      <c r="H154" s="277"/>
      <c r="I154" s="42" t="s">
        <v>23</v>
      </c>
      <c r="J154" s="43">
        <f>IF(I154="","",IF(_xlfn.XLOOKUP(I154,I$3:I153,$AS$3:AS153,0,,-1)=AS154,_xlfn.XLOOKUP(I154,I$3:I153,J$3:J153,1,,-1)+1,1))</f>
        <v>4</v>
      </c>
      <c r="K154" s="44">
        <f>IF(I154="","",_xlfn.XLOOKUP(I154,I$3:I153,K$3:K153,0,,-1)+IF($D154=" ",1,0))</f>
        <v>0</v>
      </c>
      <c r="L154" s="121">
        <v>1.917</v>
      </c>
      <c r="M154" s="122">
        <v>48.5</v>
      </c>
      <c r="N154" s="294"/>
      <c r="O154" s="47">
        <f>IF(OR(W153="",W154=""),"",ROUND(IF(L155&gt;0,IF(M154&gt;0,M154,IF(M153&gt;0,IF(N153=TRUE,ROUND((M153*W154)/W153,0),(M153*W154)/W153),IF(M154&gt;0,IF(N153=TRUE,ROUND(M154,0),M154),IF(M155&gt;0,IF(N153=TRUE,ROUND(O155*W154/W155,0),O155*W154/W155),0)))),IF(M154&gt;0,M154,IF(N153=TRUE,ROUND((M153*W154)/W153,0),(M153*W154)/W153))),2))</f>
        <v>48.5</v>
      </c>
      <c r="P154" s="48">
        <f t="shared" si="58"/>
        <v>92.974500000000006</v>
      </c>
      <c r="Q154" s="277"/>
      <c r="R154" s="286"/>
      <c r="S154" s="286"/>
      <c r="T154" s="286"/>
      <c r="U154" s="286"/>
      <c r="V154" s="288"/>
      <c r="W154" s="49">
        <f>IF(L154="","",IF(L155&gt;0,(SUM(L153:L155)/L154)/(SUM(L153:L155)/L153+SUM(L153:L155)/L154+SUM(L153:L155)/L155),L153/SUM(L153:L154)))</f>
        <v>0.54061826024442838</v>
      </c>
      <c r="X154" s="103">
        <f t="shared" si="60"/>
        <v>0</v>
      </c>
      <c r="Y154" s="103">
        <f t="shared" si="60"/>
        <v>0</v>
      </c>
      <c r="Z154" s="103">
        <f t="shared" si="60"/>
        <v>0</v>
      </c>
      <c r="AA154" s="103">
        <f t="shared" si="60"/>
        <v>0</v>
      </c>
      <c r="AB154" s="103">
        <f t="shared" si="60"/>
        <v>0</v>
      </c>
      <c r="AC154" s="104">
        <f t="shared" si="60"/>
        <v>44.474500000000006</v>
      </c>
      <c r="AD154" s="103">
        <f t="shared" si="60"/>
        <v>0</v>
      </c>
      <c r="AE154" s="52">
        <f t="shared" si="43"/>
        <v>0</v>
      </c>
      <c r="AF154" s="52">
        <f t="shared" si="44"/>
        <v>0</v>
      </c>
      <c r="AG154" s="52">
        <f t="shared" si="45"/>
        <v>0</v>
      </c>
      <c r="AH154" s="52">
        <f t="shared" si="46"/>
        <v>0</v>
      </c>
      <c r="AI154" s="52">
        <f t="shared" si="47"/>
        <v>0</v>
      </c>
      <c r="AJ154" s="52">
        <f t="shared" si="48"/>
        <v>0</v>
      </c>
      <c r="AK154" s="52">
        <f t="shared" si="49"/>
        <v>0</v>
      </c>
      <c r="AL154" s="52">
        <f t="shared" si="50"/>
        <v>0</v>
      </c>
      <c r="AM154" s="52">
        <f t="shared" si="51"/>
        <v>0</v>
      </c>
      <c r="AN154" s="52">
        <f t="shared" si="52"/>
        <v>0</v>
      </c>
      <c r="AO154" s="52">
        <f t="shared" si="53"/>
        <v>1</v>
      </c>
      <c r="AP154" s="52">
        <f t="shared" si="54"/>
        <v>0</v>
      </c>
      <c r="AQ154" s="52">
        <f t="shared" si="55"/>
        <v>0</v>
      </c>
      <c r="AR154" s="52">
        <f t="shared" si="56"/>
        <v>0</v>
      </c>
      <c r="AS154" s="105" t="str">
        <f>IF($B153="","",IF($B153=$B150,AS151,$B153))</f>
        <v>19</v>
      </c>
      <c r="AT154" s="311"/>
      <c r="AU154" s="298"/>
      <c r="AV154" s="298"/>
    </row>
    <row r="155" spans="1:48" ht="13.25" customHeight="1" x14ac:dyDescent="0.2">
      <c r="A155" s="309"/>
      <c r="B155" s="283"/>
      <c r="C155" s="304"/>
      <c r="D155" s="54" t="s">
        <v>32</v>
      </c>
      <c r="E155" s="278"/>
      <c r="F155" s="292"/>
      <c r="G155" s="134"/>
      <c r="H155" s="278"/>
      <c r="I155" s="57"/>
      <c r="J155" s="58" t="str">
        <f>IF(I155="","",IF(_xlfn.XLOOKUP(I155,I$3:I154,$AS$3:AS154,0,,-1)=AS155,_xlfn.XLOOKUP(I155,I$3:I154,J$3:J154,1,,-1)+1,1))</f>
        <v/>
      </c>
      <c r="K155" s="59" t="str">
        <f>IF(I155="","",_xlfn.XLOOKUP(I155,I$3:I154,K$3:K154,0,,-1)+IF($D155=" ",1,0))</f>
        <v/>
      </c>
      <c r="L155" s="55"/>
      <c r="M155" s="128"/>
      <c r="N155" s="295"/>
      <c r="O155" s="62" t="str">
        <f>IF(OR(W153="",W154=""),"",IF(L155&gt;0,ROUND(IF(M155&gt;0,M155,IF(M153&gt;0,IF(N153=TRUE,ROUND((M153*W155)/W153,0),(M153*W155)/W153),IF(M154&gt;0,IF(N153=TRUE,ROUND((M154*W155)/W154,0),(M154*W155)/W154),IF(M155&gt;0,M155,0)))),2),""))</f>
        <v/>
      </c>
      <c r="P155" s="63" t="str">
        <f t="shared" si="58"/>
        <v/>
      </c>
      <c r="Q155" s="278"/>
      <c r="R155" s="278"/>
      <c r="S155" s="278"/>
      <c r="T155" s="278"/>
      <c r="U155" s="278"/>
      <c r="V155" s="289"/>
      <c r="W155" s="64" t="str">
        <f>IF(L155="","",(SUM(L153:L155)/L155)/(SUM(L153:L155)/L153+SUM(L153:L155)/L154+SUM(L153:L155)/L155))</f>
        <v/>
      </c>
      <c r="X155" s="103">
        <f t="shared" si="60"/>
        <v>0</v>
      </c>
      <c r="Y155" s="103">
        <f t="shared" si="60"/>
        <v>0</v>
      </c>
      <c r="Z155" s="103">
        <f t="shared" si="60"/>
        <v>0</v>
      </c>
      <c r="AA155" s="103">
        <f t="shared" si="60"/>
        <v>0</v>
      </c>
      <c r="AB155" s="103">
        <f t="shared" si="60"/>
        <v>0</v>
      </c>
      <c r="AC155" s="103">
        <f t="shared" si="60"/>
        <v>0</v>
      </c>
      <c r="AD155" s="103">
        <f t="shared" si="60"/>
        <v>0</v>
      </c>
      <c r="AE155" s="52">
        <f t="shared" si="43"/>
        <v>0</v>
      </c>
      <c r="AF155" s="52">
        <f t="shared" si="44"/>
        <v>0</v>
      </c>
      <c r="AG155" s="52">
        <f t="shared" si="45"/>
        <v>0</v>
      </c>
      <c r="AH155" s="52">
        <f t="shared" si="46"/>
        <v>0</v>
      </c>
      <c r="AI155" s="52">
        <f t="shared" si="47"/>
        <v>0</v>
      </c>
      <c r="AJ155" s="52">
        <f t="shared" si="48"/>
        <v>0</v>
      </c>
      <c r="AK155" s="52">
        <f t="shared" si="49"/>
        <v>0</v>
      </c>
      <c r="AL155" s="52">
        <f t="shared" si="50"/>
        <v>0</v>
      </c>
      <c r="AM155" s="52">
        <f t="shared" si="51"/>
        <v>0</v>
      </c>
      <c r="AN155" s="52">
        <f t="shared" si="52"/>
        <v>0</v>
      </c>
      <c r="AO155" s="52">
        <f t="shared" si="53"/>
        <v>0</v>
      </c>
      <c r="AP155" s="52">
        <f t="shared" si="54"/>
        <v>0</v>
      </c>
      <c r="AQ155" s="52">
        <f t="shared" si="55"/>
        <v>0</v>
      </c>
      <c r="AR155" s="52">
        <f t="shared" si="56"/>
        <v>0</v>
      </c>
      <c r="AS155" s="105" t="str">
        <f>IF($B153="","",IF($B153=$B150,AS152,$B153))</f>
        <v>19</v>
      </c>
      <c r="AT155" s="311"/>
      <c r="AU155" s="298"/>
      <c r="AV155" s="298"/>
    </row>
    <row r="156" spans="1:48" ht="13.25" customHeight="1" x14ac:dyDescent="0.2">
      <c r="A156" s="307" t="str">
        <f>IF(OR(D156="W",D157="W",D158="W",D156="1/2W",D157="1/2W",D158="1/2W",D156="1/2L",D157="1/2L",D158="1/2L"),"OK",IF(OR(D156="L",D157="L",D158="L"),"LOSS",IF(OR(D156="X",D157="X",D158="X"),"Anulado"," ")))</f>
        <v>OK</v>
      </c>
      <c r="B156" s="317" t="str">
        <f>IF(E156="","",$B153)</f>
        <v>19</v>
      </c>
      <c r="C156" s="305" t="str">
        <f>IF(E156=""," ","– "&amp;COUNTIF(B$3:B158,$B156))</f>
        <v>– 8</v>
      </c>
      <c r="D156" s="65" t="s">
        <v>31</v>
      </c>
      <c r="E156" s="326">
        <v>44700.749305555553</v>
      </c>
      <c r="F156" s="314" t="s">
        <v>246</v>
      </c>
      <c r="G156" s="66" t="s">
        <v>247</v>
      </c>
      <c r="H156" s="313" t="str">
        <f ca="1">IF(E156="","",IF(AND(DAY(E156)&lt;DAY(TODAY()),$A156=" "),"???",IF($A156=" ",IF(AND(DAY(E156)=DAY(TODAY()),HOUR(E156)&lt;=HOUR(NOW())+1),IF(AND(HOUR(E156)+2&lt;=HOUR(NOW()),DAY(E156)&lt;=DAY(TODAY()),MINUTE(E156)&lt;=MINUTE(NOW())),"???",IF(OR(MINUTE(E156)&lt;=MINUTE(NOW()),HOUR(E156)&lt;=HOUR(NOW())),"!!!","")),""),"")))</f>
        <v/>
      </c>
      <c r="I156" s="67" t="s">
        <v>23</v>
      </c>
      <c r="J156" s="68">
        <f>IF(I156="","",IF(_xlfn.XLOOKUP(I156,I$3:I155,$AS$3:AS155,0,,-1)=AS156,_xlfn.XLOOKUP(I156,I$3:I155,J$3:J155,1,,-1)+1,1))</f>
        <v>5</v>
      </c>
      <c r="K156" s="69">
        <f>IF(I156="","",_xlfn.XLOOKUP(I156,I$3:I155,K$3:K155,0,,-1)+IF($D156=" ",1,0))</f>
        <v>0</v>
      </c>
      <c r="L156" s="70">
        <v>2</v>
      </c>
      <c r="M156" s="71"/>
      <c r="N156" s="293" t="b">
        <v>0</v>
      </c>
      <c r="O156" s="72">
        <f>IF(OR(W156="",W157=""),"",ROUND(IF(L158&gt;0,IF(M156&gt;0,M156,IF(M157&gt;0,IF(N156=TRUE,ROUND((M157*W156)/W157,0),(M157*W156)/W157),IF(N156=TRUE,ROUND((M158*W156)/W158,0),(M158*W156)/W158))),IF(M156&gt;0,M156,IF(N156=TRUE,ROUND((M157*W156)/W157,0),(M157*W156)/W157))),2))</f>
        <v>18.690000000000001</v>
      </c>
      <c r="P156" s="73">
        <f t="shared" si="58"/>
        <v>37.380000000000003</v>
      </c>
      <c r="Q156" s="320">
        <f>IF($A156="Anulado",0,IF(OR($A156="LOSS",$A156="OK"),IF(OR($D156="W",$D156="1/2W",$D156="1/2L"),P156-O156,IF($D156="L",-O156,0))+IF(OR($D157="W",$D157="1/2W",$D157="1/2L"),P157-O157,IF($D157="L",-O157,0))+IF(OR($D158="W",$D158="1/2W",$D158="1/2L"),P158-O158,IF($D158="L",-O158,0)),IF(AND(OR($D156="W",$D156="1/2W",$D156="1/2L"),D157="W"),P156+P157-SUM(O156:O158)+_xlfn.XLOOKUP("X",D156:D158,O156:O158,0),IF(AND(D156=TRUE,D158="W"),P156+P158-SUM(O156:O158),IF(AND(D157="W",D158="W"),P157+P158-SUM(O156:O158)+_xlfn.XLOOKUP("X",D156:D158,O156:O158,0),IF(L158&gt;0,IF(OR($D156="W",$D156="1/2W",$D156="1/2L"),P156-SUM(O156:O158)+_xlfn.XLOOKUP("X",D156:D158,O156:O158,0),IF(OR($D156="W",$D156="1/2W",$D156="1/2L"),P157-SUM(O156:O158)+_xlfn.XLOOKUP("X",D156:D158,O156:O158,0),IF(OR($D156="W",$D156="1/2W",$D156="1/2L"),P158-SUM(O156:O158)+_xlfn.XLOOKUP("X",D156:D158,O156:O158,0),SUM(P156:P158)/3-SUM(O156:O158)+_xlfn.XLOOKUP("X",D156:D158,O156:O158,0)))),IF(OR($D156="W",$D156="1/2W",$D156="1/2L"),P156-SUM(O156:O157)+_xlfn.XLOOKUP("X",D156:D158,O156:O158,0),IF(OR($D156="W",$D156="1/2W",$D156="1/2L"),P157-SUM(O156:O157)+_xlfn.XLOOKUP("X",D156:D158,O156:O158,0),SUM(P156:P157)/2-SUM(O156:O157)+_xlfn.XLOOKUP("X",D156:D158,O156:O158,0)))))))))</f>
        <v>2.6900000000000013</v>
      </c>
      <c r="R156" s="319">
        <f>IF(Q156=0,0,Q156/SUM(O156:O158))</f>
        <v>7.7543960795618372E-2</v>
      </c>
      <c r="S156" s="296">
        <f>IF($B156=$B153,IF(OR($A156="LOSS",$A156="OK",$A156="Anulada"),Q156,0)+S153,IF(OR($A156="LOSS",$A156="OK",$A156="Anulada"),Q156,0))</f>
        <v>55.372300000000024</v>
      </c>
      <c r="T156" s="296">
        <f>IF($B156="",0,IF($B156=$B153,IF(G158="",IF(OR(G156="DNB1",G156="DNB2",G156="AH1(0)",G156="AH2(0)",G156="AH1(1)",G156="AH2(1)",G156="AH1(2)",G156="AH2(2)",G156="AH1(3)",G156="AH2(3)",G156="AH1(4)",G156="AH2(4)"),0,IF(Q156&lt;0,IF(G158="",SMALL(P156:P158,1)-SUM(O156:O158),0),SMALL(P156:P158,1)-SUM(O156:O158))),IF(Q156&lt;0,IF(G158="",SMALL(P156:P158,1)-SUM(O156:O158),0),SMALL(P156:P158,1)-SUM(O156:O158)))+T153,IF(G158="",IF(OR(G156="DNB1",G156="DNB2",G156="AH1(0)",G156="AH2(0)",G156="AH1(1)",G156="AH2(1)",G156="AH1(2)",G156="AH2(2)",G156="AH1(3)",G156="AH2(3)",G156="AH1(4)",G156="AH2(4)"),0,IF(Q156&lt;0,IF(G158="",SMALL(P156:P158,1)-SUM(O156:O158),0),SMALL(P156:P158,1)-SUM(O156:O158))),IF(Q156&lt;0,IF(G158="",SMALL(P156:P158,1)-SUM(O156:O158),0),SMALL(P156:P158,1)-SUM(O156:O158)))))</f>
        <v>-143.489</v>
      </c>
      <c r="U156" s="296">
        <f>IF($B156=$B153,IF(Q156&lt;0,IF(G158="",Q156,0),Q156)+U153,Q156)</f>
        <v>55.372300000000024</v>
      </c>
      <c r="V156" s="323">
        <f>IF(U156=0,0,U156/AT156)</f>
        <v>9.1917962849222323E-2</v>
      </c>
      <c r="W156" s="74">
        <f>IF(L156="","",IF(L158&gt;0,(SUM(L156:L158)/L156)/(SUM(L156:L158)/L156+SUM(L156:L158)/L157+SUM(L156:L158)/L158),L157/SUM(L156:L157)))</f>
        <v>0.53874538745387446</v>
      </c>
      <c r="X156" s="77">
        <f t="shared" si="60"/>
        <v>0</v>
      </c>
      <c r="Y156" s="77">
        <f t="shared" si="60"/>
        <v>0</v>
      </c>
      <c r="Z156" s="77">
        <f t="shared" si="60"/>
        <v>0</v>
      </c>
      <c r="AA156" s="77">
        <f t="shared" si="60"/>
        <v>0</v>
      </c>
      <c r="AB156" s="77">
        <f t="shared" si="60"/>
        <v>0</v>
      </c>
      <c r="AC156" s="89">
        <f t="shared" si="60"/>
        <v>18.690000000000001</v>
      </c>
      <c r="AD156" s="77">
        <f t="shared" si="60"/>
        <v>0</v>
      </c>
      <c r="AE156" s="77">
        <f t="shared" si="43"/>
        <v>0</v>
      </c>
      <c r="AF156" s="77">
        <f t="shared" si="44"/>
        <v>0</v>
      </c>
      <c r="AG156" s="77">
        <f t="shared" si="45"/>
        <v>0</v>
      </c>
      <c r="AH156" s="77">
        <f t="shared" si="46"/>
        <v>0</v>
      </c>
      <c r="AI156" s="77">
        <f t="shared" si="47"/>
        <v>0</v>
      </c>
      <c r="AJ156" s="77">
        <f t="shared" si="48"/>
        <v>0</v>
      </c>
      <c r="AK156" s="77">
        <f t="shared" si="49"/>
        <v>0</v>
      </c>
      <c r="AL156" s="77">
        <f t="shared" si="50"/>
        <v>0</v>
      </c>
      <c r="AM156" s="77">
        <f t="shared" si="51"/>
        <v>0</v>
      </c>
      <c r="AN156" s="77">
        <f t="shared" si="52"/>
        <v>0</v>
      </c>
      <c r="AO156" s="77">
        <f t="shared" si="53"/>
        <v>1</v>
      </c>
      <c r="AP156" s="77">
        <f t="shared" si="54"/>
        <v>0</v>
      </c>
      <c r="AQ156" s="77">
        <f t="shared" si="55"/>
        <v>0</v>
      </c>
      <c r="AR156" s="77">
        <f t="shared" si="56"/>
        <v>0</v>
      </c>
      <c r="AS156" s="107" t="str">
        <f>IF($B156="","",IF($B156=$B153,AS153,$B156))</f>
        <v>19</v>
      </c>
      <c r="AT156" s="321">
        <f>IF($B156=$B153,AT153+SUM(O156:O158),SUM(O156:O158))</f>
        <v>602.41000000000008</v>
      </c>
      <c r="AU156" s="296">
        <f>IF($A156=" ",SUM(O156:O158),0)+AU153</f>
        <v>0</v>
      </c>
      <c r="AV156" s="296">
        <f>IF($B156="","",AV153+Q156)</f>
        <v>326.41957538757555</v>
      </c>
    </row>
    <row r="157" spans="1:48" ht="13" customHeight="1" x14ac:dyDescent="0.2">
      <c r="A157" s="308"/>
      <c r="B157" s="282"/>
      <c r="C157" s="303"/>
      <c r="D157" s="79" t="s">
        <v>28</v>
      </c>
      <c r="E157" s="277"/>
      <c r="F157" s="291"/>
      <c r="G157" s="80" t="s">
        <v>248</v>
      </c>
      <c r="H157" s="277"/>
      <c r="I157" s="81" t="s">
        <v>18</v>
      </c>
      <c r="J157" s="82">
        <f>IF(I157="","",IF(_xlfn.XLOOKUP(I157,I$3:I156,$AS$3:AS156,0,,-1)=AS157,_xlfn.XLOOKUP(I157,I$3:I156,J$3:J156,1,,-1)+1,1))</f>
        <v>6</v>
      </c>
      <c r="K157" s="83">
        <f>IF(I157="","",_xlfn.XLOOKUP(I157,I$3:I156,K$3:K156,0,,-1)+IF($D157=" ",1,0))</f>
        <v>0</v>
      </c>
      <c r="L157" s="84">
        <v>2.3359999999999999</v>
      </c>
      <c r="M157" s="85">
        <v>16</v>
      </c>
      <c r="N157" s="294"/>
      <c r="O157" s="86">
        <f>IF(OR(W156="",W157=""),"",ROUND(IF(L158&gt;0,IF(M157&gt;0,M157,IF(M156&gt;0,IF(N156=TRUE,ROUND((M156*W157)/W156,0),(M156*W157)/W156),IF(M157&gt;0,IF(N156=TRUE,ROUND(M157,0),M157),IF(M158&gt;0,IF(N156=TRUE,ROUND(O158*W157/W158,0),O158*W157/W158),0)))),IF(M157&gt;0,M157,IF(N156=TRUE,ROUND((M156*W157)/W156,0),(M156*W157)/W156))),2))</f>
        <v>16</v>
      </c>
      <c r="P157" s="87">
        <f t="shared" si="58"/>
        <v>37.375999999999998</v>
      </c>
      <c r="Q157" s="277"/>
      <c r="R157" s="286"/>
      <c r="S157" s="286"/>
      <c r="T157" s="286"/>
      <c r="U157" s="286"/>
      <c r="V157" s="288"/>
      <c r="W157" s="88">
        <f>IF(L157="","",IF(L158&gt;0,(SUM(L156:L158)/L157)/(SUM(L156:L158)/L156+SUM(L156:L158)/L157+SUM(L156:L158)/L158),L156/SUM(L156:L157)))</f>
        <v>0.46125461254612543</v>
      </c>
      <c r="X157" s="89">
        <f t="shared" si="60"/>
        <v>-16</v>
      </c>
      <c r="Y157" s="77">
        <f t="shared" si="60"/>
        <v>0</v>
      </c>
      <c r="Z157" s="77">
        <f t="shared" si="60"/>
        <v>0</v>
      </c>
      <c r="AA157" s="77">
        <f t="shared" si="60"/>
        <v>0</v>
      </c>
      <c r="AB157" s="77">
        <f t="shared" si="60"/>
        <v>0</v>
      </c>
      <c r="AC157" s="77">
        <f t="shared" si="60"/>
        <v>0</v>
      </c>
      <c r="AD157" s="77">
        <f t="shared" si="60"/>
        <v>0</v>
      </c>
      <c r="AE157" s="77">
        <f t="shared" si="43"/>
        <v>0</v>
      </c>
      <c r="AF157" s="77">
        <f t="shared" si="44"/>
        <v>1</v>
      </c>
      <c r="AG157" s="77">
        <f t="shared" si="45"/>
        <v>0</v>
      </c>
      <c r="AH157" s="77">
        <f t="shared" si="46"/>
        <v>0</v>
      </c>
      <c r="AI157" s="77">
        <f t="shared" si="47"/>
        <v>0</v>
      </c>
      <c r="AJ157" s="77">
        <f t="shared" si="48"/>
        <v>0</v>
      </c>
      <c r="AK157" s="77">
        <f t="shared" si="49"/>
        <v>0</v>
      </c>
      <c r="AL157" s="77">
        <f t="shared" si="50"/>
        <v>0</v>
      </c>
      <c r="AM157" s="77">
        <f t="shared" si="51"/>
        <v>0</v>
      </c>
      <c r="AN157" s="77">
        <f t="shared" si="52"/>
        <v>0</v>
      </c>
      <c r="AO157" s="77">
        <f t="shared" si="53"/>
        <v>0</v>
      </c>
      <c r="AP157" s="77">
        <f t="shared" si="54"/>
        <v>0</v>
      </c>
      <c r="AQ157" s="77">
        <f t="shared" si="55"/>
        <v>0</v>
      </c>
      <c r="AR157" s="77">
        <f t="shared" si="56"/>
        <v>0</v>
      </c>
      <c r="AS157" s="107" t="str">
        <f>IF($B156="","",IF($B156=$B153,AS154,$B156))</f>
        <v>19</v>
      </c>
      <c r="AT157" s="311"/>
      <c r="AU157" s="298"/>
      <c r="AV157" s="298"/>
    </row>
    <row r="158" spans="1:48" ht="13.25" customHeight="1" x14ac:dyDescent="0.2">
      <c r="A158" s="309"/>
      <c r="B158" s="283"/>
      <c r="C158" s="304"/>
      <c r="D158" s="90" t="s">
        <v>32</v>
      </c>
      <c r="E158" s="278"/>
      <c r="F158" s="292"/>
      <c r="G158" s="109"/>
      <c r="H158" s="278"/>
      <c r="I158" s="110"/>
      <c r="J158" s="111" t="str">
        <f>IF(I158="","",IF(_xlfn.XLOOKUP(I158,I$3:I157,$AS$3:AS157,0,,-1)=AS158,_xlfn.XLOOKUP(I158,I$3:I157,J$3:J157,1,,-1)+1,1))</f>
        <v/>
      </c>
      <c r="K158" s="112" t="str">
        <f>IF(I158="","",_xlfn.XLOOKUP(I158,I$3:I157,K$3:K157,0,,-1)+IF($D158=" ",1,0))</f>
        <v/>
      </c>
      <c r="L158" s="113"/>
      <c r="M158" s="96"/>
      <c r="N158" s="295"/>
      <c r="O158" s="114" t="str">
        <f>IF(OR(W156="",W157=""),"",IF(L158&gt;0,ROUND(IF(M158&gt;0,M158,IF(M156&gt;0,IF(N156=TRUE,ROUND((M156*W158)/W156,0),(M156*W158)/W156),IF(M157&gt;0,IF(N156=TRUE,ROUND((M157*W158)/W157,0),(M157*W158)/W157),IF(M158&gt;0,M158,0)))),2),""))</f>
        <v/>
      </c>
      <c r="P158" s="115" t="str">
        <f t="shared" si="58"/>
        <v/>
      </c>
      <c r="Q158" s="278"/>
      <c r="R158" s="278"/>
      <c r="S158" s="278"/>
      <c r="T158" s="278"/>
      <c r="U158" s="278"/>
      <c r="V158" s="289"/>
      <c r="W158" s="116" t="str">
        <f>IF(L158="","",(SUM(L156:L158)/L158)/(SUM(L156:L158)/L156+SUM(L156:L158)/L157+SUM(L156:L158)/L158))</f>
        <v/>
      </c>
      <c r="X158" s="77">
        <f t="shared" si="60"/>
        <v>0</v>
      </c>
      <c r="Y158" s="77">
        <f t="shared" si="60"/>
        <v>0</v>
      </c>
      <c r="Z158" s="77">
        <f t="shared" si="60"/>
        <v>0</v>
      </c>
      <c r="AA158" s="77">
        <f t="shared" si="60"/>
        <v>0</v>
      </c>
      <c r="AB158" s="77">
        <f t="shared" si="60"/>
        <v>0</v>
      </c>
      <c r="AC158" s="77">
        <f t="shared" si="60"/>
        <v>0</v>
      </c>
      <c r="AD158" s="77">
        <f t="shared" si="60"/>
        <v>0</v>
      </c>
      <c r="AE158" s="77">
        <f t="shared" si="43"/>
        <v>0</v>
      </c>
      <c r="AF158" s="77">
        <f t="shared" si="44"/>
        <v>0</v>
      </c>
      <c r="AG158" s="77">
        <f t="shared" si="45"/>
        <v>0</v>
      </c>
      <c r="AH158" s="77">
        <f t="shared" si="46"/>
        <v>0</v>
      </c>
      <c r="AI158" s="77">
        <f t="shared" si="47"/>
        <v>0</v>
      </c>
      <c r="AJ158" s="77">
        <f t="shared" si="48"/>
        <v>0</v>
      </c>
      <c r="AK158" s="77">
        <f t="shared" si="49"/>
        <v>0</v>
      </c>
      <c r="AL158" s="77">
        <f t="shared" si="50"/>
        <v>0</v>
      </c>
      <c r="AM158" s="77">
        <f t="shared" si="51"/>
        <v>0</v>
      </c>
      <c r="AN158" s="77">
        <f t="shared" si="52"/>
        <v>0</v>
      </c>
      <c r="AO158" s="77">
        <f t="shared" si="53"/>
        <v>0</v>
      </c>
      <c r="AP158" s="77">
        <f t="shared" si="54"/>
        <v>0</v>
      </c>
      <c r="AQ158" s="77">
        <f t="shared" si="55"/>
        <v>0</v>
      </c>
      <c r="AR158" s="77">
        <f t="shared" si="56"/>
        <v>0</v>
      </c>
      <c r="AS158" s="107" t="str">
        <f>IF($B156="","",IF($B156=$B153,AS155,$B156))</f>
        <v>19</v>
      </c>
      <c r="AT158" s="311"/>
      <c r="AU158" s="298"/>
      <c r="AV158" s="298"/>
    </row>
    <row r="159" spans="1:48" ht="13.25" customHeight="1" x14ac:dyDescent="0.2">
      <c r="A159" s="312" t="str">
        <f>IF(OR(D159="W",D160="W",D161="W",D159="1/2W",D160="1/2W",D161="1/2W",D159="1/2L",D160="1/2L",D161="1/2L"),"OK",IF(OR(D159="L",D160="L",D161="L"),"LOSS",IF(OR(D159="X",D160="X",D161="X"),"Anulado"," ")))</f>
        <v>OK</v>
      </c>
      <c r="B159" s="316" t="str">
        <f>IF(E159="","",$B156)</f>
        <v>19</v>
      </c>
      <c r="C159" s="302" t="str">
        <f>IF(E159=""," ","– "&amp;COUNTIF(B$3:B161,$B159))</f>
        <v>– 9</v>
      </c>
      <c r="D159" s="25" t="s">
        <v>28</v>
      </c>
      <c r="E159" s="325">
        <v>44700.645833333336</v>
      </c>
      <c r="F159" s="315" t="s">
        <v>249</v>
      </c>
      <c r="G159" s="117" t="s">
        <v>150</v>
      </c>
      <c r="H159" s="306" t="str">
        <f ca="1">IF(E159="","",IF(AND(DAY(E159)&lt;DAY(TODAY()),$A159=" "),"???",IF($A159=" ",IF(AND(DAY(E159)=DAY(TODAY()),HOUR(E159)&lt;=HOUR(NOW())+1),IF(AND(HOUR(E159)+2&lt;=HOUR(NOW()),DAY(E159)&lt;=DAY(TODAY()),MINUTE(E159)&lt;=MINUTE(NOW())),"???",IF(OR(MINUTE(E159)&lt;=MINUTE(NOW()),HOUR(E159)&lt;=HOUR(NOW())),"!!!","")),""),"")))</f>
        <v/>
      </c>
      <c r="I159" s="27" t="s">
        <v>23</v>
      </c>
      <c r="J159" s="101">
        <f>IF(I159="","",IF(_xlfn.XLOOKUP(I159,I$3:I158,$AS$3:AS158,0,,-1)=AS159,_xlfn.XLOOKUP(I159,I$3:I158,J$3:J158,1,,-1)+1,1))</f>
        <v>6</v>
      </c>
      <c r="K159" s="29">
        <f>IF(I159="","",_xlfn.XLOOKUP(I159,I$3:I158,K$3:K158,0,,-1)+IF($D159=" ",1,0))</f>
        <v>0</v>
      </c>
      <c r="L159" s="118">
        <v>2.0099999999999998</v>
      </c>
      <c r="M159" s="119">
        <v>38</v>
      </c>
      <c r="N159" s="318" t="b">
        <v>0</v>
      </c>
      <c r="O159" s="102">
        <f>IF(OR(W159="",W160=""),"",ROUND(IF(L161&gt;0,IF(M159&gt;0,M159,IF(M160&gt;0,IF(N159=TRUE,ROUND((M160*W159)/W160,0),(M160*W159)/W160),IF(N159=TRUE,ROUND((M161*W159)/W161,0),(M161*W159)/W161))),IF(M159&gt;0,M159,IF(N159=TRUE,ROUND((M160*W159)/W160,0),(M160*W159)/W160))),2))</f>
        <v>38</v>
      </c>
      <c r="P159" s="33">
        <f t="shared" si="58"/>
        <v>76.38</v>
      </c>
      <c r="Q159" s="301">
        <f>IF($A159="Anulado",0,IF(OR($A159="LOSS",$A159="OK"),IF(OR($D159="W",$D159="1/2W",$D159="1/2L"),P159-O159,IF($D159="L",-O159,0))+IF(OR($D160="W",$D160="1/2W",$D160="1/2L"),P160-O160,IF($D160="L",-O160,0))+IF(OR($D161="W",$D161="1/2W",$D161="1/2L"),P161-O161,IF($D161="L",-O161,0)),IF(AND(OR($D159="W",$D159="1/2W",$D159="1/2L"),D160="W"),P159+P160-SUM(O159:O161)+_xlfn.XLOOKUP("X",D159:D161,O159:O161,0),IF(AND(D159=TRUE,D161="W"),P159+P161-SUM(O159:O161),IF(AND(D160="W",D161="W"),P160+P161-SUM(O159:O161)+_xlfn.XLOOKUP("X",D159:D161,O159:O161,0),IF(L161&gt;0,IF(OR($D159="W",$D159="1/2W",$D159="1/2L"),P159-SUM(O159:O161)+_xlfn.XLOOKUP("X",D159:D161,O159:O161,0),IF(OR($D159="W",$D159="1/2W",$D159="1/2L"),P160-SUM(O159:O161)+_xlfn.XLOOKUP("X",D159:D161,O159:O161,0),IF(OR($D159="W",$D159="1/2W",$D159="1/2L"),P161-SUM(O159:O161)+_xlfn.XLOOKUP("X",D159:D161,O159:O161,0),SUM(P159:P161)/3-SUM(O159:O161)+_xlfn.XLOOKUP("X",D159:D161,O159:O161,0)))),IF(OR($D159="W",$D159="1/2W",$D159="1/2L"),P159-SUM(O159:O160)+_xlfn.XLOOKUP("X",D159:D161,O159:O161,0),IF(OR($D159="W",$D159="1/2W",$D159="1/2L"),P160-SUM(O159:O160)+_xlfn.XLOOKUP("X",D159:D161,O159:O161,0),SUM(P159:P160)/2-SUM(O159:O160)+_xlfn.XLOOKUP("X",D159:D161,O159:O161,0)))))))))</f>
        <v>3.1400000000000006</v>
      </c>
      <c r="R159" s="300">
        <f>IF(Q159=0,0,Q159/SUM(O159:O161))</f>
        <v>4.3611111111111121E-2</v>
      </c>
      <c r="S159" s="285">
        <f>IF($B159=$B156,IF(OR($A159="LOSS",$A159="OK",$A159="Anulada"),Q159,0)+S156,IF(OR($A159="LOSS",$A159="OK",$A159="Anulada"),Q159,0))</f>
        <v>58.512300000000025</v>
      </c>
      <c r="T159" s="285">
        <f>IF($B159="",0,IF($B159=$B156,IF(G161="",IF(OR(G159="DNB1",G159="DNB2",G159="AH1(0)",G159="AH2(0)",G159="AH1(1)",G159="AH2(1)",G159="AH1(2)",G159="AH2(2)",G159="AH1(3)",G159="AH2(3)",G159="AH1(4)",G159="AH2(4)"),0,IF(Q159&lt;0,IF(G161="",SMALL(P159:P161,1)-SUM(O159:O161),0),SMALL(P159:P161,1)-SUM(O159:O161))),IF(Q159&lt;0,IF(G161="",SMALL(P159:P161,1)-SUM(O159:O161),0),SMALL(P159:P161,1)-SUM(O159:O161)))+T156,IF(G161="",IF(OR(G159="DNB1",G159="DNB2",G159="AH1(0)",G159="AH2(0)",G159="AH1(1)",G159="AH2(1)",G159="AH1(2)",G159="AH2(2)",G159="AH1(3)",G159="AH2(3)",G159="AH1(4)",G159="AH2(4)"),0,IF(Q159&lt;0,IF(G161="",SMALL(P159:P161,1)-SUM(O159:O161),0),SMALL(P159:P161,1)-SUM(O159:O161))),IF(Q159&lt;0,IF(G161="",SMALL(P159:P161,1)-SUM(O159:O161),0),SMALL(P159:P161,1)-SUM(O159:O161)))))</f>
        <v>-143.489</v>
      </c>
      <c r="U159" s="285">
        <f>IF($B159=$B156,IF(Q159&lt;0,IF(G161="",Q159,0),Q159)+U156,Q159)</f>
        <v>58.512300000000025</v>
      </c>
      <c r="V159" s="287">
        <f>IF(U159=0,0,U159/AT159)</f>
        <v>8.676072418855002E-2</v>
      </c>
      <c r="W159" s="34">
        <f>IF(L159="","",IF(L161&gt;0,(SUM(L159:L161)/L159)/(SUM(L159:L161)/L159+SUM(L159:L161)/L160+SUM(L159:L161)/L161),L160/SUM(L159:L160)))</f>
        <v>0.523696682464455</v>
      </c>
      <c r="X159" s="103">
        <f t="shared" si="60"/>
        <v>0</v>
      </c>
      <c r="Y159" s="103">
        <f t="shared" si="60"/>
        <v>0</v>
      </c>
      <c r="Z159" s="103">
        <f t="shared" si="60"/>
        <v>0</v>
      </c>
      <c r="AA159" s="103">
        <f t="shared" si="60"/>
        <v>0</v>
      </c>
      <c r="AB159" s="103">
        <f t="shared" si="60"/>
        <v>0</v>
      </c>
      <c r="AC159" s="104">
        <f t="shared" si="60"/>
        <v>-38</v>
      </c>
      <c r="AD159" s="103">
        <f t="shared" si="60"/>
        <v>0</v>
      </c>
      <c r="AE159" s="52">
        <f t="shared" si="43"/>
        <v>0</v>
      </c>
      <c r="AF159" s="52">
        <f t="shared" si="44"/>
        <v>0</v>
      </c>
      <c r="AG159" s="52">
        <f t="shared" si="45"/>
        <v>0</v>
      </c>
      <c r="AH159" s="52">
        <f t="shared" si="46"/>
        <v>0</v>
      </c>
      <c r="AI159" s="52">
        <f t="shared" si="47"/>
        <v>0</v>
      </c>
      <c r="AJ159" s="52">
        <f t="shared" si="48"/>
        <v>0</v>
      </c>
      <c r="AK159" s="52">
        <f t="shared" si="49"/>
        <v>0</v>
      </c>
      <c r="AL159" s="52">
        <f t="shared" si="50"/>
        <v>0</v>
      </c>
      <c r="AM159" s="52">
        <f t="shared" si="51"/>
        <v>0</v>
      </c>
      <c r="AN159" s="52">
        <f t="shared" si="52"/>
        <v>0</v>
      </c>
      <c r="AO159" s="52">
        <f t="shared" si="53"/>
        <v>0</v>
      </c>
      <c r="AP159" s="52">
        <f t="shared" si="54"/>
        <v>1</v>
      </c>
      <c r="AQ159" s="52">
        <f t="shared" si="55"/>
        <v>0</v>
      </c>
      <c r="AR159" s="52">
        <f t="shared" si="56"/>
        <v>0</v>
      </c>
      <c r="AS159" s="105" t="str">
        <f>IF($B159="","",IF($B159=$B156,AS156,$B159))</f>
        <v>19</v>
      </c>
      <c r="AT159" s="322">
        <f>IF($B159=$B156,AT156+SUM(O159:O161),SUM(O159:O161))</f>
        <v>674.41000000000008</v>
      </c>
      <c r="AU159" s="285">
        <f>IF($A159=" ",SUM(O159:O161),0)+AU156</f>
        <v>0</v>
      </c>
      <c r="AV159" s="285">
        <f>IF($B159="","",AV156+Q159)</f>
        <v>329.55957538757553</v>
      </c>
    </row>
    <row r="160" spans="1:48" ht="13" customHeight="1" x14ac:dyDescent="0.2">
      <c r="A160" s="308"/>
      <c r="B160" s="282"/>
      <c r="C160" s="303"/>
      <c r="D160" s="39" t="s">
        <v>31</v>
      </c>
      <c r="E160" s="277"/>
      <c r="F160" s="291"/>
      <c r="G160" s="120" t="s">
        <v>78</v>
      </c>
      <c r="H160" s="277"/>
      <c r="I160" s="42" t="s">
        <v>18</v>
      </c>
      <c r="J160" s="43">
        <f>IF(I160="","",IF(_xlfn.XLOOKUP(I160,I$3:I159,$AS$3:AS159,0,,-1)=AS160,_xlfn.XLOOKUP(I160,I$3:I159,J$3:J159,1,,-1)+1,1))</f>
        <v>7</v>
      </c>
      <c r="K160" s="44">
        <f>IF(I160="","",_xlfn.XLOOKUP(I160,I$3:I159,K$3:K159,0,,-1)+IF($D160=" ",1,0))</f>
        <v>0</v>
      </c>
      <c r="L160" s="121">
        <v>2.21</v>
      </c>
      <c r="M160" s="122">
        <v>34</v>
      </c>
      <c r="N160" s="294"/>
      <c r="O160" s="47">
        <f>IF(OR(W159="",W160=""),"",ROUND(IF(L161&gt;0,IF(M160&gt;0,M160,IF(M159&gt;0,IF(N159=TRUE,ROUND((M159*W160)/W159,0),(M159*W160)/W159),IF(M160&gt;0,IF(N159=TRUE,ROUND(M160,0),M160),IF(M161&gt;0,IF(N159=TRUE,ROUND(O161*W160/W161,0),O161*W160/W161),0)))),IF(M160&gt;0,M160,IF(N159=TRUE,ROUND((M159*W160)/W159,0),(M159*W160)/W159))),2))</f>
        <v>34</v>
      </c>
      <c r="P160" s="48">
        <f t="shared" si="58"/>
        <v>75.14</v>
      </c>
      <c r="Q160" s="277"/>
      <c r="R160" s="286"/>
      <c r="S160" s="286"/>
      <c r="T160" s="286"/>
      <c r="U160" s="286"/>
      <c r="V160" s="288"/>
      <c r="W160" s="49">
        <f>IF(L160="","",IF(L161&gt;0,(SUM(L159:L161)/L160)/(SUM(L159:L161)/L159+SUM(L159:L161)/L160+SUM(L159:L161)/L161),L159/SUM(L159:L160)))</f>
        <v>0.476303317535545</v>
      </c>
      <c r="X160" s="104">
        <f t="shared" si="60"/>
        <v>41.14</v>
      </c>
      <c r="Y160" s="103">
        <f t="shared" si="60"/>
        <v>0</v>
      </c>
      <c r="Z160" s="103">
        <f t="shared" si="60"/>
        <v>0</v>
      </c>
      <c r="AA160" s="103">
        <f t="shared" si="60"/>
        <v>0</v>
      </c>
      <c r="AB160" s="103">
        <f t="shared" si="60"/>
        <v>0</v>
      </c>
      <c r="AC160" s="103">
        <f t="shared" si="60"/>
        <v>0</v>
      </c>
      <c r="AD160" s="103">
        <f t="shared" si="60"/>
        <v>0</v>
      </c>
      <c r="AE160" s="52">
        <f t="shared" si="43"/>
        <v>1</v>
      </c>
      <c r="AF160" s="52">
        <f t="shared" si="44"/>
        <v>0</v>
      </c>
      <c r="AG160" s="52">
        <f t="shared" si="45"/>
        <v>0</v>
      </c>
      <c r="AH160" s="52">
        <f t="shared" si="46"/>
        <v>0</v>
      </c>
      <c r="AI160" s="52">
        <f t="shared" si="47"/>
        <v>0</v>
      </c>
      <c r="AJ160" s="52">
        <f t="shared" si="48"/>
        <v>0</v>
      </c>
      <c r="AK160" s="52">
        <f t="shared" si="49"/>
        <v>0</v>
      </c>
      <c r="AL160" s="52">
        <f t="shared" si="50"/>
        <v>0</v>
      </c>
      <c r="AM160" s="52">
        <f t="shared" si="51"/>
        <v>0</v>
      </c>
      <c r="AN160" s="52">
        <f t="shared" si="52"/>
        <v>0</v>
      </c>
      <c r="AO160" s="52">
        <f t="shared" si="53"/>
        <v>0</v>
      </c>
      <c r="AP160" s="52">
        <f t="shared" si="54"/>
        <v>0</v>
      </c>
      <c r="AQ160" s="52">
        <f t="shared" si="55"/>
        <v>0</v>
      </c>
      <c r="AR160" s="52">
        <f t="shared" si="56"/>
        <v>0</v>
      </c>
      <c r="AS160" s="105" t="str">
        <f>IF($B159="","",IF($B159=$B156,AS157,$B159))</f>
        <v>19</v>
      </c>
      <c r="AT160" s="311"/>
      <c r="AU160" s="298"/>
      <c r="AV160" s="298"/>
    </row>
    <row r="161" spans="1:48" ht="13.25" customHeight="1" x14ac:dyDescent="0.2">
      <c r="A161" s="309"/>
      <c r="B161" s="283"/>
      <c r="C161" s="304"/>
      <c r="D161" s="54" t="s">
        <v>32</v>
      </c>
      <c r="E161" s="278"/>
      <c r="F161" s="292"/>
      <c r="G161" s="134"/>
      <c r="H161" s="278"/>
      <c r="I161" s="57"/>
      <c r="J161" s="58" t="str">
        <f>IF(I161="","",IF(_xlfn.XLOOKUP(I161,I$3:I160,$AS$3:AS160,0,,-1)=AS161,_xlfn.XLOOKUP(I161,I$3:I160,J$3:J160,1,,-1)+1,1))</f>
        <v/>
      </c>
      <c r="K161" s="59" t="str">
        <f>IF(I161="","",_xlfn.XLOOKUP(I161,I$3:I160,K$3:K160,0,,-1)+IF($D161=" ",1,0))</f>
        <v/>
      </c>
      <c r="L161" s="55"/>
      <c r="M161" s="128"/>
      <c r="N161" s="295"/>
      <c r="O161" s="62" t="str">
        <f>IF(OR(W159="",W160=""),"",IF(L161&gt;0,ROUND(IF(M161&gt;0,M161,IF(M159&gt;0,IF(N159=TRUE,ROUND((M159*W161)/W159,0),(M159*W161)/W159),IF(M160&gt;0,IF(N159=TRUE,ROUND((M160*W161)/W160,0),(M160*W161)/W160),IF(M161&gt;0,M161,0)))),2),""))</f>
        <v/>
      </c>
      <c r="P161" s="63" t="str">
        <f t="shared" si="58"/>
        <v/>
      </c>
      <c r="Q161" s="278"/>
      <c r="R161" s="278"/>
      <c r="S161" s="278"/>
      <c r="T161" s="278"/>
      <c r="U161" s="278"/>
      <c r="V161" s="289"/>
      <c r="W161" s="64" t="str">
        <f>IF(L161="","",(SUM(L159:L161)/L161)/(SUM(L159:L161)/L159+SUM(L159:L161)/L160+SUM(L159:L161)/L161))</f>
        <v/>
      </c>
      <c r="X161" s="103">
        <f t="shared" si="60"/>
        <v>0</v>
      </c>
      <c r="Y161" s="103">
        <f t="shared" si="60"/>
        <v>0</v>
      </c>
      <c r="Z161" s="103">
        <f t="shared" si="60"/>
        <v>0</v>
      </c>
      <c r="AA161" s="103">
        <f t="shared" si="60"/>
        <v>0</v>
      </c>
      <c r="AB161" s="103">
        <f t="shared" si="60"/>
        <v>0</v>
      </c>
      <c r="AC161" s="103">
        <f t="shared" si="60"/>
        <v>0</v>
      </c>
      <c r="AD161" s="103">
        <f t="shared" si="60"/>
        <v>0</v>
      </c>
      <c r="AE161" s="52">
        <f t="shared" si="43"/>
        <v>0</v>
      </c>
      <c r="AF161" s="52">
        <f t="shared" si="44"/>
        <v>0</v>
      </c>
      <c r="AG161" s="52">
        <f t="shared" si="45"/>
        <v>0</v>
      </c>
      <c r="AH161" s="52">
        <f t="shared" si="46"/>
        <v>0</v>
      </c>
      <c r="AI161" s="52">
        <f t="shared" si="47"/>
        <v>0</v>
      </c>
      <c r="AJ161" s="52">
        <f t="shared" si="48"/>
        <v>0</v>
      </c>
      <c r="AK161" s="52">
        <f t="shared" si="49"/>
        <v>0</v>
      </c>
      <c r="AL161" s="52">
        <f t="shared" si="50"/>
        <v>0</v>
      </c>
      <c r="AM161" s="52">
        <f t="shared" si="51"/>
        <v>0</v>
      </c>
      <c r="AN161" s="52">
        <f t="shared" si="52"/>
        <v>0</v>
      </c>
      <c r="AO161" s="52">
        <f t="shared" si="53"/>
        <v>0</v>
      </c>
      <c r="AP161" s="52">
        <f t="shared" si="54"/>
        <v>0</v>
      </c>
      <c r="AQ161" s="52">
        <f t="shared" si="55"/>
        <v>0</v>
      </c>
      <c r="AR161" s="52">
        <f t="shared" si="56"/>
        <v>0</v>
      </c>
      <c r="AS161" s="105" t="str">
        <f>IF($B159="","",IF($B159=$B156,AS158,$B159))</f>
        <v>19</v>
      </c>
      <c r="AT161" s="311"/>
      <c r="AU161" s="298"/>
      <c r="AV161" s="298"/>
    </row>
    <row r="162" spans="1:48" ht="13.25" customHeight="1" x14ac:dyDescent="0.2">
      <c r="A162" s="307" t="str">
        <f>IF(OR(D162="W",D163="W",D164="W",D162="1/2W",D163="1/2W",D164="1/2W",D162="1/2L",D163="1/2L",D164="1/2L"),"OK",IF(OR(D162="L",D163="L",D164="L"),"LOSS",IF(OR(D162="X",D163="X",D164="X"),"Anulado"," ")))</f>
        <v>OK</v>
      </c>
      <c r="B162" s="317" t="str">
        <f>IF(E162="","",$B159)</f>
        <v>19</v>
      </c>
      <c r="C162" s="305" t="str">
        <f>IF(E162=""," ","– "&amp;COUNTIF(B$3:B164,$B162))</f>
        <v>– 10</v>
      </c>
      <c r="D162" s="65" t="s">
        <v>28</v>
      </c>
      <c r="E162" s="326">
        <v>44700.645833333336</v>
      </c>
      <c r="F162" s="314" t="s">
        <v>250</v>
      </c>
      <c r="G162" s="66" t="s">
        <v>251</v>
      </c>
      <c r="H162" s="313" t="str">
        <f ca="1">IF(E162="","",IF(AND(DAY(E162)&lt;DAY(TODAY()),$A162=" "),"???",IF($A162=" ",IF(AND(DAY(E162)=DAY(TODAY()),HOUR(E162)&lt;=HOUR(NOW())+1),IF(AND(HOUR(E162)+2&lt;=HOUR(NOW()),DAY(E162)&lt;=DAY(TODAY()),MINUTE(E162)&lt;=MINUTE(NOW())),"???",IF(OR(MINUTE(E162)&lt;=MINUTE(NOW()),HOUR(E162)&lt;=HOUR(NOW())),"!!!","")),""),"")))</f>
        <v/>
      </c>
      <c r="I162" s="67" t="s">
        <v>23</v>
      </c>
      <c r="J162" s="68">
        <f>IF(I162="","",IF(_xlfn.XLOOKUP(I162,I$3:I161,$AS$3:AS161,0,,-1)=AS162,_xlfn.XLOOKUP(I162,I$3:I161,J$3:J161,1,,-1)+1,1))</f>
        <v>7</v>
      </c>
      <c r="K162" s="69">
        <f>IF(I162="","",_xlfn.XLOOKUP(I162,I$3:I161,K$3:K161,0,,-1)+IF($D162=" ",1,0))</f>
        <v>0</v>
      </c>
      <c r="L162" s="70">
        <v>1.502</v>
      </c>
      <c r="M162" s="71"/>
      <c r="N162" s="293" t="b">
        <v>1</v>
      </c>
      <c r="O162" s="72">
        <f>IF(OR(W162="",W163=""),"",ROUND(IF(L164&gt;0,IF(M162&gt;0,M162,IF(M163&gt;0,IF(N162=TRUE,ROUND((M163*W162)/W163,0),(M163*W162)/W163),IF(N162=TRUE,ROUND((M164*W162)/W164,0),(M164*W162)/W164))),IF(M162&gt;0,M162,IF(N162=TRUE,ROUND((M163*W162)/W163,0),(M163*W162)/W163))),2))</f>
        <v>39</v>
      </c>
      <c r="P162" s="73">
        <f t="shared" si="58"/>
        <v>58.578000000000003</v>
      </c>
      <c r="Q162" s="320">
        <f>IF($A162="Anulado",0,IF(OR($A162="LOSS",$A162="OK"),IF(OR($D162="W",$D162="1/2W",$D162="1/2L"),P162-O162,IF($D162="L",-O162,0))+IF(OR($D163="W",$D163="1/2W",$D163="1/2L"),P163-O163,IF($D163="L",-O163,0))+IF(OR($D164="W",$D164="1/2W",$D164="1/2L"),P164-O164,IF($D164="L",-O164,0)),IF(AND(OR($D162="W",$D162="1/2W",$D162="1/2L"),D163="W"),P162+P163-SUM(O162:O164)+_xlfn.XLOOKUP("X",D162:D164,O162:O164,0),IF(AND(D162=TRUE,D164="W"),P162+P164-SUM(O162:O164),IF(AND(D163="W",D164="W"),P163+P164-SUM(O162:O164)+_xlfn.XLOOKUP("X",D162:D164,O162:O164,0),IF(L164&gt;0,IF(OR($D162="W",$D162="1/2W",$D162="1/2L"),P162-SUM(O162:O164)+_xlfn.XLOOKUP("X",D162:D164,O162:O164,0),IF(OR($D162="W",$D162="1/2W",$D162="1/2L"),P163-SUM(O162:O164)+_xlfn.XLOOKUP("X",D162:D164,O162:O164,0),IF(OR($D162="W",$D162="1/2W",$D162="1/2L"),P164-SUM(O162:O164)+_xlfn.XLOOKUP("X",D162:D164,O162:O164,0),SUM(P162:P164)/3-SUM(O162:O164)+_xlfn.XLOOKUP("X",D162:D164,O162:O164,0)))),IF(OR($D162="W",$D162="1/2W",$D162="1/2L"),P162-SUM(O162:O163)+_xlfn.XLOOKUP("X",D162:D164,O162:O164,0),IF(OR($D162="W",$D162="1/2W",$D162="1/2L"),P163-SUM(O162:O163)+_xlfn.XLOOKUP("X",D162:D164,O162:O164,0),SUM(P162:P163)/2-SUM(O162:O163)+_xlfn.XLOOKUP("X",D162:D164,O162:O164,0)))))))))</f>
        <v>2.9200000000000017</v>
      </c>
      <c r="R162" s="319">
        <f>IF(Q162=0,0,Q162/SUM(O162:O164))</f>
        <v>5.3090909090909119E-2</v>
      </c>
      <c r="S162" s="296">
        <f>IF($B162=$B159,IF(OR($A162="LOSS",$A162="OK",$A162="Anulada"),Q162,0)+S159,IF(OR($A162="LOSS",$A162="OK",$A162="Anulada"),Q162,0))</f>
        <v>61.432300000000026</v>
      </c>
      <c r="T162" s="296">
        <f>IF($B162="",0,IF($B162=$B159,IF(G164="",IF(OR(G162="DNB1",G162="DNB2",G162="AH1(0)",G162="AH2(0)",G162="AH1(1)",G162="AH2(1)",G162="AH1(2)",G162="AH2(2)",G162="AH1(3)",G162="AH2(3)",G162="AH1(4)",G162="AH2(4)"),0,IF(Q162&lt;0,IF(G164="",SMALL(P162:P164,1)-SUM(O162:O164),0),SMALL(P162:P164,1)-SUM(O162:O164))),IF(Q162&lt;0,IF(G164="",SMALL(P162:P164,1)-SUM(O162:O164),0),SMALL(P162:P164,1)-SUM(O162:O164)))+T159,IF(G164="",IF(OR(G162="DNB1",G162="DNB2",G162="AH1(0)",G162="AH2(0)",G162="AH1(1)",G162="AH2(1)",G162="AH1(2)",G162="AH2(2)",G162="AH1(3)",G162="AH2(3)",G162="AH1(4)",G162="AH2(4)"),0,IF(Q162&lt;0,IF(G164="",SMALL(P162:P164,1)-SUM(O162:O164),0),SMALL(P162:P164,1)-SUM(O162:O164))),IF(Q162&lt;0,IF(G164="",SMALL(P162:P164,1)-SUM(O162:O164),0),SMALL(P162:P164,1)-SUM(O162:O164)))))</f>
        <v>-143.489</v>
      </c>
      <c r="U162" s="296">
        <f>IF($B162=$B159,IF(Q162&lt;0,IF(G164="",Q162,0),Q162)+U159,Q162)</f>
        <v>61.432300000000026</v>
      </c>
      <c r="V162" s="323">
        <f>IF(U162=0,0,U162/AT162)</f>
        <v>8.4221905375577555E-2</v>
      </c>
      <c r="W162" s="74">
        <f>IF(L162="","",IF(L164&gt;0,(SUM(L162:L164)/L162)/(SUM(L162:L164)/L162+SUM(L162:L164)/L163+SUM(L162:L164)/L164),L163/SUM(L162:L163)))</f>
        <v>0.70675517376024999</v>
      </c>
      <c r="X162" s="77">
        <f t="shared" si="60"/>
        <v>0</v>
      </c>
      <c r="Y162" s="77">
        <f t="shared" si="60"/>
        <v>0</v>
      </c>
      <c r="Z162" s="77">
        <f t="shared" si="60"/>
        <v>0</v>
      </c>
      <c r="AA162" s="77">
        <f t="shared" si="60"/>
        <v>0</v>
      </c>
      <c r="AB162" s="77">
        <f t="shared" si="60"/>
        <v>0</v>
      </c>
      <c r="AC162" s="89">
        <f t="shared" si="60"/>
        <v>-39</v>
      </c>
      <c r="AD162" s="77">
        <f t="shared" si="60"/>
        <v>0</v>
      </c>
      <c r="AE162" s="77">
        <f t="shared" si="43"/>
        <v>0</v>
      </c>
      <c r="AF162" s="77">
        <f t="shared" si="44"/>
        <v>0</v>
      </c>
      <c r="AG162" s="77">
        <f t="shared" si="45"/>
        <v>0</v>
      </c>
      <c r="AH162" s="77">
        <f t="shared" si="46"/>
        <v>0</v>
      </c>
      <c r="AI162" s="77">
        <f t="shared" si="47"/>
        <v>0</v>
      </c>
      <c r="AJ162" s="77">
        <f t="shared" si="48"/>
        <v>0</v>
      </c>
      <c r="AK162" s="77">
        <f t="shared" si="49"/>
        <v>0</v>
      </c>
      <c r="AL162" s="77">
        <f t="shared" si="50"/>
        <v>0</v>
      </c>
      <c r="AM162" s="77">
        <f t="shared" si="51"/>
        <v>0</v>
      </c>
      <c r="AN162" s="77">
        <f t="shared" si="52"/>
        <v>0</v>
      </c>
      <c r="AO162" s="77">
        <f t="shared" si="53"/>
        <v>0</v>
      </c>
      <c r="AP162" s="77">
        <f t="shared" si="54"/>
        <v>1</v>
      </c>
      <c r="AQ162" s="77">
        <f t="shared" si="55"/>
        <v>0</v>
      </c>
      <c r="AR162" s="77">
        <f t="shared" si="56"/>
        <v>0</v>
      </c>
      <c r="AS162" s="107" t="str">
        <f>IF($B162="","",IF($B162=$B159,AS159,$B162))</f>
        <v>19</v>
      </c>
      <c r="AT162" s="321">
        <f>IF($B162=$B159,AT159+SUM(O162:O164),SUM(O162:O164))</f>
        <v>729.41000000000008</v>
      </c>
      <c r="AU162" s="296">
        <f>IF($A162=" ",SUM(O162:O164),0)+AU159</f>
        <v>0</v>
      </c>
      <c r="AV162" s="296">
        <f>IF($B162="","",AV159+Q162)</f>
        <v>332.47957538757555</v>
      </c>
    </row>
    <row r="163" spans="1:48" ht="13" customHeight="1" x14ac:dyDescent="0.2">
      <c r="A163" s="308"/>
      <c r="B163" s="282"/>
      <c r="C163" s="303"/>
      <c r="D163" s="79" t="s">
        <v>31</v>
      </c>
      <c r="E163" s="277"/>
      <c r="F163" s="291"/>
      <c r="G163" s="80" t="s">
        <v>210</v>
      </c>
      <c r="H163" s="277"/>
      <c r="I163" s="81" t="s">
        <v>18</v>
      </c>
      <c r="J163" s="82">
        <f>IF(I163="","",IF(_xlfn.XLOOKUP(I163,I$3:I162,$AS$3:AS162,0,,-1)=AS163,_xlfn.XLOOKUP(I163,I$3:I162,J$3:J162,1,,-1)+1,1))</f>
        <v>8</v>
      </c>
      <c r="K163" s="83">
        <f>IF(I163="","",_xlfn.XLOOKUP(I163,I$3:I162,K$3:K162,0,,-1)+IF($D163=" ",1,0))</f>
        <v>0</v>
      </c>
      <c r="L163" s="84">
        <v>3.62</v>
      </c>
      <c r="M163" s="85">
        <v>16</v>
      </c>
      <c r="N163" s="294"/>
      <c r="O163" s="86">
        <f>IF(OR(W162="",W163=""),"",ROUND(IF(L164&gt;0,IF(M163&gt;0,M163,IF(M162&gt;0,IF(N162=TRUE,ROUND((M162*W163)/W162,0),(M162*W163)/W162),IF(M163&gt;0,IF(N162=TRUE,ROUND(M163,0),M163),IF(M164&gt;0,IF(N162=TRUE,ROUND(O164*W163/W164,0),O164*W163/W164),0)))),IF(M163&gt;0,M163,IF(N162=TRUE,ROUND((M162*W163)/W162,0),(M162*W163)/W162))),2))</f>
        <v>16</v>
      </c>
      <c r="P163" s="87">
        <f t="shared" si="58"/>
        <v>57.92</v>
      </c>
      <c r="Q163" s="277"/>
      <c r="R163" s="286"/>
      <c r="S163" s="286"/>
      <c r="T163" s="286"/>
      <c r="U163" s="286"/>
      <c r="V163" s="288"/>
      <c r="W163" s="88">
        <f>IF(L163="","",IF(L164&gt;0,(SUM(L162:L164)/L163)/(SUM(L162:L164)/L162+SUM(L162:L164)/L163+SUM(L162:L164)/L164),L162/SUM(L162:L163)))</f>
        <v>0.29324482623975012</v>
      </c>
      <c r="X163" s="89">
        <f t="shared" ref="X163:AD172" si="61">IF($I163=X$2,IF(OR($D163="W",$D163="1/2W",$D163="1/2L"),$P163-$O163,IF($D163="X",0,-$O163)),0)</f>
        <v>41.92</v>
      </c>
      <c r="Y163" s="77">
        <f t="shared" si="61"/>
        <v>0</v>
      </c>
      <c r="Z163" s="77">
        <f t="shared" si="61"/>
        <v>0</v>
      </c>
      <c r="AA163" s="77">
        <f t="shared" si="61"/>
        <v>0</v>
      </c>
      <c r="AB163" s="77">
        <f t="shared" si="61"/>
        <v>0</v>
      </c>
      <c r="AC163" s="77">
        <f t="shared" si="61"/>
        <v>0</v>
      </c>
      <c r="AD163" s="77">
        <f t="shared" si="61"/>
        <v>0</v>
      </c>
      <c r="AE163" s="77">
        <f t="shared" si="43"/>
        <v>1</v>
      </c>
      <c r="AF163" s="77">
        <f t="shared" si="44"/>
        <v>0</v>
      </c>
      <c r="AG163" s="77">
        <f t="shared" si="45"/>
        <v>0</v>
      </c>
      <c r="AH163" s="77">
        <f t="shared" si="46"/>
        <v>0</v>
      </c>
      <c r="AI163" s="77">
        <f t="shared" si="47"/>
        <v>0</v>
      </c>
      <c r="AJ163" s="77">
        <f t="shared" si="48"/>
        <v>0</v>
      </c>
      <c r="AK163" s="77">
        <f t="shared" si="49"/>
        <v>0</v>
      </c>
      <c r="AL163" s="77">
        <f t="shared" si="50"/>
        <v>0</v>
      </c>
      <c r="AM163" s="77">
        <f t="shared" si="51"/>
        <v>0</v>
      </c>
      <c r="AN163" s="77">
        <f t="shared" si="52"/>
        <v>0</v>
      </c>
      <c r="AO163" s="77">
        <f t="shared" si="53"/>
        <v>0</v>
      </c>
      <c r="AP163" s="77">
        <f t="shared" si="54"/>
        <v>0</v>
      </c>
      <c r="AQ163" s="77">
        <f t="shared" si="55"/>
        <v>0</v>
      </c>
      <c r="AR163" s="77">
        <f t="shared" si="56"/>
        <v>0</v>
      </c>
      <c r="AS163" s="107" t="str">
        <f>IF($B162="","",IF($B162=$B159,AS160,$B162))</f>
        <v>19</v>
      </c>
      <c r="AT163" s="311"/>
      <c r="AU163" s="298"/>
      <c r="AV163" s="298"/>
    </row>
    <row r="164" spans="1:48" ht="26.25" customHeight="1" x14ac:dyDescent="0.2">
      <c r="A164" s="309"/>
      <c r="B164" s="283"/>
      <c r="C164" s="304"/>
      <c r="D164" s="90" t="s">
        <v>32</v>
      </c>
      <c r="E164" s="278"/>
      <c r="F164" s="292"/>
      <c r="G164" s="109"/>
      <c r="H164" s="278"/>
      <c r="I164" s="110"/>
      <c r="J164" s="111" t="str">
        <f>IF(I164="","",IF(_xlfn.XLOOKUP(I164,I$3:I163,$AS$3:AS163,0,,-1)=AS164,_xlfn.XLOOKUP(I164,I$3:I163,J$3:J163,1,,-1)+1,1))</f>
        <v/>
      </c>
      <c r="K164" s="112" t="str">
        <f>IF(I164="","",_xlfn.XLOOKUP(I164,I$3:I163,K$3:K163,0,,-1)+IF($D164=" ",1,0))</f>
        <v/>
      </c>
      <c r="L164" s="113"/>
      <c r="M164" s="96"/>
      <c r="N164" s="295"/>
      <c r="O164" s="114" t="str">
        <f>IF(OR(W162="",W163=""),"",IF(L164&gt;0,ROUND(IF(M164&gt;0,M164,IF(M162&gt;0,IF(N162=TRUE,ROUND((M162*W164)/W162,0),(M162*W164)/W162),IF(M163&gt;0,IF(N162=TRUE,ROUND((M163*W164)/W163,0),(M163*W164)/W163),IF(M164&gt;0,M164,0)))),2),""))</f>
        <v/>
      </c>
      <c r="P164" s="115" t="str">
        <f t="shared" si="58"/>
        <v/>
      </c>
      <c r="Q164" s="278"/>
      <c r="R164" s="278"/>
      <c r="S164" s="278"/>
      <c r="T164" s="278"/>
      <c r="U164" s="278"/>
      <c r="V164" s="289"/>
      <c r="W164" s="116" t="str">
        <f>IF(L164="","",(SUM(L162:L164)/L164)/(SUM(L162:L164)/L162+SUM(L162:L164)/L163+SUM(L162:L164)/L164))</f>
        <v/>
      </c>
      <c r="X164" s="77">
        <f t="shared" si="61"/>
        <v>0</v>
      </c>
      <c r="Y164" s="77">
        <f t="shared" si="61"/>
        <v>0</v>
      </c>
      <c r="Z164" s="77">
        <f t="shared" si="61"/>
        <v>0</v>
      </c>
      <c r="AA164" s="77">
        <f t="shared" si="61"/>
        <v>0</v>
      </c>
      <c r="AB164" s="77">
        <f t="shared" si="61"/>
        <v>0</v>
      </c>
      <c r="AC164" s="77">
        <f t="shared" si="61"/>
        <v>0</v>
      </c>
      <c r="AD164" s="77">
        <f t="shared" si="61"/>
        <v>0</v>
      </c>
      <c r="AE164" s="77">
        <f t="shared" si="43"/>
        <v>0</v>
      </c>
      <c r="AF164" s="77">
        <f t="shared" si="44"/>
        <v>0</v>
      </c>
      <c r="AG164" s="77">
        <f t="shared" si="45"/>
        <v>0</v>
      </c>
      <c r="AH164" s="77">
        <f t="shared" si="46"/>
        <v>0</v>
      </c>
      <c r="AI164" s="77">
        <f t="shared" si="47"/>
        <v>0</v>
      </c>
      <c r="AJ164" s="77">
        <f t="shared" si="48"/>
        <v>0</v>
      </c>
      <c r="AK164" s="77">
        <f t="shared" si="49"/>
        <v>0</v>
      </c>
      <c r="AL164" s="77">
        <f t="shared" si="50"/>
        <v>0</v>
      </c>
      <c r="AM164" s="77">
        <f t="shared" si="51"/>
        <v>0</v>
      </c>
      <c r="AN164" s="77">
        <f t="shared" si="52"/>
        <v>0</v>
      </c>
      <c r="AO164" s="77">
        <f t="shared" si="53"/>
        <v>0</v>
      </c>
      <c r="AP164" s="77">
        <f t="shared" si="54"/>
        <v>0</v>
      </c>
      <c r="AQ164" s="77">
        <f t="shared" si="55"/>
        <v>0</v>
      </c>
      <c r="AR164" s="77">
        <f t="shared" si="56"/>
        <v>0</v>
      </c>
      <c r="AS164" s="107" t="str">
        <f>IF($B162="","",IF($B162=$B159,AS161,$B162))</f>
        <v>19</v>
      </c>
      <c r="AT164" s="311"/>
      <c r="AU164" s="298"/>
      <c r="AV164" s="298"/>
    </row>
    <row r="165" spans="1:48" ht="13.25" customHeight="1" x14ac:dyDescent="0.2">
      <c r="A165" s="312" t="str">
        <f>IF(OR(D165="W",D166="W",D167="W",D165="1/2W",D166="1/2W",D167="1/2W",D165="1/2L",D166="1/2L",D167="1/2L"),"OK",IF(OR(D165="L",D166="L",D167="L"),"LOSS",IF(OR(D165="X",D166="X",D167="X"),"Anulado"," ")))</f>
        <v>OK</v>
      </c>
      <c r="B165" s="316" t="str">
        <f>IF(E165="","",$B162)</f>
        <v>19</v>
      </c>
      <c r="C165" s="302" t="str">
        <f>IF(E165=""," ","– "&amp;COUNTIF(B$3:B167,$B165))</f>
        <v>– 11</v>
      </c>
      <c r="D165" s="25" t="s">
        <v>31</v>
      </c>
      <c r="E165" s="325">
        <v>44702.083333333336</v>
      </c>
      <c r="F165" s="315" t="s">
        <v>252</v>
      </c>
      <c r="G165" s="117" t="s">
        <v>253</v>
      </c>
      <c r="H165" s="306" t="str">
        <f ca="1">IF(E165="","",IF(AND(DAY(E165)&lt;DAY(TODAY()),$A165=" "),"???",IF($A165=" ",IF(AND(DAY(E165)=DAY(TODAY()),HOUR(E165)&lt;=HOUR(NOW())+1),IF(AND(HOUR(E165)+2&lt;=HOUR(NOW()),DAY(E165)&lt;=DAY(TODAY()),MINUTE(E165)&lt;=MINUTE(NOW())),"???",IF(OR(MINUTE(E165)&lt;=MINUTE(NOW()),HOUR(E165)&lt;=HOUR(NOW())),"!!!","")),""),"")))</f>
        <v/>
      </c>
      <c r="I165" s="27" t="s">
        <v>18</v>
      </c>
      <c r="J165" s="101">
        <f>IF(I165="","",IF(_xlfn.XLOOKUP(I165,I$3:I164,$AS$3:AS164,0,,-1)=AS165,_xlfn.XLOOKUP(I165,I$3:I164,J$3:J164,1,,-1)+1,1))</f>
        <v>9</v>
      </c>
      <c r="K165" s="29">
        <f>IF(I165="","",_xlfn.XLOOKUP(I165,I$3:I164,K$3:K164,0,,-1)+IF($D165=" ",1,0))</f>
        <v>0</v>
      </c>
      <c r="L165" s="118">
        <v>1.84</v>
      </c>
      <c r="M165" s="138">
        <v>25</v>
      </c>
      <c r="N165" s="318" t="b">
        <v>0</v>
      </c>
      <c r="O165" s="102">
        <f>IF(OR(W165="",W166=""),"",ROUND(IF(L167&gt;0,IF(M165&gt;0,M165,IF(M166&gt;0,IF(N165=TRUE,ROUND((M166*W165)/W166,0),(M166*W165)/W166),IF(N165=TRUE,ROUND((M167*W165)/W167,0),(M167*W165)/W167))),IF(M165&gt;0,M165,IF(N165=TRUE,ROUND((M166*W165)/W166,0),(M166*W165)/W166))),2))</f>
        <v>25</v>
      </c>
      <c r="P165" s="33">
        <f t="shared" si="58"/>
        <v>46</v>
      </c>
      <c r="Q165" s="301">
        <f>IF($A165="Anulado",0,IF(OR($A165="LOSS",$A165="OK"),IF(OR($D165="W",$D165="1/2W",$D165="1/2L"),P165-O165,IF($D165="L",-O165,0))+IF(OR($D166="W",$D166="1/2W",$D166="1/2L"),P166-O166,IF($D166="L",-O166,0))+IF(OR($D167="W",$D167="1/2W",$D167="1/2L"),P167-O167,IF($D167="L",-O167,0)),IF(AND(OR($D165="W",$D165="1/2W",$D165="1/2L"),D166="W"),P165+P166-SUM(O165:O167)+_xlfn.XLOOKUP("X",D165:D167,O165:O167,0),IF(AND(D165=TRUE,D167="W"),P165+P167-SUM(O165:O167),IF(AND(D166="W",D167="W"),P166+P167-SUM(O165:O167)+_xlfn.XLOOKUP("X",D165:D167,O165:O167,0),IF(L167&gt;0,IF(OR($D165="W",$D165="1/2W",$D165="1/2L"),P165-SUM(O165:O167)+_xlfn.XLOOKUP("X",D165:D167,O165:O167,0),IF(OR($D165="W",$D165="1/2W",$D165="1/2L"),P166-SUM(O165:O167)+_xlfn.XLOOKUP("X",D165:D167,O165:O167,0),IF(OR($D165="W",$D165="1/2W",$D165="1/2L"),P167-SUM(O165:O167)+_xlfn.XLOOKUP("X",D165:D167,O165:O167,0),SUM(P165:P167)/3-SUM(O165:O167)+_xlfn.XLOOKUP("X",D165:D167,O165:O167,0)))),IF(OR($D165="W",$D165="1/2W",$D165="1/2L"),P165-SUM(O165:O166)+_xlfn.XLOOKUP("X",D165:D167,O165:O167,0),IF(OR($D165="W",$D165="1/2W",$D165="1/2L"),P166-SUM(O165:O166)+_xlfn.XLOOKUP("X",D165:D167,O165:O167,0),SUM(P165:P166)/2-SUM(O165:O166)+_xlfn.XLOOKUP("X",D165:D167,O165:O167,0)))))))))</f>
        <v>2.5</v>
      </c>
      <c r="R165" s="300">
        <f>IF(Q165=0,0,Q165/SUM(O165:O167))</f>
        <v>5.7471264367816091E-2</v>
      </c>
      <c r="S165" s="285">
        <f>IF($B165=$B162,IF(OR($A165="LOSS",$A165="OK",$A165="Anulada"),Q165,0)+S162,IF(OR($A165="LOSS",$A165="OK",$A165="Anulada"),Q165,0))</f>
        <v>63.932300000000026</v>
      </c>
      <c r="T165" s="285">
        <f>IF($B165="",0,IF($B165=$B162,IF(G167="",IF(OR(G165="DNB1",G165="DNB2",G165="AH1(0)",G165="AH2(0)",G165="AH1(1)",G165="AH2(1)",G165="AH1(2)",G165="AH2(2)",G165="AH1(3)",G165="AH2(3)",G165="AH1(4)",G165="AH2(4)"),0,IF(Q165&lt;0,IF(G167="",SMALL(P165:P167,1)-SUM(O165:O167),0),SMALL(P165:P167,1)-SUM(O165:O167))),IF(Q165&lt;0,IF(G167="",SMALL(P165:P167,1)-SUM(O165:O167),0),SMALL(P165:P167,1)-SUM(O165:O167)))+T162,IF(G167="",IF(OR(G165="DNB1",G165="DNB2",G165="AH1(0)",G165="AH2(0)",G165="AH1(1)",G165="AH2(1)",G165="AH1(2)",G165="AH2(2)",G165="AH1(3)",G165="AH2(3)",G165="AH1(4)",G165="AH2(4)"),0,IF(Q165&lt;0,IF(G167="",SMALL(P165:P167,1)-SUM(O165:O167),0),SMALL(P165:P167,1)-SUM(O165:O167))),IF(Q165&lt;0,IF(G167="",SMALL(P165:P167,1)-SUM(O165:O167),0),SMALL(P165:P167,1)-SUM(O165:O167)))))</f>
        <v>-143.489</v>
      </c>
      <c r="U165" s="285">
        <f>IF($B165=$B162,IF(Q165&lt;0,IF(G167="",Q165,0),Q165)+U162,Q165)</f>
        <v>63.932300000000026</v>
      </c>
      <c r="V165" s="287">
        <f>IF(U165=0,0,U165/AT165)</f>
        <v>8.2716357661306E-2</v>
      </c>
      <c r="W165" s="34">
        <f>IF(L165="","",IF(L167&gt;0,(SUM(L165:L167)/L165)/(SUM(L165:L167)/L165+SUM(L165:L167)/L166+SUM(L165:L167)/L167),L166/SUM(L165:L166)))</f>
        <v>0.57308584686774944</v>
      </c>
      <c r="X165" s="104">
        <f t="shared" si="61"/>
        <v>21</v>
      </c>
      <c r="Y165" s="103">
        <f t="shared" si="61"/>
        <v>0</v>
      </c>
      <c r="Z165" s="103">
        <f t="shared" si="61"/>
        <v>0</v>
      </c>
      <c r="AA165" s="103">
        <f t="shared" si="61"/>
        <v>0</v>
      </c>
      <c r="AB165" s="103">
        <f t="shared" si="61"/>
        <v>0</v>
      </c>
      <c r="AC165" s="103">
        <f t="shared" si="61"/>
        <v>0</v>
      </c>
      <c r="AD165" s="103">
        <f t="shared" si="61"/>
        <v>0</v>
      </c>
      <c r="AE165" s="52">
        <f t="shared" si="43"/>
        <v>1</v>
      </c>
      <c r="AF165" s="52">
        <f t="shared" si="44"/>
        <v>0</v>
      </c>
      <c r="AG165" s="52">
        <f t="shared" si="45"/>
        <v>0</v>
      </c>
      <c r="AH165" s="52">
        <f t="shared" si="46"/>
        <v>0</v>
      </c>
      <c r="AI165" s="52">
        <f t="shared" si="47"/>
        <v>0</v>
      </c>
      <c r="AJ165" s="52">
        <f t="shared" si="48"/>
        <v>0</v>
      </c>
      <c r="AK165" s="52">
        <f t="shared" si="49"/>
        <v>0</v>
      </c>
      <c r="AL165" s="52">
        <f t="shared" si="50"/>
        <v>0</v>
      </c>
      <c r="AM165" s="52">
        <f t="shared" si="51"/>
        <v>0</v>
      </c>
      <c r="AN165" s="52">
        <f t="shared" si="52"/>
        <v>0</v>
      </c>
      <c r="AO165" s="52">
        <f t="shared" si="53"/>
        <v>0</v>
      </c>
      <c r="AP165" s="52">
        <f t="shared" si="54"/>
        <v>0</v>
      </c>
      <c r="AQ165" s="52">
        <f t="shared" si="55"/>
        <v>0</v>
      </c>
      <c r="AR165" s="52">
        <f t="shared" si="56"/>
        <v>0</v>
      </c>
      <c r="AS165" s="105" t="str">
        <f>IF($B165="","",IF($B165=$B162,AS162,$B165))</f>
        <v>19</v>
      </c>
      <c r="AT165" s="322">
        <f>IF($B165=$B162,AT162+SUM(O165:O167),SUM(O165:O167))</f>
        <v>772.91000000000008</v>
      </c>
      <c r="AU165" s="285">
        <f>IF($A165=" ",SUM(O165:O167),0)+AU162</f>
        <v>0</v>
      </c>
      <c r="AV165" s="285">
        <f>IF($B165="","",AV162+Q165)</f>
        <v>334.97957538757555</v>
      </c>
    </row>
    <row r="166" spans="1:48" ht="13" customHeight="1" x14ac:dyDescent="0.2">
      <c r="A166" s="308"/>
      <c r="B166" s="282"/>
      <c r="C166" s="303"/>
      <c r="D166" s="39" t="s">
        <v>28</v>
      </c>
      <c r="E166" s="277"/>
      <c r="F166" s="291"/>
      <c r="G166" s="120" t="s">
        <v>254</v>
      </c>
      <c r="H166" s="277"/>
      <c r="I166" s="42" t="s">
        <v>23</v>
      </c>
      <c r="J166" s="43">
        <f>IF(I166="","",IF(_xlfn.XLOOKUP(I166,I$3:I165,$AS$3:AS165,0,,-1)=AS166,_xlfn.XLOOKUP(I166,I$3:I165,J$3:J165,1,,-1)+1,1))</f>
        <v>8</v>
      </c>
      <c r="K166" s="44">
        <f>IF(I166="","",_xlfn.XLOOKUP(I166,I$3:I165,K$3:K165,0,,-1)+IF($D166=" ",1,0))</f>
        <v>0</v>
      </c>
      <c r="L166" s="121">
        <v>2.4700000000000002</v>
      </c>
      <c r="M166" s="171">
        <v>18.5</v>
      </c>
      <c r="N166" s="294"/>
      <c r="O166" s="47">
        <f>IF(OR(W165="",W166=""),"",ROUND(IF(L167&gt;0,IF(M166&gt;0,M166,IF(M165&gt;0,IF(N165=TRUE,ROUND((M165*W166)/W165,0),(M165*W166)/W165),IF(M166&gt;0,IF(N165=TRUE,ROUND(M166,0),M166),IF(M167&gt;0,IF(N165=TRUE,ROUND(O167*W166/W167,0),O167*W166/W167),0)))),IF(M166&gt;0,M166,IF(N165=TRUE,ROUND((M165*W166)/W165,0),(M165*W166)/W165))),2))</f>
        <v>18.5</v>
      </c>
      <c r="P166" s="48">
        <f t="shared" si="58"/>
        <v>45.695</v>
      </c>
      <c r="Q166" s="277"/>
      <c r="R166" s="286"/>
      <c r="S166" s="286"/>
      <c r="T166" s="286"/>
      <c r="U166" s="286"/>
      <c r="V166" s="288"/>
      <c r="W166" s="49">
        <f>IF(L166="","",IF(L167&gt;0,(SUM(L165:L167)/L166)/(SUM(L165:L167)/L165+SUM(L165:L167)/L166+SUM(L165:L167)/L167),L165/SUM(L165:L166)))</f>
        <v>0.42691415313225056</v>
      </c>
      <c r="X166" s="103">
        <f t="shared" si="61"/>
        <v>0</v>
      </c>
      <c r="Y166" s="103">
        <f t="shared" si="61"/>
        <v>0</v>
      </c>
      <c r="Z166" s="103">
        <f t="shared" si="61"/>
        <v>0</v>
      </c>
      <c r="AA166" s="103">
        <f t="shared" si="61"/>
        <v>0</v>
      </c>
      <c r="AB166" s="103">
        <f t="shared" si="61"/>
        <v>0</v>
      </c>
      <c r="AC166" s="104">
        <f t="shared" si="61"/>
        <v>-18.5</v>
      </c>
      <c r="AD166" s="103">
        <f t="shared" si="61"/>
        <v>0</v>
      </c>
      <c r="AE166" s="52">
        <f t="shared" si="43"/>
        <v>0</v>
      </c>
      <c r="AF166" s="52">
        <f t="shared" si="44"/>
        <v>0</v>
      </c>
      <c r="AG166" s="52">
        <f t="shared" si="45"/>
        <v>0</v>
      </c>
      <c r="AH166" s="52">
        <f t="shared" si="46"/>
        <v>0</v>
      </c>
      <c r="AI166" s="52">
        <f t="shared" si="47"/>
        <v>0</v>
      </c>
      <c r="AJ166" s="52">
        <f t="shared" si="48"/>
        <v>0</v>
      </c>
      <c r="AK166" s="52">
        <f t="shared" si="49"/>
        <v>0</v>
      </c>
      <c r="AL166" s="52">
        <f t="shared" si="50"/>
        <v>0</v>
      </c>
      <c r="AM166" s="52">
        <f t="shared" si="51"/>
        <v>0</v>
      </c>
      <c r="AN166" s="52">
        <f t="shared" si="52"/>
        <v>0</v>
      </c>
      <c r="AO166" s="52">
        <f t="shared" si="53"/>
        <v>0</v>
      </c>
      <c r="AP166" s="52">
        <f t="shared" si="54"/>
        <v>1</v>
      </c>
      <c r="AQ166" s="52">
        <f t="shared" si="55"/>
        <v>0</v>
      </c>
      <c r="AR166" s="52">
        <f t="shared" si="56"/>
        <v>0</v>
      </c>
      <c r="AS166" s="105" t="str">
        <f>IF($B165="","",IF($B165=$B162,AS163,$B165))</f>
        <v>19</v>
      </c>
      <c r="AT166" s="311"/>
      <c r="AU166" s="298"/>
      <c r="AV166" s="298"/>
    </row>
    <row r="167" spans="1:48" ht="13.25" customHeight="1" x14ac:dyDescent="0.2">
      <c r="A167" s="309"/>
      <c r="B167" s="283"/>
      <c r="C167" s="304"/>
      <c r="D167" s="54" t="s">
        <v>32</v>
      </c>
      <c r="E167" s="278"/>
      <c r="F167" s="292"/>
      <c r="G167" s="134"/>
      <c r="H167" s="278"/>
      <c r="I167" s="57"/>
      <c r="J167" s="58" t="str">
        <f>IF(I167="","",IF(_xlfn.XLOOKUP(I167,I$3:I166,$AS$3:AS166,0,,-1)=AS167,_xlfn.XLOOKUP(I167,I$3:I166,J$3:J166,1,,-1)+1,1))</f>
        <v/>
      </c>
      <c r="K167" s="59" t="str">
        <f>IF(I167="","",_xlfn.XLOOKUP(I167,I$3:I166,K$3:K166,0,,-1)+IF($D167=" ",1,0))</f>
        <v/>
      </c>
      <c r="L167" s="55"/>
      <c r="M167" s="172"/>
      <c r="N167" s="295"/>
      <c r="O167" s="62" t="str">
        <f>IF(OR(W165="",W166=""),"",IF(L167&gt;0,ROUND(IF(M167&gt;0,M167,IF(M165&gt;0,IF(N165=TRUE,ROUND((M165*W167)/W165,0),(M165*W167)/W165),IF(M166&gt;0,IF(N165=TRUE,ROUND((M166*W167)/W166,0),(M166*W167)/W166),IF(M167&gt;0,M167,0)))),2),""))</f>
        <v/>
      </c>
      <c r="P167" s="63" t="str">
        <f t="shared" si="58"/>
        <v/>
      </c>
      <c r="Q167" s="278"/>
      <c r="R167" s="278"/>
      <c r="S167" s="278"/>
      <c r="T167" s="278"/>
      <c r="U167" s="278"/>
      <c r="V167" s="289"/>
      <c r="W167" s="64" t="str">
        <f>IF(L167="","",(SUM(L165:L167)/L167)/(SUM(L165:L167)/L165+SUM(L165:L167)/L166+SUM(L165:L167)/L167))</f>
        <v/>
      </c>
      <c r="X167" s="103">
        <f t="shared" si="61"/>
        <v>0</v>
      </c>
      <c r="Y167" s="103">
        <f t="shared" si="61"/>
        <v>0</v>
      </c>
      <c r="Z167" s="103">
        <f t="shared" si="61"/>
        <v>0</v>
      </c>
      <c r="AA167" s="103">
        <f t="shared" si="61"/>
        <v>0</v>
      </c>
      <c r="AB167" s="103">
        <f t="shared" si="61"/>
        <v>0</v>
      </c>
      <c r="AC167" s="103">
        <f t="shared" si="61"/>
        <v>0</v>
      </c>
      <c r="AD167" s="103">
        <f t="shared" si="61"/>
        <v>0</v>
      </c>
      <c r="AE167" s="52">
        <f t="shared" si="43"/>
        <v>0</v>
      </c>
      <c r="AF167" s="52">
        <f t="shared" si="44"/>
        <v>0</v>
      </c>
      <c r="AG167" s="52">
        <f t="shared" si="45"/>
        <v>0</v>
      </c>
      <c r="AH167" s="52">
        <f t="shared" si="46"/>
        <v>0</v>
      </c>
      <c r="AI167" s="52">
        <f t="shared" si="47"/>
        <v>0</v>
      </c>
      <c r="AJ167" s="52">
        <f t="shared" si="48"/>
        <v>0</v>
      </c>
      <c r="AK167" s="52">
        <f t="shared" si="49"/>
        <v>0</v>
      </c>
      <c r="AL167" s="52">
        <f t="shared" si="50"/>
        <v>0</v>
      </c>
      <c r="AM167" s="52">
        <f t="shared" si="51"/>
        <v>0</v>
      </c>
      <c r="AN167" s="52">
        <f t="shared" si="52"/>
        <v>0</v>
      </c>
      <c r="AO167" s="52">
        <f t="shared" si="53"/>
        <v>0</v>
      </c>
      <c r="AP167" s="52">
        <f t="shared" si="54"/>
        <v>0</v>
      </c>
      <c r="AQ167" s="52">
        <f t="shared" si="55"/>
        <v>0</v>
      </c>
      <c r="AR167" s="52">
        <f t="shared" si="56"/>
        <v>0</v>
      </c>
      <c r="AS167" s="105" t="str">
        <f>IF($B165="","",IF($B165=$B162,AS164,$B165))</f>
        <v>19</v>
      </c>
      <c r="AT167" s="311"/>
      <c r="AU167" s="298"/>
      <c r="AV167" s="298"/>
    </row>
    <row r="168" spans="1:48" ht="13.25" customHeight="1" x14ac:dyDescent="0.2">
      <c r="A168" s="307" t="str">
        <f>IF(OR(D168="W",D169="W",D170="W",D168="1/2W",D169="1/2W",D170="1/2W",D168="1/2L",D169="1/2L",D170="1/2L"),"OK",IF(OR(D168="L",D169="L",D170="L"),"LOSS",IF(OR(D168="X",D169="X",D170="X"),"Anulado"," ")))</f>
        <v>OK</v>
      </c>
      <c r="B168" s="317" t="str">
        <f>IF(E168="","",$B165)</f>
        <v>19</v>
      </c>
      <c r="C168" s="305" t="str">
        <f>IF(E168=""," ","– "&amp;COUNTIF(B$3:B170,$B168))</f>
        <v>– 12</v>
      </c>
      <c r="D168" s="65" t="s">
        <v>28</v>
      </c>
      <c r="E168" s="326">
        <v>44702.083333333336</v>
      </c>
      <c r="F168" s="314" t="s">
        <v>255</v>
      </c>
      <c r="G168" s="66" t="s">
        <v>150</v>
      </c>
      <c r="H168" s="313" t="str">
        <f ca="1">IF(E168="","",IF(AND(DAY(E168)&lt;DAY(TODAY()),$A168=" "),"???",IF($A168=" ",IF(AND(DAY(E168)=DAY(TODAY()),HOUR(E168)&lt;=HOUR(NOW())+1),IF(AND(HOUR(E168)+2&lt;=HOUR(NOW()),DAY(E168)&lt;=DAY(TODAY()),MINUTE(E168)&lt;=MINUTE(NOW())),"???",IF(OR(MINUTE(E168)&lt;=MINUTE(NOW()),HOUR(E168)&lt;=HOUR(NOW())),"!!!","")),""),"")))</f>
        <v/>
      </c>
      <c r="I168" s="67" t="s">
        <v>18</v>
      </c>
      <c r="J168" s="68">
        <f>IF(I168="","",IF(_xlfn.XLOOKUP(I168,I$3:I167,$AS$3:AS167,0,,-1)=AS168,_xlfn.XLOOKUP(I168,I$3:I167,J$3:J167,1,,-1)+1,1))</f>
        <v>10</v>
      </c>
      <c r="K168" s="69">
        <f>IF(I168="","",_xlfn.XLOOKUP(I168,I$3:I167,K$3:K167,0,,-1)+IF($D168=" ",1,0))</f>
        <v>0</v>
      </c>
      <c r="L168" s="70">
        <v>3.52</v>
      </c>
      <c r="M168" s="71">
        <v>8</v>
      </c>
      <c r="N168" s="293" t="b">
        <v>0</v>
      </c>
      <c r="O168" s="72">
        <f>IF(OR(W168="",W169=""),"",ROUND(IF(L170&gt;0,IF(M168&gt;0,M168,IF(M169&gt;0,IF(N168=TRUE,ROUND((M169*W168)/W169,0),(M169*W168)/W169),IF(N168=TRUE,ROUND((M170*W168)/W170,0),(M170*W168)/W170))),IF(M168&gt;0,M168,IF(N168=TRUE,ROUND((M169*W168)/W169,0),(M169*W168)/W169))),2))</f>
        <v>8</v>
      </c>
      <c r="P168" s="73">
        <f t="shared" si="58"/>
        <v>28.16</v>
      </c>
      <c r="Q168" s="320">
        <f>IF($A168="Anulado",0,IF(OR($A168="LOSS",$A168="OK"),IF(OR($D168="W",$D168="1/2W",$D168="1/2L"),P168-O168,IF($D168="L",-O168,0))+IF(OR($D169="W",$D169="1/2W",$D169="1/2L"),P169-O169,IF($D169="L",-O169,0))+IF(OR($D170="W",$D170="1/2W",$D170="1/2L"),P170-O170,IF($D170="L",-O170,0)),IF(AND(OR($D168="W",$D168="1/2W",$D168="1/2L"),D169="W"),P168+P169-SUM(O168:O170)+_xlfn.XLOOKUP("X",D168:D170,O168:O170,0),IF(AND(D168=TRUE,D170="W"),P168+P170-SUM(O168:O170),IF(AND(D169="W",D170="W"),P169+P170-SUM(O168:O170)+_xlfn.XLOOKUP("X",D168:D170,O168:O170,0),IF(L170&gt;0,IF(OR($D168="W",$D168="1/2W",$D168="1/2L"),P168-SUM(O168:O170)+_xlfn.XLOOKUP("X",D168:D170,O168:O170,0),IF(OR($D168="W",$D168="1/2W",$D168="1/2L"),P169-SUM(O168:O170)+_xlfn.XLOOKUP("X",D168:D170,O168:O170,0),IF(OR($D168="W",$D168="1/2W",$D168="1/2L"),P170-SUM(O168:O170)+_xlfn.XLOOKUP("X",D168:D170,O168:O170,0),SUM(P168:P170)/3-SUM(O168:O170)+_xlfn.XLOOKUP("X",D168:D170,O168:O170,0)))),IF(OR($D168="W",$D168="1/2W",$D168="1/2L"),P168-SUM(O168:O169)+_xlfn.XLOOKUP("X",D168:D170,O168:O170,0),IF(OR($D168="W",$D168="1/2W",$D168="1/2L"),P169-SUM(O168:O169)+_xlfn.XLOOKUP("X",D168:D170,O168:O170,0),SUM(P168:P169)/2-SUM(O168:O169)+_xlfn.XLOOKUP("X",D168:D170,O168:O170,0)))))))))</f>
        <v>4.8689999999999998</v>
      </c>
      <c r="R168" s="319">
        <f>IF(Q168=0,0,Q168/SUM(O168:O170))</f>
        <v>0.19475999999999999</v>
      </c>
      <c r="S168" s="296">
        <f>IF($B168=$B165,IF(OR($A168="LOSS",$A168="OK",$A168="Anulada"),Q168,0)+S165,IF(OR($A168="LOSS",$A168="OK",$A168="Anulada"),Q168,0))</f>
        <v>68.801300000000026</v>
      </c>
      <c r="T168" s="296">
        <f>IF($B168="",0,IF($B168=$B165,IF(G170="",IF(OR(G168="DNB1",G168="DNB2",G168="AH1(0)",G168="AH2(0)",G168="AH1(1)",G168="AH2(1)",G168="AH1(2)",G168="AH2(2)",G168="AH1(3)",G168="AH2(3)",G168="AH1(4)",G168="AH2(4)"),0,IF(Q168&lt;0,IF(G170="",SMALL(P168:P170,1)-SUM(O168:O170),0),SMALL(P168:P170,1)-SUM(O168:O170))),IF(Q168&lt;0,IF(G170="",SMALL(P168:P170,1)-SUM(O168:O170),0),SMALL(P168:P170,1)-SUM(O168:O170)))+T165,IF(G170="",IF(OR(G168="DNB1",G168="DNB2",G168="AH1(0)",G168="AH2(0)",G168="AH1(1)",G168="AH2(1)",G168="AH1(2)",G168="AH2(2)",G168="AH1(3)",G168="AH2(3)",G168="AH1(4)",G168="AH2(4)"),0,IF(Q168&lt;0,IF(G170="",SMALL(P168:P170,1)-SUM(O168:O170),0),SMALL(P168:P170,1)-SUM(O168:O170))),IF(Q168&lt;0,IF(G170="",SMALL(P168:P170,1)-SUM(O168:O170),0),SMALL(P168:P170,1)-SUM(O168:O170)))))</f>
        <v>-143.489</v>
      </c>
      <c r="U168" s="296">
        <f>IF($B168=$B165,IF(Q168&lt;0,IF(G170="",Q168,0),Q168)+U165,Q168)</f>
        <v>68.801300000000026</v>
      </c>
      <c r="V168" s="323">
        <f>IF(U168=0,0,U168/AT168)</f>
        <v>8.6226892757328547E-2</v>
      </c>
      <c r="W168" s="74">
        <f>IF(L168="","",IF(L170&gt;0,(SUM(L168:L170)/L168)/(SUM(L168:L170)/L168+SUM(L168:L170)/L169+SUM(L168:L170)/L170),L169/SUM(L168:L169)))</f>
        <v>0.33295433011180592</v>
      </c>
      <c r="X168" s="89">
        <f t="shared" si="61"/>
        <v>-8</v>
      </c>
      <c r="Y168" s="77">
        <f t="shared" si="61"/>
        <v>0</v>
      </c>
      <c r="Z168" s="77">
        <f t="shared" si="61"/>
        <v>0</v>
      </c>
      <c r="AA168" s="77">
        <f t="shared" si="61"/>
        <v>0</v>
      </c>
      <c r="AB168" s="77">
        <f t="shared" si="61"/>
        <v>0</v>
      </c>
      <c r="AC168" s="77">
        <f t="shared" si="61"/>
        <v>0</v>
      </c>
      <c r="AD168" s="77">
        <f t="shared" si="61"/>
        <v>0</v>
      </c>
      <c r="AE168" s="77">
        <f t="shared" si="43"/>
        <v>0</v>
      </c>
      <c r="AF168" s="77">
        <f t="shared" si="44"/>
        <v>1</v>
      </c>
      <c r="AG168" s="77">
        <f t="shared" si="45"/>
        <v>0</v>
      </c>
      <c r="AH168" s="77">
        <f t="shared" si="46"/>
        <v>0</v>
      </c>
      <c r="AI168" s="77">
        <f t="shared" si="47"/>
        <v>0</v>
      </c>
      <c r="AJ168" s="77">
        <f t="shared" si="48"/>
        <v>0</v>
      </c>
      <c r="AK168" s="77">
        <f t="shared" si="49"/>
        <v>0</v>
      </c>
      <c r="AL168" s="77">
        <f t="shared" si="50"/>
        <v>0</v>
      </c>
      <c r="AM168" s="77">
        <f t="shared" si="51"/>
        <v>0</v>
      </c>
      <c r="AN168" s="77">
        <f t="shared" si="52"/>
        <v>0</v>
      </c>
      <c r="AO168" s="77">
        <f t="shared" si="53"/>
        <v>0</v>
      </c>
      <c r="AP168" s="77">
        <f t="shared" si="54"/>
        <v>0</v>
      </c>
      <c r="AQ168" s="77">
        <f t="shared" si="55"/>
        <v>0</v>
      </c>
      <c r="AR168" s="77">
        <f t="shared" si="56"/>
        <v>0</v>
      </c>
      <c r="AS168" s="107" t="str">
        <f>IF($B168="","",IF($B168=$B165,AS165,$B168))</f>
        <v>19</v>
      </c>
      <c r="AT168" s="321">
        <f>IF($B168=$B165,AT165+SUM(O168:O170),SUM(O168:O170))</f>
        <v>797.91000000000008</v>
      </c>
      <c r="AU168" s="296">
        <f>IF($A168=" ",SUM(O168:O170),0)+AU165</f>
        <v>0</v>
      </c>
      <c r="AV168" s="296">
        <f>IF($B168="","",AV165+Q168)</f>
        <v>339.84857538757558</v>
      </c>
    </row>
    <row r="169" spans="1:48" ht="13" customHeight="1" x14ac:dyDescent="0.2">
      <c r="A169" s="308"/>
      <c r="B169" s="282"/>
      <c r="C169" s="303"/>
      <c r="D169" s="79" t="s">
        <v>31</v>
      </c>
      <c r="E169" s="277"/>
      <c r="F169" s="291"/>
      <c r="G169" s="80" t="s">
        <v>78</v>
      </c>
      <c r="H169" s="277"/>
      <c r="I169" s="81" t="s">
        <v>23</v>
      </c>
      <c r="J169" s="82">
        <f>IF(I169="","",IF(_xlfn.XLOOKUP(I169,I$3:I168,$AS$3:AS168,0,,-1)=AS169,_xlfn.XLOOKUP(I169,I$3:I168,J$3:J168,1,,-1)+1,1))</f>
        <v>9</v>
      </c>
      <c r="K169" s="83">
        <f>IF(I169="","",_xlfn.XLOOKUP(I169,I$3:I168,K$3:K168,0,,-1)+IF($D169=" ",1,0))</f>
        <v>0</v>
      </c>
      <c r="L169" s="84">
        <v>1.7569999999999999</v>
      </c>
      <c r="M169" s="85">
        <v>17</v>
      </c>
      <c r="N169" s="294"/>
      <c r="O169" s="86">
        <f>IF(OR(W168="",W169=""),"",ROUND(IF(L170&gt;0,IF(M169&gt;0,M169,IF(M168&gt;0,IF(N168=TRUE,ROUND((M168*W169)/W168,0),(M168*W169)/W168),IF(M169&gt;0,IF(N168=TRUE,ROUND(M169,0),M169),IF(M170&gt;0,IF(N168=TRUE,ROUND(O170*W169/W170,0),O170*W169/W170),0)))),IF(M169&gt;0,M169,IF(N168=TRUE,ROUND((M168*W169)/W168,0),(M168*W169)/W168))),2))</f>
        <v>17</v>
      </c>
      <c r="P169" s="87">
        <f t="shared" si="58"/>
        <v>29.869</v>
      </c>
      <c r="Q169" s="277"/>
      <c r="R169" s="286"/>
      <c r="S169" s="286"/>
      <c r="T169" s="286"/>
      <c r="U169" s="286"/>
      <c r="V169" s="288"/>
      <c r="W169" s="88">
        <f>IF(L169="","",IF(L170&gt;0,(SUM(L168:L170)/L169)/(SUM(L168:L170)/L168+SUM(L168:L170)/L169+SUM(L168:L170)/L170),L168/SUM(L168:L169)))</f>
        <v>0.66704566988819403</v>
      </c>
      <c r="X169" s="77">
        <f t="shared" si="61"/>
        <v>0</v>
      </c>
      <c r="Y169" s="77">
        <f t="shared" si="61"/>
        <v>0</v>
      </c>
      <c r="Z169" s="77">
        <f t="shared" si="61"/>
        <v>0</v>
      </c>
      <c r="AA169" s="77">
        <f t="shared" si="61"/>
        <v>0</v>
      </c>
      <c r="AB169" s="77">
        <f t="shared" si="61"/>
        <v>0</v>
      </c>
      <c r="AC169" s="89">
        <f t="shared" si="61"/>
        <v>12.869</v>
      </c>
      <c r="AD169" s="77">
        <f t="shared" si="61"/>
        <v>0</v>
      </c>
      <c r="AE169" s="77">
        <f t="shared" si="43"/>
        <v>0</v>
      </c>
      <c r="AF169" s="77">
        <f t="shared" si="44"/>
        <v>0</v>
      </c>
      <c r="AG169" s="77">
        <f t="shared" si="45"/>
        <v>0</v>
      </c>
      <c r="AH169" s="77">
        <f t="shared" si="46"/>
        <v>0</v>
      </c>
      <c r="AI169" s="77">
        <f t="shared" si="47"/>
        <v>0</v>
      </c>
      <c r="AJ169" s="77">
        <f t="shared" si="48"/>
        <v>0</v>
      </c>
      <c r="AK169" s="77">
        <f t="shared" si="49"/>
        <v>0</v>
      </c>
      <c r="AL169" s="77">
        <f t="shared" si="50"/>
        <v>0</v>
      </c>
      <c r="AM169" s="77">
        <f t="shared" si="51"/>
        <v>0</v>
      </c>
      <c r="AN169" s="77">
        <f t="shared" si="52"/>
        <v>0</v>
      </c>
      <c r="AO169" s="77">
        <f t="shared" si="53"/>
        <v>1</v>
      </c>
      <c r="AP169" s="77">
        <f t="shared" si="54"/>
        <v>0</v>
      </c>
      <c r="AQ169" s="77">
        <f t="shared" si="55"/>
        <v>0</v>
      </c>
      <c r="AR169" s="77">
        <f t="shared" si="56"/>
        <v>0</v>
      </c>
      <c r="AS169" s="107" t="str">
        <f>IF($B168="","",IF($B168=$B165,AS166,$B168))</f>
        <v>19</v>
      </c>
      <c r="AT169" s="311"/>
      <c r="AU169" s="298"/>
      <c r="AV169" s="298"/>
    </row>
    <row r="170" spans="1:48" ht="13.25" customHeight="1" x14ac:dyDescent="0.2">
      <c r="A170" s="309"/>
      <c r="B170" s="283"/>
      <c r="C170" s="304"/>
      <c r="D170" s="90" t="s">
        <v>32</v>
      </c>
      <c r="E170" s="278"/>
      <c r="F170" s="292"/>
      <c r="G170" s="109"/>
      <c r="H170" s="278"/>
      <c r="I170" s="110"/>
      <c r="J170" s="111" t="str">
        <f>IF(I170="","",IF(_xlfn.XLOOKUP(I170,I$3:I169,$AS$3:AS169,0,,-1)=AS170,_xlfn.XLOOKUP(I170,I$3:I169,J$3:J169,1,,-1)+1,1))</f>
        <v/>
      </c>
      <c r="K170" s="112" t="str">
        <f>IF(I170="","",_xlfn.XLOOKUP(I170,I$3:I169,K$3:K169,0,,-1)+IF($D170=" ",1,0))</f>
        <v/>
      </c>
      <c r="L170" s="113"/>
      <c r="M170" s="96"/>
      <c r="N170" s="295"/>
      <c r="O170" s="114" t="str">
        <f>IF(OR(W168="",W169=""),"",IF(L170&gt;0,ROUND(IF(M170&gt;0,M170,IF(M168&gt;0,IF(N168=TRUE,ROUND((M168*W170)/W168,0),(M168*W170)/W168),IF(M169&gt;0,IF(N168=TRUE,ROUND((M169*W170)/W169,0),(M169*W170)/W169),IF(M170&gt;0,M170,0)))),2),""))</f>
        <v/>
      </c>
      <c r="P170" s="115" t="str">
        <f t="shared" si="58"/>
        <v/>
      </c>
      <c r="Q170" s="278"/>
      <c r="R170" s="278"/>
      <c r="S170" s="278"/>
      <c r="T170" s="278"/>
      <c r="U170" s="278"/>
      <c r="V170" s="289"/>
      <c r="W170" s="116" t="str">
        <f>IF(L170="","",(SUM(L168:L170)/L170)/(SUM(L168:L170)/L168+SUM(L168:L170)/L169+SUM(L168:L170)/L170))</f>
        <v/>
      </c>
      <c r="X170" s="77">
        <f t="shared" si="61"/>
        <v>0</v>
      </c>
      <c r="Y170" s="77">
        <f t="shared" si="61"/>
        <v>0</v>
      </c>
      <c r="Z170" s="77">
        <f t="shared" si="61"/>
        <v>0</v>
      </c>
      <c r="AA170" s="77">
        <f t="shared" si="61"/>
        <v>0</v>
      </c>
      <c r="AB170" s="77">
        <f t="shared" si="61"/>
        <v>0</v>
      </c>
      <c r="AC170" s="77">
        <f t="shared" si="61"/>
        <v>0</v>
      </c>
      <c r="AD170" s="77">
        <f t="shared" si="61"/>
        <v>0</v>
      </c>
      <c r="AE170" s="77">
        <f t="shared" si="43"/>
        <v>0</v>
      </c>
      <c r="AF170" s="77">
        <f t="shared" si="44"/>
        <v>0</v>
      </c>
      <c r="AG170" s="77">
        <f t="shared" si="45"/>
        <v>0</v>
      </c>
      <c r="AH170" s="77">
        <f t="shared" si="46"/>
        <v>0</v>
      </c>
      <c r="AI170" s="77">
        <f t="shared" si="47"/>
        <v>0</v>
      </c>
      <c r="AJ170" s="77">
        <f t="shared" si="48"/>
        <v>0</v>
      </c>
      <c r="AK170" s="77">
        <f t="shared" si="49"/>
        <v>0</v>
      </c>
      <c r="AL170" s="77">
        <f t="shared" si="50"/>
        <v>0</v>
      </c>
      <c r="AM170" s="77">
        <f t="shared" si="51"/>
        <v>0</v>
      </c>
      <c r="AN170" s="77">
        <f t="shared" si="52"/>
        <v>0</v>
      </c>
      <c r="AO170" s="77">
        <f t="shared" si="53"/>
        <v>0</v>
      </c>
      <c r="AP170" s="77">
        <f t="shared" si="54"/>
        <v>0</v>
      </c>
      <c r="AQ170" s="77">
        <f t="shared" si="55"/>
        <v>0</v>
      </c>
      <c r="AR170" s="77">
        <f t="shared" si="56"/>
        <v>0</v>
      </c>
      <c r="AS170" s="107" t="str">
        <f>IF($B168="","",IF($B168=$B165,AS167,$B168))</f>
        <v>19</v>
      </c>
      <c r="AT170" s="311"/>
      <c r="AU170" s="298"/>
      <c r="AV170" s="298"/>
    </row>
    <row r="171" spans="1:48" ht="13.25" customHeight="1" x14ac:dyDescent="0.2">
      <c r="A171" s="312" t="str">
        <f>IF(OR(D171="W",D172="W",D173="W",D171="1/2W",D172="1/2W",D173="1/2W",D171="1/2L",D172="1/2L",D173="1/2L"),"OK",IF(OR(D171="L",D172="L",D173="L"),"LOSS",IF(OR(D171="X",D172="X",D173="X"),"Anulado"," ")))</f>
        <v>OK</v>
      </c>
      <c r="B171" s="316" t="str">
        <f>IF(E171="","",$B168)</f>
        <v>19</v>
      </c>
      <c r="C171" s="302" t="str">
        <f>IF(E171=""," ","– "&amp;COUNTIF(B$3:B173,$B171))</f>
        <v>– 13</v>
      </c>
      <c r="D171" s="25" t="s">
        <v>31</v>
      </c>
      <c r="E171" s="325">
        <v>44701.666666666664</v>
      </c>
      <c r="F171" s="315" t="s">
        <v>256</v>
      </c>
      <c r="G171" s="117" t="s">
        <v>257</v>
      </c>
      <c r="H171" s="306" t="str">
        <f ca="1">IF(E171="","",IF(AND(DAY(E171)&lt;DAY(TODAY()),$A171=" "),"???",IF($A171=" ",IF(AND(DAY(E171)=DAY(TODAY()),HOUR(E171)&lt;=HOUR(NOW())+1),IF(AND(HOUR(E171)+2&lt;=HOUR(NOW()),DAY(E171)&lt;=DAY(TODAY()),MINUTE(E171)&lt;=MINUTE(NOW())),"???",IF(OR(MINUTE(E171)&lt;=MINUTE(NOW()),HOUR(E171)&lt;=HOUR(NOW())),"!!!","")),""),"")))</f>
        <v/>
      </c>
      <c r="I171" s="27" t="s">
        <v>20</v>
      </c>
      <c r="J171" s="101">
        <f>IF(I171="","",IF(_xlfn.XLOOKUP(I171,I$3:I170,$AS$3:AS170,0,,-1)=AS171,_xlfn.XLOOKUP(I171,I$3:I170,J$3:J170,1,,-1)+1,1))</f>
        <v>8</v>
      </c>
      <c r="K171" s="29">
        <f>IF(I171="","",_xlfn.XLOOKUP(I171,I$3:I170,K$3:K170,0,,-1)+IF($D171=" ",1,0))</f>
        <v>0</v>
      </c>
      <c r="L171" s="118">
        <v>2.75</v>
      </c>
      <c r="M171" s="119">
        <v>22.08</v>
      </c>
      <c r="N171" s="318" t="b">
        <v>1</v>
      </c>
      <c r="O171" s="102">
        <f>IF(OR(W171="",W172=""),"",ROUND(IF(L173&gt;0,IF(M171&gt;0,M171,IF(M172&gt;0,IF(N171=TRUE,ROUND((M172*W171)/W172,0),(M172*W171)/W172),IF(N171=TRUE,ROUND((M173*W171)/W173,0),(M173*W171)/W173))),IF(M171&gt;0,M171,IF(N171=TRUE,ROUND((M172*W171)/W172,0),(M172*W171)/W172))),2))</f>
        <v>22.08</v>
      </c>
      <c r="P171" s="33">
        <f t="shared" si="58"/>
        <v>60.72</v>
      </c>
      <c r="Q171" s="301">
        <f>IF($A171="Anulado",0,IF(OR($A171="LOSS",$A171="OK"),IF(OR($D171="W",$D171="1/2W",$D171="1/2L"),P171-O171,IF($D171="L",-O171,0))+IF(OR($D172="W",$D172="1/2W",$D172="1/2L"),P172-O172,IF($D172="L",-O172,0))+IF(OR($D173="W",$D173="1/2W",$D173="1/2L"),P173-O173,IF($D173="L",-O173,0)),IF(AND(OR($D171="W",$D171="1/2W",$D171="1/2L"),D172="W"),P171+P172-SUM(O171:O173)+_xlfn.XLOOKUP("X",D171:D173,O171:O173,0),IF(AND(D171=TRUE,D173="W"),P171+P173-SUM(O171:O173),IF(AND(D172="W",D173="W"),P172+P173-SUM(O171:O173)+_xlfn.XLOOKUP("X",D171:D173,O171:O173,0),IF(L173&gt;0,IF(OR($D171="W",$D171="1/2W",$D171="1/2L"),P171-SUM(O171:O173)+_xlfn.XLOOKUP("X",D171:D173,O171:O173,0),IF(OR($D171="W",$D171="1/2W",$D171="1/2L"),P172-SUM(O171:O173)+_xlfn.XLOOKUP("X",D171:D173,O171:O173,0),IF(OR($D171="W",$D171="1/2W",$D171="1/2L"),P173-SUM(O171:O173)+_xlfn.XLOOKUP("X",D171:D173,O171:O173,0),SUM(P171:P173)/3-SUM(O171:O173)+_xlfn.XLOOKUP("X",D171:D173,O171:O173,0)))),IF(OR($D171="W",$D171="1/2W",$D171="1/2L"),P171-SUM(O171:O172)+_xlfn.XLOOKUP("X",D171:D173,O171:O173,0),IF(OR($D171="W",$D171="1/2W",$D171="1/2L"),P172-SUM(O171:O172)+_xlfn.XLOOKUP("X",D171:D173,O171:O173,0),SUM(P171:P172)/2-SUM(O171:O172)+_xlfn.XLOOKUP("X",D171:D173,O171:O173,0)))))))))</f>
        <v>4.6400000000000006</v>
      </c>
      <c r="R171" s="300">
        <f>IF(Q171=0,0,Q171/SUM(O171:O173))</f>
        <v>8.2738944365192593E-2</v>
      </c>
      <c r="S171" s="285">
        <f>IF($B171=$B168,IF(OR($A171="LOSS",$A171="OK",$A171="Anulada"),Q171,0)+S168,IF(OR($A171="LOSS",$A171="OK",$A171="Anulada"),Q171,0))</f>
        <v>73.441300000000027</v>
      </c>
      <c r="T171" s="285">
        <f>IF($B171="",0,IF($B171=$B168,IF(G173="",IF(OR(G171="DNB1",G171="DNB2",G171="AH1(0)",G171="AH2(0)",G171="AH1(1)",G171="AH2(1)",G171="AH1(2)",G171="AH2(2)",G171="AH1(3)",G171="AH2(3)",G171="AH1(4)",G171="AH2(4)"),0,IF(Q171&lt;0,IF(G173="",SMALL(P171:P173,1)-SUM(O171:O173),0),SMALL(P171:P173,1)-SUM(O171:O173))),IF(Q171&lt;0,IF(G173="",SMALL(P171:P173,1)-SUM(O171:O173),0),SMALL(P171:P173,1)-SUM(O171:O173)))+T168,IF(G173="",IF(OR(G171="DNB1",G171="DNB2",G171="AH1(0)",G171="AH2(0)",G171="AH1(1)",G171="AH2(1)",G171="AH1(2)",G171="AH2(2)",G171="AH1(3)",G171="AH2(3)",G171="AH1(4)",G171="AH2(4)"),0,IF(Q171&lt;0,IF(G173="",SMALL(P171:P173,1)-SUM(O171:O173),0),SMALL(P171:P173,1)-SUM(O171:O173))),IF(Q171&lt;0,IF(G173="",SMALL(P171:P173,1)-SUM(O171:O173),0),SMALL(P171:P173,1)-SUM(O171:O173)))))</f>
        <v>-139.04900000000001</v>
      </c>
      <c r="U171" s="285">
        <f>IF($B171=$B168,IF(Q171&lt;0,IF(G173="",Q171,0),Q171)+U168,Q171)</f>
        <v>73.441300000000027</v>
      </c>
      <c r="V171" s="287">
        <f>IF(U171=0,0,U171/AT171)</f>
        <v>8.599784540802588E-2</v>
      </c>
      <c r="W171" s="34">
        <f>IF(L171="","",IF(L173&gt;0,(SUM(L171:L173)/L171)/(SUM(L171:L173)/L171+SUM(L171:L173)/L172+SUM(L171:L173)/L173),L172/SUM(L171:L172)))</f>
        <v>0.39293598233995586</v>
      </c>
      <c r="X171" s="103">
        <f t="shared" si="61"/>
        <v>0</v>
      </c>
      <c r="Y171" s="103">
        <f t="shared" si="61"/>
        <v>0</v>
      </c>
      <c r="Z171" s="104">
        <f t="shared" si="61"/>
        <v>38.64</v>
      </c>
      <c r="AA171" s="103">
        <f t="shared" si="61"/>
        <v>0</v>
      </c>
      <c r="AB171" s="103">
        <f t="shared" si="61"/>
        <v>0</v>
      </c>
      <c r="AC171" s="103">
        <f t="shared" si="61"/>
        <v>0</v>
      </c>
      <c r="AD171" s="103">
        <f t="shared" si="61"/>
        <v>0</v>
      </c>
      <c r="AE171" s="52">
        <f t="shared" si="43"/>
        <v>0</v>
      </c>
      <c r="AF171" s="52">
        <f t="shared" si="44"/>
        <v>0</v>
      </c>
      <c r="AG171" s="52">
        <f t="shared" si="45"/>
        <v>0</v>
      </c>
      <c r="AH171" s="52">
        <f t="shared" si="46"/>
        <v>0</v>
      </c>
      <c r="AI171" s="52">
        <f t="shared" si="47"/>
        <v>1</v>
      </c>
      <c r="AJ171" s="52">
        <f t="shared" si="48"/>
        <v>0</v>
      </c>
      <c r="AK171" s="52">
        <f t="shared" si="49"/>
        <v>0</v>
      </c>
      <c r="AL171" s="52">
        <f t="shared" si="50"/>
        <v>0</v>
      </c>
      <c r="AM171" s="52">
        <f t="shared" si="51"/>
        <v>0</v>
      </c>
      <c r="AN171" s="52">
        <f t="shared" si="52"/>
        <v>0</v>
      </c>
      <c r="AO171" s="52">
        <f t="shared" si="53"/>
        <v>0</v>
      </c>
      <c r="AP171" s="52">
        <f t="shared" si="54"/>
        <v>0</v>
      </c>
      <c r="AQ171" s="52">
        <f t="shared" si="55"/>
        <v>0</v>
      </c>
      <c r="AR171" s="52">
        <f t="shared" si="56"/>
        <v>0</v>
      </c>
      <c r="AS171" s="105" t="str">
        <f>IF($B171="","",IF($B171=$B168,AS168,$B171))</f>
        <v>19</v>
      </c>
      <c r="AT171" s="322">
        <f>IF($B171=$B168,AT168+SUM(O171:O173),SUM(O171:O173))</f>
        <v>853.99000000000012</v>
      </c>
      <c r="AU171" s="285">
        <f>IF($A171=" ",SUM(O171:O173),0)+AU168</f>
        <v>0</v>
      </c>
      <c r="AV171" s="285">
        <f>IF($B171="","",AV168+Q171)</f>
        <v>344.48857538757557</v>
      </c>
    </row>
    <row r="172" spans="1:48" ht="13" customHeight="1" x14ac:dyDescent="0.2">
      <c r="A172" s="308"/>
      <c r="B172" s="282"/>
      <c r="C172" s="303"/>
      <c r="D172" s="39" t="s">
        <v>28</v>
      </c>
      <c r="E172" s="277"/>
      <c r="F172" s="291"/>
      <c r="G172" s="120" t="s">
        <v>258</v>
      </c>
      <c r="H172" s="277"/>
      <c r="I172" s="42" t="s">
        <v>18</v>
      </c>
      <c r="J172" s="43">
        <f>IF(I172="","",IF(_xlfn.XLOOKUP(I172,I$3:I171,$AS$3:AS171,0,,-1)=AS172,_xlfn.XLOOKUP(I172,I$3:I171,J$3:J171,1,,-1)+1,1))</f>
        <v>11</v>
      </c>
      <c r="K172" s="44">
        <f>IF(I172="","",_xlfn.XLOOKUP(I172,I$3:I171,K$3:K171,0,,-1)+IF($D172=" ",1,0))</f>
        <v>0</v>
      </c>
      <c r="L172" s="121">
        <v>1.78</v>
      </c>
      <c r="M172" s="122"/>
      <c r="N172" s="294"/>
      <c r="O172" s="47">
        <f>IF(OR(W171="",W172=""),"",ROUND(IF(L173&gt;0,IF(M172&gt;0,M172,IF(M171&gt;0,IF(N171=TRUE,ROUND((M171*W172)/W171,0),(M171*W172)/W171),IF(M172&gt;0,IF(N171=TRUE,ROUND(M172,0),M172),IF(M173&gt;0,IF(N171=TRUE,ROUND(O173*W172/W173,0),O173*W172/W173),0)))),IF(M172&gt;0,M172,IF(N171=TRUE,ROUND((M171*W172)/W171,0),(M171*W172)/W171))),2))</f>
        <v>34</v>
      </c>
      <c r="P172" s="48">
        <f t="shared" si="58"/>
        <v>60.52</v>
      </c>
      <c r="Q172" s="277"/>
      <c r="R172" s="286"/>
      <c r="S172" s="286"/>
      <c r="T172" s="286"/>
      <c r="U172" s="286"/>
      <c r="V172" s="288"/>
      <c r="W172" s="49">
        <f>IF(L172="","",IF(L173&gt;0,(SUM(L171:L173)/L172)/(SUM(L171:L173)/L171+SUM(L171:L173)/L172+SUM(L171:L173)/L173),L171/SUM(L171:L172)))</f>
        <v>0.60706401766004414</v>
      </c>
      <c r="X172" s="104">
        <f t="shared" si="61"/>
        <v>-34</v>
      </c>
      <c r="Y172" s="103">
        <f t="shared" si="61"/>
        <v>0</v>
      </c>
      <c r="Z172" s="103">
        <f t="shared" si="61"/>
        <v>0</v>
      </c>
      <c r="AA172" s="103">
        <f t="shared" si="61"/>
        <v>0</v>
      </c>
      <c r="AB172" s="103">
        <f t="shared" si="61"/>
        <v>0</v>
      </c>
      <c r="AC172" s="103">
        <f t="shared" si="61"/>
        <v>0</v>
      </c>
      <c r="AD172" s="103">
        <f t="shared" si="61"/>
        <v>0</v>
      </c>
      <c r="AE172" s="52">
        <f t="shared" si="43"/>
        <v>0</v>
      </c>
      <c r="AF172" s="52">
        <f t="shared" si="44"/>
        <v>1</v>
      </c>
      <c r="AG172" s="52">
        <f t="shared" si="45"/>
        <v>0</v>
      </c>
      <c r="AH172" s="52">
        <f t="shared" si="46"/>
        <v>0</v>
      </c>
      <c r="AI172" s="52">
        <f t="shared" si="47"/>
        <v>0</v>
      </c>
      <c r="AJ172" s="52">
        <f t="shared" si="48"/>
        <v>0</v>
      </c>
      <c r="AK172" s="52">
        <f t="shared" si="49"/>
        <v>0</v>
      </c>
      <c r="AL172" s="52">
        <f t="shared" si="50"/>
        <v>0</v>
      </c>
      <c r="AM172" s="52">
        <f t="shared" si="51"/>
        <v>0</v>
      </c>
      <c r="AN172" s="52">
        <f t="shared" si="52"/>
        <v>0</v>
      </c>
      <c r="AO172" s="52">
        <f t="shared" si="53"/>
        <v>0</v>
      </c>
      <c r="AP172" s="52">
        <f t="shared" si="54"/>
        <v>0</v>
      </c>
      <c r="AQ172" s="52">
        <f t="shared" si="55"/>
        <v>0</v>
      </c>
      <c r="AR172" s="52">
        <f t="shared" si="56"/>
        <v>0</v>
      </c>
      <c r="AS172" s="105" t="str">
        <f>IF($B171="","",IF($B171=$B168,AS169,$B171))</f>
        <v>19</v>
      </c>
      <c r="AT172" s="311"/>
      <c r="AU172" s="298"/>
      <c r="AV172" s="298"/>
    </row>
    <row r="173" spans="1:48" ht="13.25" customHeight="1" x14ac:dyDescent="0.2">
      <c r="A173" s="309"/>
      <c r="B173" s="283"/>
      <c r="C173" s="304"/>
      <c r="D173" s="54" t="s">
        <v>32</v>
      </c>
      <c r="E173" s="278"/>
      <c r="F173" s="292"/>
      <c r="G173" s="134"/>
      <c r="H173" s="278"/>
      <c r="I173" s="57"/>
      <c r="J173" s="58" t="str">
        <f>IF(I173="","",IF(_xlfn.XLOOKUP(I173,I$3:I172,$AS$3:AS172,0,,-1)=AS173,_xlfn.XLOOKUP(I173,I$3:I172,J$3:J172,1,,-1)+1,1))</f>
        <v/>
      </c>
      <c r="K173" s="59" t="str">
        <f>IF(I173="","",_xlfn.XLOOKUP(I173,I$3:I172,K$3:K172,0,,-1)+IF($D173=" ",1,0))</f>
        <v/>
      </c>
      <c r="L173" s="55"/>
      <c r="M173" s="128"/>
      <c r="N173" s="295"/>
      <c r="O173" s="62" t="str">
        <f>IF(OR(W171="",W172=""),"",IF(L173&gt;0,ROUND(IF(M173&gt;0,M173,IF(M171&gt;0,IF(N171=TRUE,ROUND((M171*W173)/W171,0),(M171*W173)/W171),IF(M172&gt;0,IF(N171=TRUE,ROUND((M172*W173)/W172,0),(M172*W173)/W172),IF(M173&gt;0,M173,0)))),2),""))</f>
        <v/>
      </c>
      <c r="P173" s="63" t="str">
        <f t="shared" si="58"/>
        <v/>
      </c>
      <c r="Q173" s="278"/>
      <c r="R173" s="278"/>
      <c r="S173" s="278"/>
      <c r="T173" s="278"/>
      <c r="U173" s="278"/>
      <c r="V173" s="289"/>
      <c r="W173" s="64" t="str">
        <f>IF(L173="","",(SUM(L171:L173)/L173)/(SUM(L171:L173)/L171+SUM(L171:L173)/L172+SUM(L171:L173)/L173))</f>
        <v/>
      </c>
      <c r="X173" s="103">
        <f t="shared" ref="X173:AD182" si="62">IF($I173=X$2,IF(OR($D173="W",$D173="1/2W",$D173="1/2L"),$P173-$O173,IF($D173="X",0,-$O173)),0)</f>
        <v>0</v>
      </c>
      <c r="Y173" s="103">
        <f t="shared" si="62"/>
        <v>0</v>
      </c>
      <c r="Z173" s="103">
        <f t="shared" si="62"/>
        <v>0</v>
      </c>
      <c r="AA173" s="103">
        <f t="shared" si="62"/>
        <v>0</v>
      </c>
      <c r="AB173" s="103">
        <f t="shared" si="62"/>
        <v>0</v>
      </c>
      <c r="AC173" s="103">
        <f t="shared" si="62"/>
        <v>0</v>
      </c>
      <c r="AD173" s="103">
        <f t="shared" si="62"/>
        <v>0</v>
      </c>
      <c r="AE173" s="52">
        <f t="shared" si="43"/>
        <v>0</v>
      </c>
      <c r="AF173" s="52">
        <f t="shared" si="44"/>
        <v>0</v>
      </c>
      <c r="AG173" s="52">
        <f t="shared" si="45"/>
        <v>0</v>
      </c>
      <c r="AH173" s="52">
        <f t="shared" si="46"/>
        <v>0</v>
      </c>
      <c r="AI173" s="52">
        <f t="shared" si="47"/>
        <v>0</v>
      </c>
      <c r="AJ173" s="52">
        <f t="shared" si="48"/>
        <v>0</v>
      </c>
      <c r="AK173" s="52">
        <f t="shared" si="49"/>
        <v>0</v>
      </c>
      <c r="AL173" s="52">
        <f t="shared" si="50"/>
        <v>0</v>
      </c>
      <c r="AM173" s="52">
        <f t="shared" si="51"/>
        <v>0</v>
      </c>
      <c r="AN173" s="52">
        <f t="shared" si="52"/>
        <v>0</v>
      </c>
      <c r="AO173" s="52">
        <f t="shared" si="53"/>
        <v>0</v>
      </c>
      <c r="AP173" s="52">
        <f t="shared" si="54"/>
        <v>0</v>
      </c>
      <c r="AQ173" s="52">
        <f t="shared" si="55"/>
        <v>0</v>
      </c>
      <c r="AR173" s="52">
        <f t="shared" si="56"/>
        <v>0</v>
      </c>
      <c r="AS173" s="105" t="str">
        <f>IF($B171="","",IF($B171=$B168,AS170,$B171))</f>
        <v>19</v>
      </c>
      <c r="AT173" s="311"/>
      <c r="AU173" s="298"/>
      <c r="AV173" s="298"/>
    </row>
    <row r="174" spans="1:48" ht="13.25" customHeight="1" x14ac:dyDescent="0.2">
      <c r="A174" s="307" t="str">
        <f>IF(OR(D174="W",D175="W",D176="W",D174="1/2W",D175="1/2W",D176="1/2W",D174="1/2L",D175="1/2L",D176="1/2L"),"OK",IF(OR(D174="L",D175="L",D176="L"),"LOSS",IF(OR(D174="X",D175="X",D176="X"),"Anulado"," ")))</f>
        <v>OK</v>
      </c>
      <c r="B174" s="317" t="str">
        <f>IF(E174="","",$B171)</f>
        <v>19</v>
      </c>
      <c r="C174" s="305" t="str">
        <f>IF(E174=""," ","– "&amp;COUNTIF(B$3:B176,$B174))</f>
        <v>– 14</v>
      </c>
      <c r="D174" s="65" t="s">
        <v>28</v>
      </c>
      <c r="E174" s="326">
        <v>44701.645833333336</v>
      </c>
      <c r="F174" s="314" t="s">
        <v>259</v>
      </c>
      <c r="G174" s="136">
        <v>2</v>
      </c>
      <c r="H174" s="313" t="str">
        <f ca="1">IF(E174="","",IF(AND(DAY(E174)&lt;DAY(TODAY()),$A174=" "),"???",IF($A174=" ",IF(AND(DAY(E174)=DAY(TODAY()),HOUR(E174)&lt;=HOUR(NOW())+1),IF(AND(HOUR(E174)+2&lt;=HOUR(NOW()),DAY(E174)&lt;=DAY(TODAY()),MINUTE(E174)&lt;=MINUTE(NOW())),"???",IF(OR(MINUTE(E174)&lt;=MINUTE(NOW()),HOUR(E174)&lt;=HOUR(NOW())),"!!!","")),""),"")))</f>
        <v/>
      </c>
      <c r="I174" s="67" t="s">
        <v>20</v>
      </c>
      <c r="J174" s="68">
        <f>IF(I174="","",IF(_xlfn.XLOOKUP(I174,I$3:I173,$AS$3:AS173,0,,-1)=AS174,_xlfn.XLOOKUP(I174,I$3:I173,J$3:J173,1,,-1)+1,1))</f>
        <v>9</v>
      </c>
      <c r="K174" s="69">
        <f>IF(I174="","",_xlfn.XLOOKUP(I174,I$3:I173,K$3:K173,0,,-1)+IF($D174=" ",1,0))</f>
        <v>0</v>
      </c>
      <c r="L174" s="70">
        <v>2.1</v>
      </c>
      <c r="M174" s="71">
        <v>51</v>
      </c>
      <c r="N174" s="293" t="b">
        <v>0</v>
      </c>
      <c r="O174" s="72">
        <f>IF(OR(W174="",W175=""),"",ROUND(IF(L176&gt;0,IF(M174&gt;0,M174,IF(M175&gt;0,IF(N174=TRUE,ROUND((M175*W174)/W175,0),(M175*W174)/W175),IF(N174=TRUE,ROUND((M176*W174)/W176,0),(M176*W174)/W176))),IF(M174&gt;0,M174,IF(N174=TRUE,ROUND((M175*W174)/W175,0),(M175*W174)/W175))),2))</f>
        <v>51</v>
      </c>
      <c r="P174" s="73">
        <f t="shared" si="58"/>
        <v>107.10000000000001</v>
      </c>
      <c r="Q174" s="320">
        <f>IF($A174="Anulado",0,IF(OR($A174="LOSS",$A174="OK"),IF(OR($D174="W",$D174="1/2W",$D174="1/2L"),P174-O174,IF($D174="L",-O174,0))+IF(OR($D175="W",$D175="1/2W",$D175="1/2L"),P175-O175,IF($D175="L",-O175,0))+IF(OR($D176="W",$D176="1/2W",$D176="1/2L"),P176-O176,IF($D176="L",-O176,0)),IF(AND(OR($D174="W",$D174="1/2W",$D174="1/2L"),D175="W"),P174+P175-SUM(O174:O176)+_xlfn.XLOOKUP("X",D174:D176,O174:O176,0),IF(AND(D174=TRUE,D176="W"),P174+P176-SUM(O174:O176),IF(AND(D175="W",D176="W"),P175+P176-SUM(O174:O176)+_xlfn.XLOOKUP("X",D174:D176,O174:O176,0),IF(L176&gt;0,IF(OR($D174="W",$D174="1/2W",$D174="1/2L"),P174-SUM(O174:O176)+_xlfn.XLOOKUP("X",D174:D176,O174:O176,0),IF(OR($D174="W",$D174="1/2W",$D174="1/2L"),P175-SUM(O174:O176)+_xlfn.XLOOKUP("X",D174:D176,O174:O176,0),IF(OR($D174="W",$D174="1/2W",$D174="1/2L"),P176-SUM(O174:O176)+_xlfn.XLOOKUP("X",D174:D176,O174:O176,0),SUM(P174:P176)/3-SUM(O174:O176)+_xlfn.XLOOKUP("X",D174:D176,O174:O176,0)))),IF(OR($D174="W",$D174="1/2W",$D174="1/2L"),P174-SUM(O174:O175)+_xlfn.XLOOKUP("X",D174:D176,O174:O176,0),IF(OR($D174="W",$D174="1/2W",$D174="1/2L"),P175-SUM(O174:O175)+_xlfn.XLOOKUP("X",D174:D176,O174:O176,0),SUM(P174:P175)/2-SUM(O174:O175)+_xlfn.XLOOKUP("X",D174:D176,O174:O176,0)))))))))</f>
        <v>4</v>
      </c>
      <c r="R174" s="319">
        <f>IF(Q174=0,0,Q174/SUM(O174:O176))</f>
        <v>3.8461538461538464E-2</v>
      </c>
      <c r="S174" s="296">
        <f>IF($B174=$B171,IF(OR($A174="LOSS",$A174="OK",$A174="Anulada"),Q174,0)+S171,IF(OR($A174="LOSS",$A174="OK",$A174="Anulada"),Q174,0))</f>
        <v>77.441300000000027</v>
      </c>
      <c r="T174" s="296">
        <f>IF($B174="",0,IF($B174=$B171,IF(G176="",IF(OR(G174="DNB1",G174="DNB2",G174="AH1(0)",G174="AH2(0)",G174="AH1(1)",G174="AH2(1)",G174="AH1(2)",G174="AH2(2)",G174="AH1(3)",G174="AH2(3)",G174="AH1(4)",G174="AH2(4)"),0,IF(Q174&lt;0,IF(G176="",SMALL(P174:P176,1)-SUM(O174:O176),0),SMALL(P174:P176,1)-SUM(O174:O176))),IF(Q174&lt;0,IF(G176="",SMALL(P174:P176,1)-SUM(O174:O176),0),SMALL(P174:P176,1)-SUM(O174:O176)))+T171,IF(G176="",IF(OR(G174="DNB1",G174="DNB2",G174="AH1(0)",G174="AH2(0)",G174="AH1(1)",G174="AH2(1)",G174="AH1(2)",G174="AH2(2)",G174="AH1(3)",G174="AH2(3)",G174="AH1(4)",G174="AH2(4)"),0,IF(Q174&lt;0,IF(G176="",SMALL(P174:P176,1)-SUM(O174:O176),0),SMALL(P174:P176,1)-SUM(O174:O176))),IF(Q174&lt;0,IF(G176="",SMALL(P174:P176,1)-SUM(O174:O176),0),SMALL(P174:P176,1)-SUM(O174:O176)))))</f>
        <v>-171.649</v>
      </c>
      <c r="U174" s="296">
        <f>IF($B174=$B171,IF(Q174&lt;0,IF(G176="",Q174,0),Q174)+U171,Q174)</f>
        <v>77.441300000000027</v>
      </c>
      <c r="V174" s="323">
        <f>IF(U174=0,0,U174/AT174)</f>
        <v>8.0837273875510207E-2</v>
      </c>
      <c r="W174" s="74">
        <f>IF(L174="","",IF(L176&gt;0,(SUM(L174:L176)/L174)/(SUM(L174:L176)/L174+SUM(L174:L176)/L175+SUM(L174:L176)/L176),L175/SUM(L174:L175)))</f>
        <v>0.45454545454545453</v>
      </c>
      <c r="X174" s="77">
        <f t="shared" si="62"/>
        <v>0</v>
      </c>
      <c r="Y174" s="77">
        <f t="shared" si="62"/>
        <v>0</v>
      </c>
      <c r="Z174" s="89">
        <f t="shared" si="62"/>
        <v>-51</v>
      </c>
      <c r="AA174" s="77">
        <f t="shared" si="62"/>
        <v>0</v>
      </c>
      <c r="AB174" s="77">
        <f t="shared" si="62"/>
        <v>0</v>
      </c>
      <c r="AC174" s="77">
        <f t="shared" si="62"/>
        <v>0</v>
      </c>
      <c r="AD174" s="77">
        <f t="shared" si="62"/>
        <v>0</v>
      </c>
      <c r="AE174" s="77">
        <f t="shared" si="43"/>
        <v>0</v>
      </c>
      <c r="AF174" s="77">
        <f t="shared" si="44"/>
        <v>0</v>
      </c>
      <c r="AG174" s="77">
        <f t="shared" si="45"/>
        <v>0</v>
      </c>
      <c r="AH174" s="77">
        <f t="shared" si="46"/>
        <v>0</v>
      </c>
      <c r="AI174" s="77">
        <f t="shared" si="47"/>
        <v>0</v>
      </c>
      <c r="AJ174" s="77">
        <f t="shared" si="48"/>
        <v>1</v>
      </c>
      <c r="AK174" s="77">
        <f t="shared" si="49"/>
        <v>0</v>
      </c>
      <c r="AL174" s="77">
        <f t="shared" si="50"/>
        <v>0</v>
      </c>
      <c r="AM174" s="77">
        <f t="shared" si="51"/>
        <v>0</v>
      </c>
      <c r="AN174" s="77">
        <f t="shared" si="52"/>
        <v>0</v>
      </c>
      <c r="AO174" s="77">
        <f t="shared" si="53"/>
        <v>0</v>
      </c>
      <c r="AP174" s="77">
        <f t="shared" si="54"/>
        <v>0</v>
      </c>
      <c r="AQ174" s="77">
        <f t="shared" si="55"/>
        <v>0</v>
      </c>
      <c r="AR174" s="77">
        <f t="shared" si="56"/>
        <v>0</v>
      </c>
      <c r="AS174" s="107" t="str">
        <f>IF($B174="","",IF($B174=$B171,AS171,$B174))</f>
        <v>19</v>
      </c>
      <c r="AT174" s="321">
        <f>IF($B174=$B171,AT171+SUM(O174:O176),SUM(O174:O176))</f>
        <v>957.99000000000012</v>
      </c>
      <c r="AU174" s="296">
        <f>IF($A174=" ",SUM(O174:O176),0)+AU171</f>
        <v>0</v>
      </c>
      <c r="AV174" s="296">
        <f>IF($B174="","",AV171+Q174)</f>
        <v>348.48857538757557</v>
      </c>
    </row>
    <row r="175" spans="1:48" ht="13" customHeight="1" x14ac:dyDescent="0.2">
      <c r="A175" s="308"/>
      <c r="B175" s="282"/>
      <c r="C175" s="303"/>
      <c r="D175" s="79" t="s">
        <v>28</v>
      </c>
      <c r="E175" s="277"/>
      <c r="F175" s="291"/>
      <c r="G175" s="80" t="s">
        <v>56</v>
      </c>
      <c r="H175" s="277"/>
      <c r="I175" s="81" t="s">
        <v>19</v>
      </c>
      <c r="J175" s="82">
        <f>IF(I175="","",IF(_xlfn.XLOOKUP(I175,I$3:I174,$AS$3:AS174,0,,-1)=AS175,_xlfn.XLOOKUP(I175,I$3:I174,J$3:J174,1,,-1)+1,1))</f>
        <v>1</v>
      </c>
      <c r="K175" s="83">
        <f>IF(I175="","",_xlfn.XLOOKUP(I175,I$3:I174,K$3:K174,0,,-1)+IF($D175=" ",1,0))</f>
        <v>0</v>
      </c>
      <c r="L175" s="84">
        <v>4.2</v>
      </c>
      <c r="M175" s="85">
        <v>17</v>
      </c>
      <c r="N175" s="294"/>
      <c r="O175" s="86">
        <f>IF(OR(W174="",W175=""),"",ROUND(IF(L176&gt;0,IF(M175&gt;0,M175,IF(M174&gt;0,IF(N174=TRUE,ROUND((M174*W175)/W174,0),(M174*W175)/W174),IF(M175&gt;0,IF(N174=TRUE,ROUND(M175,0),M175),IF(M176&gt;0,IF(N174=TRUE,ROUND(O176*W175/W176,0),O176*W175/W176),0)))),IF(M175&gt;0,M175,IF(N174=TRUE,ROUND((M174*W175)/W174,0),(M174*W175)/W174))),2))</f>
        <v>17</v>
      </c>
      <c r="P175" s="87">
        <f t="shared" si="58"/>
        <v>71.400000000000006</v>
      </c>
      <c r="Q175" s="277"/>
      <c r="R175" s="286"/>
      <c r="S175" s="286"/>
      <c r="T175" s="286"/>
      <c r="U175" s="286"/>
      <c r="V175" s="288"/>
      <c r="W175" s="88">
        <f>IF(L175="","",IF(L176&gt;0,(SUM(L174:L176)/L175)/(SUM(L174:L176)/L174+SUM(L174:L176)/L175+SUM(L174:L176)/L176),L174/SUM(L174:L175)))</f>
        <v>0.22727272727272727</v>
      </c>
      <c r="X175" s="77">
        <f t="shared" si="62"/>
        <v>0</v>
      </c>
      <c r="Y175" s="89">
        <f t="shared" si="62"/>
        <v>-17</v>
      </c>
      <c r="Z175" s="77">
        <f t="shared" si="62"/>
        <v>0</v>
      </c>
      <c r="AA175" s="77">
        <f t="shared" si="62"/>
        <v>0</v>
      </c>
      <c r="AB175" s="77">
        <f t="shared" si="62"/>
        <v>0</v>
      </c>
      <c r="AC175" s="77">
        <f t="shared" si="62"/>
        <v>0</v>
      </c>
      <c r="AD175" s="77">
        <f t="shared" si="62"/>
        <v>0</v>
      </c>
      <c r="AE175" s="77">
        <f t="shared" si="43"/>
        <v>0</v>
      </c>
      <c r="AF175" s="77">
        <f t="shared" si="44"/>
        <v>0</v>
      </c>
      <c r="AG175" s="77">
        <f t="shared" si="45"/>
        <v>0</v>
      </c>
      <c r="AH175" s="77">
        <f t="shared" si="46"/>
        <v>1</v>
      </c>
      <c r="AI175" s="77">
        <f t="shared" si="47"/>
        <v>0</v>
      </c>
      <c r="AJ175" s="77">
        <f t="shared" si="48"/>
        <v>0</v>
      </c>
      <c r="AK175" s="77">
        <f t="shared" si="49"/>
        <v>0</v>
      </c>
      <c r="AL175" s="77">
        <f t="shared" si="50"/>
        <v>0</v>
      </c>
      <c r="AM175" s="77">
        <f t="shared" si="51"/>
        <v>0</v>
      </c>
      <c r="AN175" s="77">
        <f t="shared" si="52"/>
        <v>0</v>
      </c>
      <c r="AO175" s="77">
        <f t="shared" si="53"/>
        <v>0</v>
      </c>
      <c r="AP175" s="77">
        <f t="shared" si="54"/>
        <v>0</v>
      </c>
      <c r="AQ175" s="77">
        <f t="shared" si="55"/>
        <v>0</v>
      </c>
      <c r="AR175" s="77">
        <f t="shared" si="56"/>
        <v>0</v>
      </c>
      <c r="AS175" s="107" t="str">
        <f>IF($B174="","",IF($B174=$B171,AS172,$B174))</f>
        <v>19</v>
      </c>
      <c r="AT175" s="311"/>
      <c r="AU175" s="298"/>
      <c r="AV175" s="298"/>
    </row>
    <row r="176" spans="1:48" ht="13.25" customHeight="1" x14ac:dyDescent="0.2">
      <c r="A176" s="309"/>
      <c r="B176" s="283"/>
      <c r="C176" s="304"/>
      <c r="D176" s="90" t="s">
        <v>31</v>
      </c>
      <c r="E176" s="278"/>
      <c r="F176" s="292"/>
      <c r="G176" s="135" t="s">
        <v>35</v>
      </c>
      <c r="H176" s="278"/>
      <c r="I176" s="92" t="s">
        <v>19</v>
      </c>
      <c r="J176" s="93">
        <f>IF(I176="","",IF(_xlfn.XLOOKUP(I176,I$3:I175,$AS$3:AS175,0,,-1)=AS176,_xlfn.XLOOKUP(I176,I$3:I175,J$3:J175,1,,-1)+1,1))</f>
        <v>2</v>
      </c>
      <c r="K176" s="94">
        <f>IF(I176="","",_xlfn.XLOOKUP(I176,I$3:I175,K$3:K175,0,,-1)+IF($D176=" ",1,0))</f>
        <v>0</v>
      </c>
      <c r="L176" s="95">
        <v>3</v>
      </c>
      <c r="M176" s="96">
        <v>36</v>
      </c>
      <c r="N176" s="295"/>
      <c r="O176" s="97">
        <f>IF(OR(W174="",W175=""),"",IF(L176&gt;0,ROUND(IF(M176&gt;0,M176,IF(M174&gt;0,IF(N174=TRUE,ROUND((M174*W176)/W174,0),(M174*W176)/W174),IF(M175&gt;0,IF(N174=TRUE,ROUND((M175*W176)/W175,0),(M175*W176)/W175),IF(M176&gt;0,M176,0)))),2),""))</f>
        <v>36</v>
      </c>
      <c r="P176" s="98">
        <f t="shared" si="58"/>
        <v>108</v>
      </c>
      <c r="Q176" s="278"/>
      <c r="R176" s="278"/>
      <c r="S176" s="278"/>
      <c r="T176" s="278"/>
      <c r="U176" s="278"/>
      <c r="V176" s="289"/>
      <c r="W176" s="99">
        <f>IF(L176="","",(SUM(L174:L176)/L176)/(SUM(L174:L176)/L174+SUM(L174:L176)/L175+SUM(L174:L176)/L176))</f>
        <v>0.31818181818181818</v>
      </c>
      <c r="X176" s="77">
        <f t="shared" si="62"/>
        <v>0</v>
      </c>
      <c r="Y176" s="89">
        <f t="shared" si="62"/>
        <v>72</v>
      </c>
      <c r="Z176" s="77">
        <f t="shared" si="62"/>
        <v>0</v>
      </c>
      <c r="AA176" s="77">
        <f t="shared" si="62"/>
        <v>0</v>
      </c>
      <c r="AB176" s="77">
        <f t="shared" si="62"/>
        <v>0</v>
      </c>
      <c r="AC176" s="77">
        <f t="shared" si="62"/>
        <v>0</v>
      </c>
      <c r="AD176" s="77">
        <f t="shared" si="62"/>
        <v>0</v>
      </c>
      <c r="AE176" s="77">
        <f t="shared" si="43"/>
        <v>0</v>
      </c>
      <c r="AF176" s="77">
        <f t="shared" si="44"/>
        <v>0</v>
      </c>
      <c r="AG176" s="77">
        <f t="shared" si="45"/>
        <v>1</v>
      </c>
      <c r="AH176" s="77">
        <f t="shared" si="46"/>
        <v>0</v>
      </c>
      <c r="AI176" s="77">
        <f t="shared" si="47"/>
        <v>0</v>
      </c>
      <c r="AJ176" s="77">
        <f t="shared" si="48"/>
        <v>0</v>
      </c>
      <c r="AK176" s="77">
        <f t="shared" si="49"/>
        <v>0</v>
      </c>
      <c r="AL176" s="77">
        <f t="shared" si="50"/>
        <v>0</v>
      </c>
      <c r="AM176" s="77">
        <f t="shared" si="51"/>
        <v>0</v>
      </c>
      <c r="AN176" s="77">
        <f t="shared" si="52"/>
        <v>0</v>
      </c>
      <c r="AO176" s="77">
        <f t="shared" si="53"/>
        <v>0</v>
      </c>
      <c r="AP176" s="77">
        <f t="shared" si="54"/>
        <v>0</v>
      </c>
      <c r="AQ176" s="77">
        <f t="shared" si="55"/>
        <v>0</v>
      </c>
      <c r="AR176" s="77">
        <f t="shared" si="56"/>
        <v>0</v>
      </c>
      <c r="AS176" s="107" t="str">
        <f>IF($B174="","",IF($B174=$B171,AS173,$B174))</f>
        <v>19</v>
      </c>
      <c r="AT176" s="311"/>
      <c r="AU176" s="298"/>
      <c r="AV176" s="298"/>
    </row>
    <row r="177" spans="1:48" ht="13.25" customHeight="1" x14ac:dyDescent="0.2">
      <c r="A177" s="312" t="str">
        <f>IF(OR(D177="W",D178="W",D179="W",D177="1/2W",D178="1/2W",D179="1/2W",D177="1/2L",D178="1/2L",D179="1/2L"),"OK",IF(OR(D177="L",D178="L",D179="L"),"LOSS",IF(OR(D177="X",D178="X",D179="X"),"Anulado"," ")))</f>
        <v>OK</v>
      </c>
      <c r="B177" s="316" t="str">
        <f>IF(E177="","",$B174)</f>
        <v>19</v>
      </c>
      <c r="C177" s="302" t="str">
        <f>IF(E177=""," ","– "&amp;COUNTIF(B$3:B179,$B177))</f>
        <v>– 15</v>
      </c>
      <c r="D177" s="25" t="s">
        <v>28</v>
      </c>
      <c r="E177" s="325">
        <v>44700.875</v>
      </c>
      <c r="F177" s="315" t="s">
        <v>260</v>
      </c>
      <c r="G177" s="117" t="s">
        <v>261</v>
      </c>
      <c r="H177" s="306" t="str">
        <f ca="1">IF(E177="","",IF(AND(DAY(E177)&lt;DAY(TODAY()),$A177=" "),"???",IF($A177=" ",IF(AND(DAY(E177)=DAY(TODAY()),HOUR(E177)&lt;=HOUR(NOW())+1),IF(AND(HOUR(E177)+2&lt;=HOUR(NOW()),DAY(E177)&lt;=DAY(TODAY()),MINUTE(E177)&lt;=MINUTE(NOW())),"???",IF(OR(MINUTE(E177)&lt;=MINUTE(NOW()),HOUR(E177)&lt;=HOUR(NOW())),"!!!","")),""),"")))</f>
        <v/>
      </c>
      <c r="I177" s="27" t="s">
        <v>19</v>
      </c>
      <c r="J177" s="101">
        <f>IF(I177="","",IF(_xlfn.XLOOKUP(I177,I$3:I176,$AS$3:AS176,0,,-1)=AS177,_xlfn.XLOOKUP(I177,I$3:I176,J$3:J176,1,,-1)+1,1))</f>
        <v>3</v>
      </c>
      <c r="K177" s="29">
        <f>IF(I177="","",_xlfn.XLOOKUP(I177,I$3:I176,K$3:K176,0,,-1)+IF($D177=" ",1,0))</f>
        <v>0</v>
      </c>
      <c r="L177" s="118">
        <v>2</v>
      </c>
      <c r="M177" s="119">
        <v>21</v>
      </c>
      <c r="N177" s="318" t="b">
        <v>0</v>
      </c>
      <c r="O177" s="102">
        <f>IF(OR(W177="",W178=""),"",ROUND(IF(L179&gt;0,IF(M177&gt;0,M177,IF(M178&gt;0,IF(N177=TRUE,ROUND((M178*W177)/W178,0),(M178*W177)/W178),IF(N177=TRUE,ROUND((M179*W177)/W179,0),(M179*W177)/W179))),IF(M177&gt;0,M177,IF(N177=TRUE,ROUND((M178*W177)/W178,0),(M178*W177)/W178))),2))</f>
        <v>21</v>
      </c>
      <c r="P177" s="33">
        <f t="shared" si="58"/>
        <v>42</v>
      </c>
      <c r="Q177" s="301">
        <f>IF($A177="Anulado",0,IF(OR($A177="LOSS",$A177="OK"),IF(OR($D177="W",$D177="1/2W",$D177="1/2L"),P177-O177,IF($D177="L",-O177,0))+IF(OR($D178="W",$D178="1/2W",$D178="1/2L"),P178-O178,IF($D178="L",-O178,0))+IF(OR($D179="W",$D179="1/2W",$D179="1/2L"),P179-O179,IF($D179="L",-O179,0)),IF(AND(OR($D177="W",$D177="1/2W",$D177="1/2L"),D178="W"),P177+P178-SUM(O177:O179)+_xlfn.XLOOKUP("X",D177:D179,O177:O179,0),IF(AND(D177=TRUE,D179="W"),P177+P179-SUM(O177:O179),IF(AND(D178="W",D179="W"),P178+P179-SUM(O177:O179)+_xlfn.XLOOKUP("X",D177:D179,O177:O179,0),IF(L179&gt;0,IF(OR($D177="W",$D177="1/2W",$D177="1/2L"),P177-SUM(O177:O179)+_xlfn.XLOOKUP("X",D177:D179,O177:O179,0),IF(OR($D177="W",$D177="1/2W",$D177="1/2L"),P178-SUM(O177:O179)+_xlfn.XLOOKUP("X",D177:D179,O177:O179,0),IF(OR($D177="W",$D177="1/2W",$D177="1/2L"),P179-SUM(O177:O179)+_xlfn.XLOOKUP("X",D177:D179,O177:O179,0),SUM(P177:P179)/3-SUM(O177:O179)+_xlfn.XLOOKUP("X",D177:D179,O177:O179,0)))),IF(OR($D177="W",$D177="1/2W",$D177="1/2L"),P177-SUM(O177:O178)+_xlfn.XLOOKUP("X",D177:D179,O177:O179,0),IF(OR($D177="W",$D177="1/2W",$D177="1/2L"),P178-SUM(O177:O178)+_xlfn.XLOOKUP("X",D177:D179,O177:O179,0),SUM(P177:P178)/2-SUM(O177:O178)+_xlfn.XLOOKUP("X",D177:D179,O177:O179,0)))))))))</f>
        <v>2.5450000000000035</v>
      </c>
      <c r="R177" s="300">
        <f>IF(Q177=0,0,Q177/SUM(O177:O179))</f>
        <v>6.4186633039092139E-2</v>
      </c>
      <c r="S177" s="285">
        <f>IF($B177=$B174,IF(OR($A177="LOSS",$A177="OK",$A177="Anulada"),Q177,0)+S174,IF(OR($A177="LOSS",$A177="OK",$A177="Anulada"),Q177,0))</f>
        <v>79.986300000000028</v>
      </c>
      <c r="T177" s="285">
        <f>IF($B177="",0,IF($B177=$B174,IF(G179="",IF(OR(G177="DNB1",G177="DNB2",G177="AH1(0)",G177="AH2(0)",G177="AH1(1)",G177="AH2(1)",G177="AH1(2)",G177="AH2(2)",G177="AH1(3)",G177="AH2(3)",G177="AH1(4)",G177="AH2(4)"),0,IF(Q177&lt;0,IF(G179="",SMALL(P177:P179,1)-SUM(O177:O179),0),SMALL(P177:P179,1)-SUM(O177:O179))),IF(Q177&lt;0,IF(G179="",SMALL(P177:P179,1)-SUM(O177:O179),0),SMALL(P177:P179,1)-SUM(O177:O179)))+T174,IF(G179="",IF(OR(G177="DNB1",G177="DNB2",G177="AH1(0)",G177="AH2(0)",G177="AH1(1)",G177="AH2(1)",G177="AH1(2)",G177="AH2(2)",G177="AH1(3)",G177="AH2(3)",G177="AH1(4)",G177="AH2(4)"),0,IF(Q177&lt;0,IF(G179="",SMALL(P177:P179,1)-SUM(O177:O179),0),SMALL(P177:P179,1)-SUM(O177:O179))),IF(Q177&lt;0,IF(G179="",SMALL(P177:P179,1)-SUM(O177:O179),0),SMALL(P177:P179,1)-SUM(O177:O179)))))</f>
        <v>-197.85900000000001</v>
      </c>
      <c r="U177" s="285">
        <f>IF($B177=$B174,IF(Q177&lt;0,IF(G179="",Q177,0),Q177)+U174,Q177)</f>
        <v>79.986300000000028</v>
      </c>
      <c r="V177" s="287">
        <f>IF(U177=0,0,U177/AT177)</f>
        <v>8.0175514213543977E-2</v>
      </c>
      <c r="W177" s="34">
        <f>IF(L177="","",IF(L179&gt;0,(SUM(L177:L179)/L177)/(SUM(L177:L179)/L177+SUM(L177:L179)/L178+SUM(L177:L179)/L179),L178/SUM(L177:L178)))</f>
        <v>0.34115523465703967</v>
      </c>
      <c r="X177" s="103">
        <f t="shared" si="62"/>
        <v>0</v>
      </c>
      <c r="Y177" s="104">
        <f t="shared" si="62"/>
        <v>-21</v>
      </c>
      <c r="Z177" s="103">
        <f t="shared" si="62"/>
        <v>0</v>
      </c>
      <c r="AA177" s="103">
        <f t="shared" si="62"/>
        <v>0</v>
      </c>
      <c r="AB177" s="103">
        <f t="shared" si="62"/>
        <v>0</v>
      </c>
      <c r="AC177" s="103">
        <f t="shared" si="62"/>
        <v>0</v>
      </c>
      <c r="AD177" s="103">
        <f t="shared" si="62"/>
        <v>0</v>
      </c>
      <c r="AE177" s="52">
        <f t="shared" si="43"/>
        <v>0</v>
      </c>
      <c r="AF177" s="52">
        <f t="shared" si="44"/>
        <v>0</v>
      </c>
      <c r="AG177" s="52">
        <f t="shared" si="45"/>
        <v>0</v>
      </c>
      <c r="AH177" s="52">
        <f t="shared" si="46"/>
        <v>1</v>
      </c>
      <c r="AI177" s="52">
        <f t="shared" si="47"/>
        <v>0</v>
      </c>
      <c r="AJ177" s="52">
        <f t="shared" si="48"/>
        <v>0</v>
      </c>
      <c r="AK177" s="52">
        <f t="shared" si="49"/>
        <v>0</v>
      </c>
      <c r="AL177" s="52">
        <f t="shared" si="50"/>
        <v>0</v>
      </c>
      <c r="AM177" s="52">
        <f t="shared" si="51"/>
        <v>0</v>
      </c>
      <c r="AN177" s="52">
        <f t="shared" si="52"/>
        <v>0</v>
      </c>
      <c r="AO177" s="52">
        <f t="shared" si="53"/>
        <v>0</v>
      </c>
      <c r="AP177" s="52">
        <f t="shared" si="54"/>
        <v>0</v>
      </c>
      <c r="AQ177" s="52">
        <f t="shared" si="55"/>
        <v>0</v>
      </c>
      <c r="AR177" s="52">
        <f t="shared" si="56"/>
        <v>0</v>
      </c>
      <c r="AS177" s="105" t="str">
        <f>IF($B177="","",IF($B177=$B174,AS174,$B177))</f>
        <v>19</v>
      </c>
      <c r="AT177" s="322">
        <f>IF($B177=$B174,AT174+SUM(O177:O179),SUM(O177:O179))</f>
        <v>997.6400000000001</v>
      </c>
      <c r="AU177" s="285">
        <f>IF($A177=" ",SUM(O177:O179),0)+AU174</f>
        <v>0</v>
      </c>
      <c r="AV177" s="285">
        <f>IF($B177="","",AV174+Q177)</f>
        <v>351.03357538757558</v>
      </c>
    </row>
    <row r="178" spans="1:48" ht="13" customHeight="1" x14ac:dyDescent="0.2">
      <c r="A178" s="308"/>
      <c r="B178" s="282"/>
      <c r="C178" s="303"/>
      <c r="D178" s="39" t="s">
        <v>31</v>
      </c>
      <c r="E178" s="277"/>
      <c r="F178" s="291"/>
      <c r="G178" s="120" t="s">
        <v>262</v>
      </c>
      <c r="H178" s="277"/>
      <c r="I178" s="42" t="s">
        <v>20</v>
      </c>
      <c r="J178" s="43">
        <f>IF(I178="","",IF(_xlfn.XLOOKUP(I178,I$3:I177,$AS$3:AS177,0,,-1)=AS178,_xlfn.XLOOKUP(I178,I$3:I177,J$3:J177,1,,-1)+1,1))</f>
        <v>10</v>
      </c>
      <c r="K178" s="44">
        <f>IF(I178="","",_xlfn.XLOOKUP(I178,I$3:I177,K$3:K177,0,,-1)+IF($D178=" ",1,0))</f>
        <v>0</v>
      </c>
      <c r="L178" s="121">
        <v>1.68</v>
      </c>
      <c r="M178" s="122">
        <v>8</v>
      </c>
      <c r="N178" s="294"/>
      <c r="O178" s="47">
        <f>IF(OR(W177="",W178=""),"",ROUND(IF(L179&gt;0,IF(M178&gt;0,M178,IF(M177&gt;0,IF(N177=TRUE,ROUND((M177*W178)/W177,0),(M177*W178)/W177),IF(M178&gt;0,IF(N177=TRUE,ROUND(M178,0),M178),IF(M179&gt;0,IF(N177=TRUE,ROUND(O179*W178/W179,0),O179*W178/W179),0)))),IF(M178&gt;0,M178,IF(N177=TRUE,ROUND((M177*W178)/W177,0),(M177*W178)/W177))),2))</f>
        <v>8</v>
      </c>
      <c r="P178" s="48">
        <f t="shared" si="58"/>
        <v>13.44</v>
      </c>
      <c r="Q178" s="277"/>
      <c r="R178" s="286"/>
      <c r="S178" s="286"/>
      <c r="T178" s="286"/>
      <c r="U178" s="286"/>
      <c r="V178" s="288"/>
      <c r="W178" s="49">
        <f>IF(L178="","",IF(L179&gt;0,(SUM(L177:L179)/L178)/(SUM(L177:L179)/L177+SUM(L177:L179)/L178+SUM(L177:L179)/L179),L177/SUM(L177:L178)))</f>
        <v>0.40613718411552346</v>
      </c>
      <c r="X178" s="103">
        <f t="shared" si="62"/>
        <v>0</v>
      </c>
      <c r="Y178" s="103">
        <f t="shared" si="62"/>
        <v>0</v>
      </c>
      <c r="Z178" s="104">
        <f t="shared" si="62"/>
        <v>5.4399999999999995</v>
      </c>
      <c r="AA178" s="103">
        <f t="shared" si="62"/>
        <v>0</v>
      </c>
      <c r="AB178" s="103">
        <f t="shared" si="62"/>
        <v>0</v>
      </c>
      <c r="AC178" s="103">
        <f t="shared" si="62"/>
        <v>0</v>
      </c>
      <c r="AD178" s="103">
        <f t="shared" si="62"/>
        <v>0</v>
      </c>
      <c r="AE178" s="52">
        <f t="shared" si="43"/>
        <v>0</v>
      </c>
      <c r="AF178" s="52">
        <f t="shared" si="44"/>
        <v>0</v>
      </c>
      <c r="AG178" s="52">
        <f t="shared" si="45"/>
        <v>0</v>
      </c>
      <c r="AH178" s="52">
        <f t="shared" si="46"/>
        <v>0</v>
      </c>
      <c r="AI178" s="52">
        <f t="shared" si="47"/>
        <v>1</v>
      </c>
      <c r="AJ178" s="52">
        <f t="shared" si="48"/>
        <v>0</v>
      </c>
      <c r="AK178" s="52">
        <f t="shared" si="49"/>
        <v>0</v>
      </c>
      <c r="AL178" s="52">
        <f t="shared" si="50"/>
        <v>0</v>
      </c>
      <c r="AM178" s="52">
        <f t="shared" si="51"/>
        <v>0</v>
      </c>
      <c r="AN178" s="52">
        <f t="shared" si="52"/>
        <v>0</v>
      </c>
      <c r="AO178" s="52">
        <f t="shared" si="53"/>
        <v>0</v>
      </c>
      <c r="AP178" s="52">
        <f t="shared" si="54"/>
        <v>0</v>
      </c>
      <c r="AQ178" s="52">
        <f t="shared" si="55"/>
        <v>0</v>
      </c>
      <c r="AR178" s="52">
        <f t="shared" si="56"/>
        <v>0</v>
      </c>
      <c r="AS178" s="105" t="str">
        <f>IF($B177="","",IF($B177=$B174,AS175,$B177))</f>
        <v>19</v>
      </c>
      <c r="AT178" s="311"/>
      <c r="AU178" s="298"/>
      <c r="AV178" s="298"/>
    </row>
    <row r="179" spans="1:48" ht="13.25" customHeight="1" x14ac:dyDescent="0.2">
      <c r="A179" s="309"/>
      <c r="B179" s="283"/>
      <c r="C179" s="304"/>
      <c r="D179" s="54" t="s">
        <v>31</v>
      </c>
      <c r="E179" s="278"/>
      <c r="F179" s="292"/>
      <c r="G179" s="123" t="s">
        <v>263</v>
      </c>
      <c r="H179" s="278"/>
      <c r="I179" s="124" t="s">
        <v>20</v>
      </c>
      <c r="J179" s="125">
        <f>IF(I179="","",IF(_xlfn.XLOOKUP(I179,I$3:I178,$AS$3:AS178,0,,-1)=AS179,_xlfn.XLOOKUP(I179,I$3:I178,J$3:J178,1,,-1)+1,1))</f>
        <v>11</v>
      </c>
      <c r="K179" s="126">
        <f>IF(I179="","",_xlfn.XLOOKUP(I179,I$3:I178,K$3:K178,0,,-1)+IF($D179=" ",1,0))</f>
        <v>0</v>
      </c>
      <c r="L179" s="127">
        <v>2.7</v>
      </c>
      <c r="M179" s="128">
        <v>10.65</v>
      </c>
      <c r="N179" s="295"/>
      <c r="O179" s="129">
        <f>IF(OR(W177="",W178=""),"",IF(L179&gt;0,ROUND(IF(M179&gt;0,M179,IF(M177&gt;0,IF(N177=TRUE,ROUND((M177*W179)/W177,0),(M177*W179)/W177),IF(M178&gt;0,IF(N177=TRUE,ROUND((M178*W179)/W178,0),(M178*W179)/W178),IF(M179&gt;0,M179,0)))),2),""))</f>
        <v>10.65</v>
      </c>
      <c r="P179" s="130">
        <f t="shared" si="58"/>
        <v>28.755000000000003</v>
      </c>
      <c r="Q179" s="278"/>
      <c r="R179" s="278"/>
      <c r="S179" s="278"/>
      <c r="T179" s="278"/>
      <c r="U179" s="278"/>
      <c r="V179" s="289"/>
      <c r="W179" s="131">
        <f>IF(L179="","",(SUM(L177:L179)/L179)/(SUM(L177:L179)/L177+SUM(L177:L179)/L178+SUM(L177:L179)/L179))</f>
        <v>0.25270758122743681</v>
      </c>
      <c r="X179" s="103">
        <f t="shared" si="62"/>
        <v>0</v>
      </c>
      <c r="Y179" s="103">
        <f t="shared" si="62"/>
        <v>0</v>
      </c>
      <c r="Z179" s="104">
        <f t="shared" si="62"/>
        <v>18.105000000000004</v>
      </c>
      <c r="AA179" s="103">
        <f t="shared" si="62"/>
        <v>0</v>
      </c>
      <c r="AB179" s="103">
        <f t="shared" si="62"/>
        <v>0</v>
      </c>
      <c r="AC179" s="103">
        <f t="shared" si="62"/>
        <v>0</v>
      </c>
      <c r="AD179" s="103">
        <f t="shared" si="62"/>
        <v>0</v>
      </c>
      <c r="AE179" s="52">
        <f t="shared" si="43"/>
        <v>0</v>
      </c>
      <c r="AF179" s="52">
        <f t="shared" si="44"/>
        <v>0</v>
      </c>
      <c r="AG179" s="52">
        <f t="shared" si="45"/>
        <v>0</v>
      </c>
      <c r="AH179" s="52">
        <f t="shared" si="46"/>
        <v>0</v>
      </c>
      <c r="AI179" s="52">
        <f t="shared" si="47"/>
        <v>1</v>
      </c>
      <c r="AJ179" s="52">
        <f t="shared" si="48"/>
        <v>0</v>
      </c>
      <c r="AK179" s="52">
        <f t="shared" si="49"/>
        <v>0</v>
      </c>
      <c r="AL179" s="52">
        <f t="shared" si="50"/>
        <v>0</v>
      </c>
      <c r="AM179" s="52">
        <f t="shared" si="51"/>
        <v>0</v>
      </c>
      <c r="AN179" s="52">
        <f t="shared" si="52"/>
        <v>0</v>
      </c>
      <c r="AO179" s="52">
        <f t="shared" si="53"/>
        <v>0</v>
      </c>
      <c r="AP179" s="52">
        <f t="shared" si="54"/>
        <v>0</v>
      </c>
      <c r="AQ179" s="52">
        <f t="shared" si="55"/>
        <v>0</v>
      </c>
      <c r="AR179" s="52">
        <f t="shared" si="56"/>
        <v>0</v>
      </c>
      <c r="AS179" s="105" t="str">
        <f>IF($B177="","",IF($B177=$B174,AS176,$B177))</f>
        <v>19</v>
      </c>
      <c r="AT179" s="311"/>
      <c r="AU179" s="298"/>
      <c r="AV179" s="298"/>
    </row>
    <row r="180" spans="1:48" ht="13.25" customHeight="1" x14ac:dyDescent="0.2">
      <c r="A180" s="307" t="str">
        <f>IF(OR(D180="W",D181="W",D182="W",D180="1/2W",D181="1/2W",D182="1/2W",D180="1/2L",D181="1/2L",D182="1/2L"),"OK",IF(OR(D180="L",D181="L",D182="L"),"LOSS",IF(OR(D180="X",D181="X",D182="X"),"Anulado"," ")))</f>
        <v>OK</v>
      </c>
      <c r="B180" s="317" t="s">
        <v>37</v>
      </c>
      <c r="C180" s="305" t="str">
        <f>IF(E180=""," ","– "&amp;COUNTIF(B$3:B182,$B180))</f>
        <v>– 1</v>
      </c>
      <c r="D180" s="65" t="s">
        <v>28</v>
      </c>
      <c r="E180" s="326">
        <v>44701.3125</v>
      </c>
      <c r="F180" s="314" t="s">
        <v>264</v>
      </c>
      <c r="G180" s="66" t="s">
        <v>35</v>
      </c>
      <c r="H180" s="313" t="str">
        <f ca="1">IF(E180="","",IF(AND(DAY(E180)&lt;DAY(TODAY()),$A180=" "),"???",IF($A180=" ",IF(AND(DAY(E180)=DAY(TODAY()),HOUR(E180)&lt;=HOUR(NOW())+1),IF(AND(HOUR(E180)+2&lt;=HOUR(NOW()),DAY(E180)&lt;=DAY(TODAY()),MINUTE(E180)&lt;=MINUTE(NOW())),"???",IF(OR(MINUTE(E180)&lt;=MINUTE(NOW()),HOUR(E180)&lt;=HOUR(NOW())),"!!!","")),""),"")))</f>
        <v/>
      </c>
      <c r="I180" s="67" t="s">
        <v>23</v>
      </c>
      <c r="J180" s="68">
        <f>IF(I180="","",IF(_xlfn.XLOOKUP(I180,I$3:I179,$AS$3:AS179,0,,-1)=AS180,_xlfn.XLOOKUP(I180,I$3:I179,J$3:J179,1,,-1)+1,1))</f>
        <v>1</v>
      </c>
      <c r="K180" s="69">
        <f>IF(I180="","",_xlfn.XLOOKUP(I180,I$3:I179,K$3:K179,0,,-1)+IF($D180=" ",1,0))</f>
        <v>0</v>
      </c>
      <c r="L180" s="70">
        <v>3.21</v>
      </c>
      <c r="M180" s="71">
        <v>61</v>
      </c>
      <c r="N180" s="293" t="b">
        <v>0</v>
      </c>
      <c r="O180" s="72">
        <f>IF(OR(W180="",W181=""),"",ROUND(IF(L182&gt;0,IF(M180&gt;0,M180,IF(M181&gt;0,IF(N180=TRUE,ROUND((M181*W180)/W181,0),(M181*W180)/W181),IF(N180=TRUE,ROUND((M182*W180)/W182,0),(M182*W180)/W182))),IF(M180&gt;0,M180,IF(N180=TRUE,ROUND((M181*W180)/W181,0),(M181*W180)/W181))),2))</f>
        <v>61</v>
      </c>
      <c r="P180" s="73">
        <f t="shared" si="58"/>
        <v>195.81</v>
      </c>
      <c r="Q180" s="320">
        <f>IF($A180="Anulado",0,IF(OR($A180="LOSS",$A180="OK"),IF(OR($D180="W",$D180="1/2W",$D180="1/2L"),P180-O180,IF($D180="L",-O180,0))+IF(OR($D181="W",$D181="1/2W",$D181="1/2L"),P181-O181,IF($D181="L",-O181,0))+IF(OR($D182="W",$D182="1/2W",$D182="1/2L"),P182-O182,IF($D182="L",-O182,0)),IF(AND(OR($D180="W",$D180="1/2W",$D180="1/2L"),D181="W"),P180+P181-SUM(O180:O182)+_xlfn.XLOOKUP("X",D180:D182,O180:O182,0),IF(AND(D180=TRUE,D182="W"),P180+P182-SUM(O180:O182),IF(AND(D181="W",D182="W"),P181+P182-SUM(O180:O182)+_xlfn.XLOOKUP("X",D180:D182,O180:O182,0),IF(L182&gt;0,IF(OR($D180="W",$D180="1/2W",$D180="1/2L"),P180-SUM(O180:O182)+_xlfn.XLOOKUP("X",D180:D182,O180:O182,0),IF(OR($D180="W",$D180="1/2W",$D180="1/2L"),P181-SUM(O180:O182)+_xlfn.XLOOKUP("X",D180:D182,O180:O182,0),IF(OR($D180="W",$D180="1/2W",$D180="1/2L"),P182-SUM(O180:O182)+_xlfn.XLOOKUP("X",D180:D182,O180:O182,0),SUM(P180:P182)/3-SUM(O180:O182)+_xlfn.XLOOKUP("X",D180:D182,O180:O182,0)))),IF(OR($D180="W",$D180="1/2W",$D180="1/2L"),P180-SUM(O180:O181)+_xlfn.XLOOKUP("X",D180:D182,O180:O182,0),IF(OR($D180="W",$D180="1/2W",$D180="1/2L"),P181-SUM(O180:O181)+_xlfn.XLOOKUP("X",D180:D182,O180:O182,0),SUM(P180:P181)/2-SUM(O180:O181)+_xlfn.XLOOKUP("X",D180:D182,O180:O182,0)))))))))</f>
        <v>10.996399999999994</v>
      </c>
      <c r="R180" s="319">
        <f>IF(Q180=0,0,Q180/SUM(O180:O182))</f>
        <v>5.8804278074866281E-2</v>
      </c>
      <c r="S180" s="296">
        <f>IF($B180=$B177,IF(OR($A180="LOSS",$A180="OK",$A180="Anulada"),Q180,0)+S177,IF(OR($A180="LOSS",$A180="OK",$A180="Anulada"),Q180,0))</f>
        <v>10.996399999999994</v>
      </c>
      <c r="T180" s="296">
        <f>IF($B180="",0,IF($B180=$B177,IF(G182="",IF(OR(G180="DNB1",G180="DNB2",G180="AH1(0)",G180="AH2(0)",G180="AH1(1)",G180="AH2(1)",G180="AH1(2)",G180="AH2(2)",G180="AH1(3)",G180="AH2(3)",G180="AH1(4)",G180="AH2(4)"),0,IF(Q180&lt;0,IF(G182="",SMALL(P180:P182,1)-SUM(O180:O182),0),SMALL(P180:P182,1)-SUM(O180:O182))),IF(Q180&lt;0,IF(G182="",SMALL(P180:P182,1)-SUM(O180:O182),0),SMALL(P180:P182,1)-SUM(O180:O182)))+T177,IF(G182="",IF(OR(G180="DNB1",G180="DNB2",G180="AH1(0)",G180="AH2(0)",G180="AH1(1)",G180="AH2(1)",G180="AH1(2)",G180="AH2(2)",G180="AH1(3)",G180="AH2(3)",G180="AH1(4)",G180="AH2(4)"),0,IF(Q180&lt;0,IF(G182="",SMALL(P180:P182,1)-SUM(O180:O182),0),SMALL(P180:P182,1)-SUM(O180:O182))),IF(Q180&lt;0,IF(G182="",SMALL(P180:P182,1)-SUM(O180:O182),0),SMALL(P180:P182,1)-SUM(O180:O182)))))</f>
        <v>0</v>
      </c>
      <c r="U180" s="296">
        <f>IF($B180=$B177,IF(Q180&lt;0,IF(G182="",Q180,0),Q180)+U177,Q180)</f>
        <v>10.996399999999994</v>
      </c>
      <c r="V180" s="323">
        <f>IF(U180=0,0,U180/AT180)</f>
        <v>5.8804278074866281E-2</v>
      </c>
      <c r="W180" s="74">
        <f>IF(L180="","",IF(L182&gt;0,(SUM(L180:L182)/L180)/(SUM(L180:L182)/L180+SUM(L180:L182)/L181+SUM(L180:L182)/L182),L181/SUM(L180:L181)))</f>
        <v>0.32864851298782782</v>
      </c>
      <c r="X180" s="77">
        <f t="shared" si="62"/>
        <v>0</v>
      </c>
      <c r="Y180" s="77">
        <f t="shared" si="62"/>
        <v>0</v>
      </c>
      <c r="Z180" s="77">
        <f t="shared" si="62"/>
        <v>0</v>
      </c>
      <c r="AA180" s="77">
        <f t="shared" si="62"/>
        <v>0</v>
      </c>
      <c r="AB180" s="77">
        <f t="shared" si="62"/>
        <v>0</v>
      </c>
      <c r="AC180" s="89">
        <f t="shared" si="62"/>
        <v>-61</v>
      </c>
      <c r="AD180" s="77">
        <f t="shared" si="62"/>
        <v>0</v>
      </c>
      <c r="AE180" s="77">
        <f t="shared" si="43"/>
        <v>0</v>
      </c>
      <c r="AF180" s="77">
        <f t="shared" si="44"/>
        <v>0</v>
      </c>
      <c r="AG180" s="77">
        <f t="shared" si="45"/>
        <v>0</v>
      </c>
      <c r="AH180" s="77">
        <f t="shared" si="46"/>
        <v>0</v>
      </c>
      <c r="AI180" s="77">
        <f t="shared" si="47"/>
        <v>0</v>
      </c>
      <c r="AJ180" s="77">
        <f t="shared" si="48"/>
        <v>0</v>
      </c>
      <c r="AK180" s="77">
        <f t="shared" si="49"/>
        <v>0</v>
      </c>
      <c r="AL180" s="77">
        <f t="shared" si="50"/>
        <v>0</v>
      </c>
      <c r="AM180" s="77">
        <f t="shared" si="51"/>
        <v>0</v>
      </c>
      <c r="AN180" s="77">
        <f t="shared" si="52"/>
        <v>0</v>
      </c>
      <c r="AO180" s="77">
        <f t="shared" si="53"/>
        <v>0</v>
      </c>
      <c r="AP180" s="77">
        <f t="shared" si="54"/>
        <v>1</v>
      </c>
      <c r="AQ180" s="77">
        <f t="shared" si="55"/>
        <v>0</v>
      </c>
      <c r="AR180" s="77">
        <f t="shared" si="56"/>
        <v>0</v>
      </c>
      <c r="AS180" s="107" t="str">
        <f>IF($B180="","",IF($B180=$B177,AS177,$B180))</f>
        <v>20</v>
      </c>
      <c r="AT180" s="321">
        <f>IF($B180=$B177,AT177+SUM(O180:O182),SUM(O180:O182))</f>
        <v>187</v>
      </c>
      <c r="AU180" s="296">
        <f>IF($A180=" ",SUM(O180:O182),0)+AU177</f>
        <v>0</v>
      </c>
      <c r="AV180" s="296">
        <f>IF($B180="","",AV177+Q180)</f>
        <v>362.02997538757558</v>
      </c>
    </row>
    <row r="181" spans="1:48" ht="13" customHeight="1" x14ac:dyDescent="0.2">
      <c r="A181" s="308"/>
      <c r="B181" s="282"/>
      <c r="C181" s="303"/>
      <c r="D181" s="79" t="s">
        <v>31</v>
      </c>
      <c r="E181" s="277"/>
      <c r="F181" s="291"/>
      <c r="G181" s="80" t="s">
        <v>265</v>
      </c>
      <c r="H181" s="277"/>
      <c r="I181" s="81" t="s">
        <v>19</v>
      </c>
      <c r="J181" s="82">
        <f>IF(I181="","",IF(_xlfn.XLOOKUP(I181,I$3:I180,$AS$3:AS180,0,,-1)=AS181,_xlfn.XLOOKUP(I181,I$3:I180,J$3:J180,1,,-1)+1,1))</f>
        <v>1</v>
      </c>
      <c r="K181" s="83">
        <f>IF(I181="","",_xlfn.XLOOKUP(I181,I$3:I180,K$3:K180,0,,-1)+IF($D181=" ",1,0))</f>
        <v>0</v>
      </c>
      <c r="L181" s="84">
        <v>1.5713999999999999</v>
      </c>
      <c r="M181" s="85">
        <v>126</v>
      </c>
      <c r="N181" s="294"/>
      <c r="O181" s="86">
        <f>IF(OR(W180="",W181=""),"",ROUND(IF(L182&gt;0,IF(M181&gt;0,M181,IF(M180&gt;0,IF(N180=TRUE,ROUND((M180*W181)/W180,0),(M180*W181)/W180),IF(M181&gt;0,IF(N180=TRUE,ROUND(M181,0),M181),IF(M182&gt;0,IF(N180=TRUE,ROUND(O182*W181/W182,0),O182*W181/W182),0)))),IF(M181&gt;0,M181,IF(N180=TRUE,ROUND((M180*W181)/W180,0),(M180*W181)/W180))),2))</f>
        <v>126</v>
      </c>
      <c r="P181" s="87">
        <f t="shared" si="58"/>
        <v>197.99639999999999</v>
      </c>
      <c r="Q181" s="277"/>
      <c r="R181" s="286"/>
      <c r="S181" s="286"/>
      <c r="T181" s="286"/>
      <c r="U181" s="286"/>
      <c r="V181" s="288"/>
      <c r="W181" s="88">
        <f>IF(L181="","",IF(L182&gt;0,(SUM(L180:L182)/L181)/(SUM(L180:L182)/L180+SUM(L180:L182)/L181+SUM(L180:L182)/L182),L180/SUM(L180:L181)))</f>
        <v>0.67135148701217218</v>
      </c>
      <c r="X181" s="77">
        <f t="shared" si="62"/>
        <v>0</v>
      </c>
      <c r="Y181" s="89">
        <f t="shared" si="62"/>
        <v>71.996399999999994</v>
      </c>
      <c r="Z181" s="77">
        <f t="shared" si="62"/>
        <v>0</v>
      </c>
      <c r="AA181" s="77">
        <f t="shared" si="62"/>
        <v>0</v>
      </c>
      <c r="AB181" s="77">
        <f t="shared" si="62"/>
        <v>0</v>
      </c>
      <c r="AC181" s="77">
        <f t="shared" si="62"/>
        <v>0</v>
      </c>
      <c r="AD181" s="77">
        <f t="shared" si="62"/>
        <v>0</v>
      </c>
      <c r="AE181" s="77">
        <f t="shared" si="43"/>
        <v>0</v>
      </c>
      <c r="AF181" s="77">
        <f t="shared" si="44"/>
        <v>0</v>
      </c>
      <c r="AG181" s="77">
        <f t="shared" si="45"/>
        <v>1</v>
      </c>
      <c r="AH181" s="77">
        <f t="shared" si="46"/>
        <v>0</v>
      </c>
      <c r="AI181" s="77">
        <f t="shared" si="47"/>
        <v>0</v>
      </c>
      <c r="AJ181" s="77">
        <f t="shared" si="48"/>
        <v>0</v>
      </c>
      <c r="AK181" s="77">
        <f t="shared" si="49"/>
        <v>0</v>
      </c>
      <c r="AL181" s="77">
        <f t="shared" si="50"/>
        <v>0</v>
      </c>
      <c r="AM181" s="77">
        <f t="shared" si="51"/>
        <v>0</v>
      </c>
      <c r="AN181" s="77">
        <f t="shared" si="52"/>
        <v>0</v>
      </c>
      <c r="AO181" s="77">
        <f t="shared" si="53"/>
        <v>0</v>
      </c>
      <c r="AP181" s="77">
        <f t="shared" si="54"/>
        <v>0</v>
      </c>
      <c r="AQ181" s="77">
        <f t="shared" si="55"/>
        <v>0</v>
      </c>
      <c r="AR181" s="77">
        <f t="shared" si="56"/>
        <v>0</v>
      </c>
      <c r="AS181" s="107" t="str">
        <f>IF($B180="","",IF($B180=$B177,AS178,$B180))</f>
        <v>20</v>
      </c>
      <c r="AT181" s="311"/>
      <c r="AU181" s="298"/>
      <c r="AV181" s="298"/>
    </row>
    <row r="182" spans="1:48" ht="13.25" customHeight="1" x14ac:dyDescent="0.2">
      <c r="A182" s="309"/>
      <c r="B182" s="283"/>
      <c r="C182" s="304"/>
      <c r="D182" s="90" t="s">
        <v>32</v>
      </c>
      <c r="E182" s="278"/>
      <c r="F182" s="292"/>
      <c r="G182" s="109"/>
      <c r="H182" s="278"/>
      <c r="I182" s="110"/>
      <c r="J182" s="111" t="str">
        <f>IF(I182="","",IF(_xlfn.XLOOKUP(I182,I$3:I181,$AS$3:AS181,0,,-1)=AS182,_xlfn.XLOOKUP(I182,I$3:I181,J$3:J181,1,,-1)+1,1))</f>
        <v/>
      </c>
      <c r="K182" s="112" t="str">
        <f>IF(I182="","",_xlfn.XLOOKUP(I182,I$3:I181,K$3:K181,0,,-1)+IF($D182=" ",1,0))</f>
        <v/>
      </c>
      <c r="L182" s="113"/>
      <c r="M182" s="96"/>
      <c r="N182" s="295"/>
      <c r="O182" s="114" t="str">
        <f>IF(OR(W180="",W181=""),"",IF(L182&gt;0,ROUND(IF(M182&gt;0,M182,IF(M180&gt;0,IF(N180=TRUE,ROUND((M180*W182)/W180,0),(M180*W182)/W180),IF(M181&gt;0,IF(N180=TRUE,ROUND((M181*W182)/W181,0),(M181*W182)/W181),IF(M182&gt;0,M182,0)))),2),""))</f>
        <v/>
      </c>
      <c r="P182" s="115" t="str">
        <f t="shared" si="58"/>
        <v/>
      </c>
      <c r="Q182" s="278"/>
      <c r="R182" s="278"/>
      <c r="S182" s="278"/>
      <c r="T182" s="278"/>
      <c r="U182" s="278"/>
      <c r="V182" s="289"/>
      <c r="W182" s="116" t="str">
        <f>IF(L182="","",(SUM(L180:L182)/L182)/(SUM(L180:L182)/L180+SUM(L180:L182)/L181+SUM(L180:L182)/L182))</f>
        <v/>
      </c>
      <c r="X182" s="77">
        <f t="shared" si="62"/>
        <v>0</v>
      </c>
      <c r="Y182" s="77">
        <f t="shared" si="62"/>
        <v>0</v>
      </c>
      <c r="Z182" s="77">
        <f t="shared" si="62"/>
        <v>0</v>
      </c>
      <c r="AA182" s="77">
        <f t="shared" si="62"/>
        <v>0</v>
      </c>
      <c r="AB182" s="77">
        <f t="shared" si="62"/>
        <v>0</v>
      </c>
      <c r="AC182" s="77">
        <f t="shared" si="62"/>
        <v>0</v>
      </c>
      <c r="AD182" s="77">
        <f t="shared" si="62"/>
        <v>0</v>
      </c>
      <c r="AE182" s="77">
        <f t="shared" si="43"/>
        <v>0</v>
      </c>
      <c r="AF182" s="77">
        <f t="shared" si="44"/>
        <v>0</v>
      </c>
      <c r="AG182" s="77">
        <f t="shared" si="45"/>
        <v>0</v>
      </c>
      <c r="AH182" s="77">
        <f t="shared" si="46"/>
        <v>0</v>
      </c>
      <c r="AI182" s="77">
        <f t="shared" si="47"/>
        <v>0</v>
      </c>
      <c r="AJ182" s="77">
        <f t="shared" si="48"/>
        <v>0</v>
      </c>
      <c r="AK182" s="77">
        <f t="shared" si="49"/>
        <v>0</v>
      </c>
      <c r="AL182" s="77">
        <f t="shared" si="50"/>
        <v>0</v>
      </c>
      <c r="AM182" s="77">
        <f t="shared" si="51"/>
        <v>0</v>
      </c>
      <c r="AN182" s="77">
        <f t="shared" si="52"/>
        <v>0</v>
      </c>
      <c r="AO182" s="77">
        <f t="shared" si="53"/>
        <v>0</v>
      </c>
      <c r="AP182" s="77">
        <f t="shared" si="54"/>
        <v>0</v>
      </c>
      <c r="AQ182" s="77">
        <f t="shared" si="55"/>
        <v>0</v>
      </c>
      <c r="AR182" s="77">
        <f t="shared" si="56"/>
        <v>0</v>
      </c>
      <c r="AS182" s="107" t="str">
        <f>IF($B180="","",IF($B180=$B177,AS179,$B180))</f>
        <v>20</v>
      </c>
      <c r="AT182" s="311"/>
      <c r="AU182" s="298"/>
      <c r="AV182" s="298"/>
    </row>
    <row r="183" spans="1:48" ht="13.25" customHeight="1" x14ac:dyDescent="0.2">
      <c r="A183" s="312" t="str">
        <f>IF(OR(D183="W",D184="W",D185="W",D183="1/2W",D184="1/2W",D185="1/2W",D183="1/2L",D184="1/2L",D185="1/2L"),"OK",IF(OR(D183="L",D184="L",D185="L"),"LOSS",IF(OR(D183="X",D184="X",D185="X"),"Anulado"," ")))</f>
        <v>OK</v>
      </c>
      <c r="B183" s="316" t="str">
        <f>IF(E183="","",$B180)</f>
        <v>20</v>
      </c>
      <c r="C183" s="302" t="str">
        <f>IF(E183=""," ","– "&amp;COUNTIF(B$3:B185,$B183))</f>
        <v>– 2</v>
      </c>
      <c r="D183" s="25" t="s">
        <v>31</v>
      </c>
      <c r="E183" s="325">
        <v>44702.416666666664</v>
      </c>
      <c r="F183" s="315" t="s">
        <v>266</v>
      </c>
      <c r="G183" s="117" t="s">
        <v>267</v>
      </c>
      <c r="H183" s="306" t="str">
        <f ca="1">IF(E183="","",IF(AND(DAY(E183)&lt;DAY(TODAY()),$A183=" "),"???",IF($A183=" ",IF(AND(DAY(E183)=DAY(TODAY()),HOUR(E183)&lt;=HOUR(NOW())+1),IF(AND(HOUR(E183)+2&lt;=HOUR(NOW()),DAY(E183)&lt;=DAY(TODAY()),MINUTE(E183)&lt;=MINUTE(NOW())),"???",IF(OR(MINUTE(E183)&lt;=MINUTE(NOW()),HOUR(E183)&lt;=HOUR(NOW())),"!!!","")),""),"")))</f>
        <v/>
      </c>
      <c r="I183" s="27" t="s">
        <v>19</v>
      </c>
      <c r="J183" s="101">
        <f>IF(I183="","",IF(_xlfn.XLOOKUP(I183,I$3:I182,$AS$3:AS182,0,,-1)=AS183,_xlfn.XLOOKUP(I183,I$3:I182,J$3:J182,1,,-1)+1,1))</f>
        <v>2</v>
      </c>
      <c r="K183" s="29">
        <f>IF(I183="","",_xlfn.XLOOKUP(I183,I$3:I182,K$3:K182,0,,-1)+IF($D183=" ",1,0))</f>
        <v>0</v>
      </c>
      <c r="L183" s="118">
        <v>2.2000000000000002</v>
      </c>
      <c r="M183" s="119"/>
      <c r="N183" s="318" t="b">
        <v>0</v>
      </c>
      <c r="O183" s="102">
        <f>IF(OR(W183="",W184=""),"",ROUND(IF(L185&gt;0,IF(M183&gt;0,M183,IF(M184&gt;0,IF(N183=TRUE,ROUND((M184*W183)/W184,0),(M184*W183)/W184),IF(N183=TRUE,ROUND((M185*W183)/W185,0),(M185*W183)/W185))),IF(M183&gt;0,M183,IF(N183=TRUE,ROUND((M184*W183)/W184,0),(M184*W183)/W184))),2))</f>
        <v>12</v>
      </c>
      <c r="P183" s="33">
        <f t="shared" si="58"/>
        <v>26.400000000000002</v>
      </c>
      <c r="Q183" s="301">
        <f>IF($A183="Anulado",0,IF(OR($A183="LOSS",$A183="OK"),IF(OR($D183="W",$D183="1/2W",$D183="1/2L"),P183-O183,IF($D183="L",-O183,0))+IF(OR($D184="W",$D184="1/2W",$D184="1/2L"),P184-O184,IF($D184="L",-O184,0))+IF(OR($D185="W",$D185="1/2W",$D185="1/2L"),P185-O185,IF($D185="L",-O185,0)),IF(AND(OR($D183="W",$D183="1/2W",$D183="1/2L"),D184="W"),P183+P184-SUM(O183:O185)+_xlfn.XLOOKUP("X",D183:D185,O183:O185,0),IF(AND(D183=TRUE,D185="W"),P183+P185-SUM(O183:O185),IF(AND(D184="W",D185="W"),P184+P185-SUM(O183:O185)+_xlfn.XLOOKUP("X",D183:D185,O183:O185,0),IF(L185&gt;0,IF(OR($D183="W",$D183="1/2W",$D183="1/2L"),P183-SUM(O183:O185)+_xlfn.XLOOKUP("X",D183:D185,O183:O185,0),IF(OR($D183="W",$D183="1/2W",$D183="1/2L"),P184-SUM(O183:O185)+_xlfn.XLOOKUP("X",D183:D185,O183:O185,0),IF(OR($D183="W",$D183="1/2W",$D183="1/2L"),P185-SUM(O183:O185)+_xlfn.XLOOKUP("X",D183:D185,O183:O185,0),SUM(P183:P185)/3-SUM(O183:O185)+_xlfn.XLOOKUP("X",D183:D185,O183:O185,0)))),IF(OR($D183="W",$D183="1/2W",$D183="1/2L"),P183-SUM(O183:O184)+_xlfn.XLOOKUP("X",D183:D185,O183:O185,0),IF(OR($D183="W",$D183="1/2W",$D183="1/2L"),P184-SUM(O183:O184)+_xlfn.XLOOKUP("X",D183:D185,O183:O185,0),SUM(P183:P184)/2-SUM(O183:O184)+_xlfn.XLOOKUP("X",D183:D185,O183:O185,0)))))))))</f>
        <v>1.8300000000000018</v>
      </c>
      <c r="R183" s="300">
        <f>IF(Q183=0,0,Q183/SUM(O183:O185))</f>
        <v>7.448107448107455E-2</v>
      </c>
      <c r="S183" s="285">
        <f>IF($B183=$B180,IF(OR($A183="LOSS",$A183="OK",$A183="Anulada"),Q183,0)+S180,IF(OR($A183="LOSS",$A183="OK",$A183="Anulada"),Q183,0))</f>
        <v>12.826399999999996</v>
      </c>
      <c r="T183" s="285">
        <f>IF($B183="",0,IF($B183=$B180,IF(G185="",IF(OR(G183="DNB1",G183="DNB2",G183="AH1(0)",G183="AH2(0)",G183="AH1(1)",G183="AH2(1)",G183="AH1(2)",G183="AH2(2)",G183="AH1(3)",G183="AH2(3)",G183="AH1(4)",G183="AH2(4)"),0,IF(Q183&lt;0,IF(G185="",SMALL(P183:P185,1)-SUM(O183:O185),0),SMALL(P183:P185,1)-SUM(O183:O185))),IF(Q183&lt;0,IF(G185="",SMALL(P183:P185,1)-SUM(O183:O185),0),SMALL(P183:P185,1)-SUM(O183:O185)))+T180,IF(G185="",IF(OR(G183="DNB1",G183="DNB2",G183="AH1(0)",G183="AH2(0)",G183="AH1(1)",G183="AH2(1)",G183="AH1(2)",G183="AH2(2)",G183="AH1(3)",G183="AH2(3)",G183="AH1(4)",G183="AH2(4)"),0,IF(Q183&lt;0,IF(G185="",SMALL(P183:P185,1)-SUM(O183:O185),0),SMALL(P183:P185,1)-SUM(O183:O185))),IF(Q183&lt;0,IF(G185="",SMALL(P183:P185,1)-SUM(O183:O185),0),SMALL(P183:P185,1)-SUM(O183:O185)))))</f>
        <v>1.8270000000000017</v>
      </c>
      <c r="U183" s="285">
        <f>IF($B183=$B180,IF(Q183&lt;0,IF(G185="",Q183,0),Q183)+U180,Q183)</f>
        <v>12.826399999999996</v>
      </c>
      <c r="V183" s="287">
        <f>IF(U183=0,0,U183/AT183)</f>
        <v>6.0624852294748767E-2</v>
      </c>
      <c r="W183" s="34">
        <f>IF(L183="","",IF(L185&gt;0,(SUM(L183:L185)/L183)/(SUM(L183:L185)/L183+SUM(L183:L185)/L184+SUM(L183:L185)/L185),L184/SUM(L183:L184)))</f>
        <v>0.48837209302325574</v>
      </c>
      <c r="X183" s="103">
        <f t="shared" ref="X183:AD192" si="63">IF($I183=X$2,IF(OR($D183="W",$D183="1/2W",$D183="1/2L"),$P183-$O183,IF($D183="X",0,-$O183)),0)</f>
        <v>0</v>
      </c>
      <c r="Y183" s="104">
        <f t="shared" si="63"/>
        <v>14.400000000000002</v>
      </c>
      <c r="Z183" s="103">
        <f t="shared" si="63"/>
        <v>0</v>
      </c>
      <c r="AA183" s="103">
        <f t="shared" si="63"/>
        <v>0</v>
      </c>
      <c r="AB183" s="103">
        <f t="shared" si="63"/>
        <v>0</v>
      </c>
      <c r="AC183" s="103">
        <f t="shared" si="63"/>
        <v>0</v>
      </c>
      <c r="AD183" s="103">
        <f t="shared" si="63"/>
        <v>0</v>
      </c>
      <c r="AE183" s="52">
        <f t="shared" si="43"/>
        <v>0</v>
      </c>
      <c r="AF183" s="52">
        <f t="shared" si="44"/>
        <v>0</v>
      </c>
      <c r="AG183" s="52">
        <f t="shared" si="45"/>
        <v>1</v>
      </c>
      <c r="AH183" s="52">
        <f t="shared" si="46"/>
        <v>0</v>
      </c>
      <c r="AI183" s="52">
        <f t="shared" si="47"/>
        <v>0</v>
      </c>
      <c r="AJ183" s="52">
        <f t="shared" si="48"/>
        <v>0</v>
      </c>
      <c r="AK183" s="52">
        <f t="shared" si="49"/>
        <v>0</v>
      </c>
      <c r="AL183" s="52">
        <f t="shared" si="50"/>
        <v>0</v>
      </c>
      <c r="AM183" s="52">
        <f t="shared" si="51"/>
        <v>0</v>
      </c>
      <c r="AN183" s="52">
        <f t="shared" si="52"/>
        <v>0</v>
      </c>
      <c r="AO183" s="52">
        <f t="shared" si="53"/>
        <v>0</v>
      </c>
      <c r="AP183" s="52">
        <f t="shared" si="54"/>
        <v>0</v>
      </c>
      <c r="AQ183" s="52">
        <f t="shared" si="55"/>
        <v>0</v>
      </c>
      <c r="AR183" s="52">
        <f t="shared" si="56"/>
        <v>0</v>
      </c>
      <c r="AS183" s="105" t="str">
        <f>IF($B183="","",IF($B183=$B180,AS180,$B183))</f>
        <v>20</v>
      </c>
      <c r="AT183" s="322">
        <f>IF($B183=$B180,AT180+SUM(O183:O185),SUM(O183:O185))</f>
        <v>211.57</v>
      </c>
      <c r="AU183" s="285">
        <f>IF($A183=" ",SUM(O183:O185),0)+AU180</f>
        <v>0</v>
      </c>
      <c r="AV183" s="285">
        <f>IF($B183="","",AV180+Q183)</f>
        <v>363.85997538757556</v>
      </c>
    </row>
    <row r="184" spans="1:48" ht="13" customHeight="1" x14ac:dyDescent="0.2">
      <c r="A184" s="308"/>
      <c r="B184" s="282"/>
      <c r="C184" s="303"/>
      <c r="D184" s="39" t="s">
        <v>28</v>
      </c>
      <c r="E184" s="277"/>
      <c r="F184" s="291"/>
      <c r="G184" s="120" t="s">
        <v>60</v>
      </c>
      <c r="H184" s="277"/>
      <c r="I184" s="42" t="s">
        <v>20</v>
      </c>
      <c r="J184" s="43">
        <f>IF(I184="","",IF(_xlfn.XLOOKUP(I184,I$3:I183,$AS$3:AS183,0,,-1)=AS184,_xlfn.XLOOKUP(I184,I$3:I183,J$3:J183,1,,-1)+1,1))</f>
        <v>1</v>
      </c>
      <c r="K184" s="44">
        <f>IF(I184="","",_xlfn.XLOOKUP(I184,I$3:I183,K$3:K183,0,,-1)+IF($D184=" ",1,0))</f>
        <v>0</v>
      </c>
      <c r="L184" s="121">
        <v>2.1</v>
      </c>
      <c r="M184" s="122">
        <v>12.57</v>
      </c>
      <c r="N184" s="294"/>
      <c r="O184" s="47">
        <f>IF(OR(W183="",W184=""),"",ROUND(IF(L185&gt;0,IF(M184&gt;0,M184,IF(M183&gt;0,IF(N183=TRUE,ROUND((M183*W184)/W183,0),(M183*W184)/W183),IF(M184&gt;0,IF(N183=TRUE,ROUND(M184,0),M184),IF(M185&gt;0,IF(N183=TRUE,ROUND(O185*W184/W185,0),O185*W184/W185),0)))),IF(M184&gt;0,M184,IF(N183=TRUE,ROUND((M183*W184)/W183,0),(M183*W184)/W183))),2))</f>
        <v>12.57</v>
      </c>
      <c r="P184" s="48">
        <f t="shared" si="58"/>
        <v>26.397000000000002</v>
      </c>
      <c r="Q184" s="277"/>
      <c r="R184" s="286"/>
      <c r="S184" s="286"/>
      <c r="T184" s="286"/>
      <c r="U184" s="286"/>
      <c r="V184" s="288"/>
      <c r="W184" s="49">
        <f>IF(L184="","",IF(L185&gt;0,(SUM(L183:L185)/L184)/(SUM(L183:L185)/L183+SUM(L183:L185)/L184+SUM(L183:L185)/L185),L183/SUM(L183:L184)))</f>
        <v>0.5116279069767441</v>
      </c>
      <c r="X184" s="103">
        <f t="shared" si="63"/>
        <v>0</v>
      </c>
      <c r="Y184" s="103">
        <f t="shared" si="63"/>
        <v>0</v>
      </c>
      <c r="Z184" s="104">
        <f t="shared" si="63"/>
        <v>-12.57</v>
      </c>
      <c r="AA184" s="103">
        <f t="shared" si="63"/>
        <v>0</v>
      </c>
      <c r="AB184" s="103">
        <f t="shared" si="63"/>
        <v>0</v>
      </c>
      <c r="AC184" s="103">
        <f t="shared" si="63"/>
        <v>0</v>
      </c>
      <c r="AD184" s="103">
        <f t="shared" si="63"/>
        <v>0</v>
      </c>
      <c r="AE184" s="52">
        <f t="shared" si="43"/>
        <v>0</v>
      </c>
      <c r="AF184" s="52">
        <f t="shared" si="44"/>
        <v>0</v>
      </c>
      <c r="AG184" s="52">
        <f t="shared" si="45"/>
        <v>0</v>
      </c>
      <c r="AH184" s="52">
        <f t="shared" si="46"/>
        <v>0</v>
      </c>
      <c r="AI184" s="52">
        <f t="shared" si="47"/>
        <v>0</v>
      </c>
      <c r="AJ184" s="52">
        <f t="shared" si="48"/>
        <v>1</v>
      </c>
      <c r="AK184" s="52">
        <f t="shared" si="49"/>
        <v>0</v>
      </c>
      <c r="AL184" s="52">
        <f t="shared" si="50"/>
        <v>0</v>
      </c>
      <c r="AM184" s="52">
        <f t="shared" si="51"/>
        <v>0</v>
      </c>
      <c r="AN184" s="52">
        <f t="shared" si="52"/>
        <v>0</v>
      </c>
      <c r="AO184" s="52">
        <f t="shared" si="53"/>
        <v>0</v>
      </c>
      <c r="AP184" s="52">
        <f t="shared" si="54"/>
        <v>0</v>
      </c>
      <c r="AQ184" s="52">
        <f t="shared" si="55"/>
        <v>0</v>
      </c>
      <c r="AR184" s="52">
        <f t="shared" si="56"/>
        <v>0</v>
      </c>
      <c r="AS184" s="105" t="str">
        <f>IF($B183="","",IF($B183=$B180,AS181,$B183))</f>
        <v>20</v>
      </c>
      <c r="AT184" s="311"/>
      <c r="AU184" s="298"/>
      <c r="AV184" s="298"/>
    </row>
    <row r="185" spans="1:48" ht="13.25" customHeight="1" x14ac:dyDescent="0.2">
      <c r="A185" s="309"/>
      <c r="B185" s="283"/>
      <c r="C185" s="304"/>
      <c r="D185" s="54" t="s">
        <v>32</v>
      </c>
      <c r="E185" s="278"/>
      <c r="F185" s="292"/>
      <c r="G185" s="134"/>
      <c r="H185" s="278"/>
      <c r="I185" s="57"/>
      <c r="J185" s="58" t="str">
        <f>IF(I185="","",IF(_xlfn.XLOOKUP(I185,I$3:I184,$AS$3:AS184,0,,-1)=AS185,_xlfn.XLOOKUP(I185,I$3:I184,J$3:J184,1,,-1)+1,1))</f>
        <v/>
      </c>
      <c r="K185" s="59" t="str">
        <f>IF(I185="","",_xlfn.XLOOKUP(I185,I$3:I184,K$3:K184,0,,-1)+IF($D185=" ",1,0))</f>
        <v/>
      </c>
      <c r="L185" s="55"/>
      <c r="M185" s="128"/>
      <c r="N185" s="295"/>
      <c r="O185" s="62" t="str">
        <f>IF(OR(W183="",W184=""),"",IF(L185&gt;0,ROUND(IF(M185&gt;0,M185,IF(M183&gt;0,IF(N183=TRUE,ROUND((M183*W185)/W183,0),(M183*W185)/W183),IF(M184&gt;0,IF(N183=TRUE,ROUND((M184*W185)/W184,0),(M184*W185)/W184),IF(M185&gt;0,M185,0)))),2),""))</f>
        <v/>
      </c>
      <c r="P185" s="63" t="str">
        <f t="shared" si="58"/>
        <v/>
      </c>
      <c r="Q185" s="278"/>
      <c r="R185" s="278"/>
      <c r="S185" s="278"/>
      <c r="T185" s="278"/>
      <c r="U185" s="278"/>
      <c r="V185" s="289"/>
      <c r="W185" s="64" t="str">
        <f>IF(L185="","",(SUM(L183:L185)/L185)/(SUM(L183:L185)/L183+SUM(L183:L185)/L184+SUM(L183:L185)/L185))</f>
        <v/>
      </c>
      <c r="X185" s="103">
        <f t="shared" si="63"/>
        <v>0</v>
      </c>
      <c r="Y185" s="103">
        <f t="shared" si="63"/>
        <v>0</v>
      </c>
      <c r="Z185" s="103">
        <f t="shared" si="63"/>
        <v>0</v>
      </c>
      <c r="AA185" s="103">
        <f t="shared" si="63"/>
        <v>0</v>
      </c>
      <c r="AB185" s="103">
        <f t="shared" si="63"/>
        <v>0</v>
      </c>
      <c r="AC185" s="103">
        <f t="shared" si="63"/>
        <v>0</v>
      </c>
      <c r="AD185" s="103">
        <f t="shared" si="63"/>
        <v>0</v>
      </c>
      <c r="AE185" s="52">
        <f t="shared" si="43"/>
        <v>0</v>
      </c>
      <c r="AF185" s="52">
        <f t="shared" si="44"/>
        <v>0</v>
      </c>
      <c r="AG185" s="52">
        <f t="shared" si="45"/>
        <v>0</v>
      </c>
      <c r="AH185" s="52">
        <f t="shared" si="46"/>
        <v>0</v>
      </c>
      <c r="AI185" s="52">
        <f t="shared" si="47"/>
        <v>0</v>
      </c>
      <c r="AJ185" s="52">
        <f t="shared" si="48"/>
        <v>0</v>
      </c>
      <c r="AK185" s="52">
        <f t="shared" si="49"/>
        <v>0</v>
      </c>
      <c r="AL185" s="52">
        <f t="shared" si="50"/>
        <v>0</v>
      </c>
      <c r="AM185" s="52">
        <f t="shared" si="51"/>
        <v>0</v>
      </c>
      <c r="AN185" s="52">
        <f t="shared" si="52"/>
        <v>0</v>
      </c>
      <c r="AO185" s="52">
        <f t="shared" si="53"/>
        <v>0</v>
      </c>
      <c r="AP185" s="52">
        <f t="shared" si="54"/>
        <v>0</v>
      </c>
      <c r="AQ185" s="52">
        <f t="shared" si="55"/>
        <v>0</v>
      </c>
      <c r="AR185" s="52">
        <f t="shared" si="56"/>
        <v>0</v>
      </c>
      <c r="AS185" s="105" t="str">
        <f>IF($B183="","",IF($B183=$B180,AS182,$B183))</f>
        <v>20</v>
      </c>
      <c r="AT185" s="311"/>
      <c r="AU185" s="298"/>
      <c r="AV185" s="298"/>
    </row>
    <row r="186" spans="1:48" ht="13.25" customHeight="1" x14ac:dyDescent="0.2">
      <c r="A186" s="307" t="str">
        <f>IF(OR(D186="W",D187="W",D188="W",D186="1/2W",D187="1/2W",D188="1/2W",D186="1/2L",D187="1/2L",D188="1/2L"),"OK",IF(OR(D186="L",D187="L",D188="L"),"LOSS",IF(OR(D186="X",D187="X",D188="X"),"Anulado"," ")))</f>
        <v>OK</v>
      </c>
      <c r="B186" s="317" t="str">
        <f>IF(E186="","",$B183)</f>
        <v>20</v>
      </c>
      <c r="C186" s="305" t="str">
        <f>IF(E186=""," ","– "&amp;COUNTIF(B$3:B188,$B186))</f>
        <v>– 3</v>
      </c>
      <c r="D186" s="65" t="s">
        <v>28</v>
      </c>
      <c r="E186" s="326">
        <v>44702.65625</v>
      </c>
      <c r="F186" s="314" t="s">
        <v>268</v>
      </c>
      <c r="G186" s="66" t="s">
        <v>64</v>
      </c>
      <c r="H186" s="313" t="str">
        <f ca="1">IF(E186="","",IF(AND(DAY(E186)&lt;DAY(TODAY()),$A186=" "),"???",IF($A186=" ",IF(AND(DAY(E186)=DAY(TODAY()),HOUR(E186)&lt;=HOUR(NOW())+1),IF(AND(HOUR(E186)+2&lt;=HOUR(NOW()),DAY(E186)&lt;=DAY(TODAY()),MINUTE(E186)&lt;=MINUTE(NOW())),"???",IF(OR(MINUTE(E186)&lt;=MINUTE(NOW()),HOUR(E186)&lt;=HOUR(NOW())),"!!!","")),""),"")))</f>
        <v/>
      </c>
      <c r="I186" s="67" t="s">
        <v>19</v>
      </c>
      <c r="J186" s="68">
        <f>IF(I186="","",IF(_xlfn.XLOOKUP(I186,I$3:I185,$AS$3:AS185,0,,-1)=AS186,_xlfn.XLOOKUP(I186,I$3:I185,J$3:J185,1,,-1)+1,1))</f>
        <v>3</v>
      </c>
      <c r="K186" s="69">
        <f>IF(I186="","",_xlfn.XLOOKUP(I186,I$3:I185,K$3:K185,0,,-1)+IF($D186=" ",1,0))</f>
        <v>0</v>
      </c>
      <c r="L186" s="70">
        <v>1.7270000000000001</v>
      </c>
      <c r="M186" s="71"/>
      <c r="N186" s="293" t="b">
        <v>1</v>
      </c>
      <c r="O186" s="72">
        <f>IF(OR(W186="",W187=""),"",ROUND(IF(L188&gt;0,IF(M186&gt;0,M186,IF(M187&gt;0,IF(N186=TRUE,ROUND((M187*W186)/W187,0),(M187*W186)/W187),IF(N186=TRUE,ROUND((M188*W186)/W188,0),(M188*W186)/W188))),IF(M186&gt;0,M186,IF(N186=TRUE,ROUND((M187*W186)/W187,0),(M187*W186)/W187))),2))</f>
        <v>32</v>
      </c>
      <c r="P186" s="73">
        <f t="shared" si="58"/>
        <v>55.264000000000003</v>
      </c>
      <c r="Q186" s="320">
        <f>IF($A186="Anulado",0,IF(OR($A186="LOSS",$A186="OK"),IF(OR($D186="W",$D186="1/2W",$D186="1/2L"),P186-O186,IF($D186="L",-O186,0))+IF(OR($D187="W",$D187="1/2W",$D187="1/2L"),P187-O187,IF($D187="L",-O187,0))+IF(OR($D188="W",$D188="1/2W",$D188="1/2L"),P188-O188,IF($D188="L",-O188,0)),IF(AND(OR($D186="W",$D186="1/2W",$D186="1/2L"),D187="W"),P186+P187-SUM(O186:O188)+_xlfn.XLOOKUP("X",D186:D188,O186:O188,0),IF(AND(D186=TRUE,D188="W"),P186+P188-SUM(O186:O188),IF(AND(D187="W",D188="W"),P187+P188-SUM(O186:O188)+_xlfn.XLOOKUP("X",D186:D188,O186:O188,0),IF(L188&gt;0,IF(OR($D186="W",$D186="1/2W",$D186="1/2L"),P186-SUM(O186:O188)+_xlfn.XLOOKUP("X",D186:D188,O186:O188,0),IF(OR($D186="W",$D186="1/2W",$D186="1/2L"),P187-SUM(O186:O188)+_xlfn.XLOOKUP("X",D186:D188,O186:O188,0),IF(OR($D186="W",$D186="1/2W",$D186="1/2L"),P188-SUM(O186:O188)+_xlfn.XLOOKUP("X",D186:D188,O186:O188,0),SUM(P186:P188)/3-SUM(O186:O188)+_xlfn.XLOOKUP("X",D186:D188,O186:O188,0)))),IF(OR($D186="W",$D186="1/2W",$D186="1/2L"),P186-SUM(O186:O187)+_xlfn.XLOOKUP("X",D186:D188,O186:O188,0),IF(OR($D186="W",$D186="1/2W",$D186="1/2L"),P187-SUM(O186:O187)+_xlfn.XLOOKUP("X",D186:D188,O186:O188,0),SUM(P186:P187)/2-SUM(O186:O187)+_xlfn.XLOOKUP("X",D186:D188,O186:O188,0)))))))))</f>
        <v>2.7820000000000036</v>
      </c>
      <c r="R186" s="319">
        <f>IF(Q186=0,0,Q186/SUM(O186:O188))</f>
        <v>5.3030880670987483E-2</v>
      </c>
      <c r="S186" s="296">
        <f>IF($B186=$B183,IF(OR($A186="LOSS",$A186="OK",$A186="Anulada"),Q186,0)+S183,IF(OR($A186="LOSS",$A186="OK",$A186="Anulada"),Q186,0))</f>
        <v>15.6084</v>
      </c>
      <c r="T186" s="296">
        <f>IF($B186="",0,IF($B186=$B183,IF(G188="",IF(OR(G186="DNB1",G186="DNB2",G186="AH1(0)",G186="AH2(0)",G186="AH1(1)",G186="AH2(1)",G186="AH1(2)",G186="AH2(2)",G186="AH1(3)",G186="AH2(3)",G186="AH1(4)",G186="AH2(4)"),0,IF(Q186&lt;0,IF(G188="",SMALL(P186:P188,1)-SUM(O186:O188),0),SMALL(P186:P188,1)-SUM(O186:O188))),IF(Q186&lt;0,IF(G188="",SMALL(P186:P188,1)-SUM(O186:O188),0),SMALL(P186:P188,1)-SUM(O186:O188)))+T183,IF(G188="",IF(OR(G186="DNB1",G186="DNB2",G186="AH1(0)",G186="AH2(0)",G186="AH1(1)",G186="AH2(1)",G186="AH1(2)",G186="AH2(2)",G186="AH1(3)",G186="AH2(3)",G186="AH1(4)",G186="AH2(4)"),0,IF(Q186&lt;0,IF(G188="",SMALL(P186:P188,1)-SUM(O186:O188),0),SMALL(P186:P188,1)-SUM(O186:O188))),IF(Q186&lt;0,IF(G188="",SMALL(P186:P188,1)-SUM(O186:O188),0),SMALL(P186:P188,1)-SUM(O186:O188)))))</f>
        <v>4.6090000000000053</v>
      </c>
      <c r="U186" s="296">
        <f>IF($B186=$B183,IF(Q186&lt;0,IF(G188="",Q186,0),Q186)+U183,Q186)</f>
        <v>15.6084</v>
      </c>
      <c r="V186" s="323">
        <f>IF(U186=0,0,U186/AT186)</f>
        <v>5.9116009544369963E-2</v>
      </c>
      <c r="W186" s="74">
        <f>IF(L186="","",IF(L188&gt;0,(SUM(L186:L188)/L186)/(SUM(L186:L188)/L186+SUM(L186:L188)/L187+SUM(L186:L188)/L188),L187/SUM(L186:L187)))</f>
        <v>0.60989383329568558</v>
      </c>
      <c r="X186" s="77">
        <f t="shared" si="63"/>
        <v>0</v>
      </c>
      <c r="Y186" s="89">
        <f t="shared" si="63"/>
        <v>-32</v>
      </c>
      <c r="Z186" s="77">
        <f t="shared" si="63"/>
        <v>0</v>
      </c>
      <c r="AA186" s="77">
        <f t="shared" si="63"/>
        <v>0</v>
      </c>
      <c r="AB186" s="77">
        <f t="shared" si="63"/>
        <v>0</v>
      </c>
      <c r="AC186" s="77">
        <f t="shared" si="63"/>
        <v>0</v>
      </c>
      <c r="AD186" s="77">
        <f t="shared" si="63"/>
        <v>0</v>
      </c>
      <c r="AE186" s="77">
        <f t="shared" si="43"/>
        <v>0</v>
      </c>
      <c r="AF186" s="77">
        <f t="shared" si="44"/>
        <v>0</v>
      </c>
      <c r="AG186" s="77">
        <f t="shared" si="45"/>
        <v>0</v>
      </c>
      <c r="AH186" s="77">
        <f t="shared" si="46"/>
        <v>1</v>
      </c>
      <c r="AI186" s="77">
        <f t="shared" si="47"/>
        <v>0</v>
      </c>
      <c r="AJ186" s="77">
        <f t="shared" si="48"/>
        <v>0</v>
      </c>
      <c r="AK186" s="77">
        <f t="shared" si="49"/>
        <v>0</v>
      </c>
      <c r="AL186" s="77">
        <f t="shared" si="50"/>
        <v>0</v>
      </c>
      <c r="AM186" s="77">
        <f t="shared" si="51"/>
        <v>0</v>
      </c>
      <c r="AN186" s="77">
        <f t="shared" si="52"/>
        <v>0</v>
      </c>
      <c r="AO186" s="77">
        <f t="shared" si="53"/>
        <v>0</v>
      </c>
      <c r="AP186" s="77">
        <f t="shared" si="54"/>
        <v>0</v>
      </c>
      <c r="AQ186" s="77">
        <f t="shared" si="55"/>
        <v>0</v>
      </c>
      <c r="AR186" s="77">
        <f t="shared" si="56"/>
        <v>0</v>
      </c>
      <c r="AS186" s="107" t="str">
        <f>IF($B186="","",IF($B186=$B183,AS183,$B186))</f>
        <v>20</v>
      </c>
      <c r="AT186" s="321">
        <f>IF($B186=$B183,AT183+SUM(O186:O188),SUM(O186:O188))</f>
        <v>264.02999999999997</v>
      </c>
      <c r="AU186" s="296">
        <f>IF($A186=" ",SUM(O186:O188),0)+AU183</f>
        <v>0</v>
      </c>
      <c r="AV186" s="296">
        <f>IF($B186="","",AV183+Q186)</f>
        <v>366.64197538757554</v>
      </c>
    </row>
    <row r="187" spans="1:48" ht="13" customHeight="1" x14ac:dyDescent="0.2">
      <c r="A187" s="308"/>
      <c r="B187" s="282"/>
      <c r="C187" s="303"/>
      <c r="D187" s="79" t="s">
        <v>31</v>
      </c>
      <c r="E187" s="277"/>
      <c r="F187" s="291"/>
      <c r="G187" s="80" t="s">
        <v>65</v>
      </c>
      <c r="H187" s="277"/>
      <c r="I187" s="81" t="s">
        <v>20</v>
      </c>
      <c r="J187" s="82">
        <f>IF(I187="","",IF(_xlfn.XLOOKUP(I187,I$3:I186,$AS$3:AS186,0,,-1)=AS187,_xlfn.XLOOKUP(I187,I$3:I186,J$3:J186,1,,-1)+1,1))</f>
        <v>2</v>
      </c>
      <c r="K187" s="83">
        <f>IF(I187="","",_xlfn.XLOOKUP(I187,I$3:I186,K$3:K186,0,,-1)+IF($D187=" ",1,0))</f>
        <v>0</v>
      </c>
      <c r="L187" s="84">
        <v>2.7</v>
      </c>
      <c r="M187" s="85">
        <v>20.46</v>
      </c>
      <c r="N187" s="294"/>
      <c r="O187" s="86">
        <f>IF(OR(W186="",W187=""),"",ROUND(IF(L188&gt;0,IF(M187&gt;0,M187,IF(M186&gt;0,IF(N186=TRUE,ROUND((M186*W187)/W186,0),(M186*W187)/W186),IF(M187&gt;0,IF(N186=TRUE,ROUND(M187,0),M187),IF(M188&gt;0,IF(N186=TRUE,ROUND(O188*W187/W188,0),O188*W187/W188),0)))),IF(M187&gt;0,M187,IF(N186=TRUE,ROUND((M186*W187)/W186,0),(M186*W187)/W186))),2))</f>
        <v>20.46</v>
      </c>
      <c r="P187" s="87">
        <f t="shared" si="58"/>
        <v>55.242000000000004</v>
      </c>
      <c r="Q187" s="277"/>
      <c r="R187" s="286"/>
      <c r="S187" s="286"/>
      <c r="T187" s="286"/>
      <c r="U187" s="286"/>
      <c r="V187" s="288"/>
      <c r="W187" s="88">
        <f>IF(L187="","",IF(L188&gt;0,(SUM(L186:L188)/L187)/(SUM(L186:L188)/L186+SUM(L186:L188)/L187+SUM(L186:L188)/L188),L186/SUM(L186:L187)))</f>
        <v>0.39010616670431442</v>
      </c>
      <c r="X187" s="77">
        <f t="shared" si="63"/>
        <v>0</v>
      </c>
      <c r="Y187" s="77">
        <f t="shared" si="63"/>
        <v>0</v>
      </c>
      <c r="Z187" s="89">
        <f t="shared" si="63"/>
        <v>34.782000000000004</v>
      </c>
      <c r="AA187" s="77">
        <f t="shared" si="63"/>
        <v>0</v>
      </c>
      <c r="AB187" s="77">
        <f t="shared" si="63"/>
        <v>0</v>
      </c>
      <c r="AC187" s="77">
        <f t="shared" si="63"/>
        <v>0</v>
      </c>
      <c r="AD187" s="77">
        <f t="shared" si="63"/>
        <v>0</v>
      </c>
      <c r="AE187" s="77">
        <f t="shared" si="43"/>
        <v>0</v>
      </c>
      <c r="AF187" s="77">
        <f t="shared" si="44"/>
        <v>0</v>
      </c>
      <c r="AG187" s="77">
        <f t="shared" si="45"/>
        <v>0</v>
      </c>
      <c r="AH187" s="77">
        <f t="shared" si="46"/>
        <v>0</v>
      </c>
      <c r="AI187" s="77">
        <f t="shared" si="47"/>
        <v>1</v>
      </c>
      <c r="AJ187" s="77">
        <f t="shared" si="48"/>
        <v>0</v>
      </c>
      <c r="AK187" s="77">
        <f t="shared" si="49"/>
        <v>0</v>
      </c>
      <c r="AL187" s="77">
        <f t="shared" si="50"/>
        <v>0</v>
      </c>
      <c r="AM187" s="77">
        <f t="shared" si="51"/>
        <v>0</v>
      </c>
      <c r="AN187" s="77">
        <f t="shared" si="52"/>
        <v>0</v>
      </c>
      <c r="AO187" s="77">
        <f t="shared" si="53"/>
        <v>0</v>
      </c>
      <c r="AP187" s="77">
        <f t="shared" si="54"/>
        <v>0</v>
      </c>
      <c r="AQ187" s="77">
        <f t="shared" si="55"/>
        <v>0</v>
      </c>
      <c r="AR187" s="77">
        <f t="shared" si="56"/>
        <v>0</v>
      </c>
      <c r="AS187" s="107" t="str">
        <f>IF($B186="","",IF($B186=$B183,AS184,$B186))</f>
        <v>20</v>
      </c>
      <c r="AT187" s="311"/>
      <c r="AU187" s="298"/>
      <c r="AV187" s="298"/>
    </row>
    <row r="188" spans="1:48" ht="13.25" customHeight="1" x14ac:dyDescent="0.2">
      <c r="A188" s="309"/>
      <c r="B188" s="283"/>
      <c r="C188" s="304"/>
      <c r="D188" s="90" t="s">
        <v>32</v>
      </c>
      <c r="E188" s="278"/>
      <c r="F188" s="292"/>
      <c r="G188" s="109"/>
      <c r="H188" s="278"/>
      <c r="I188" s="110"/>
      <c r="J188" s="111" t="str">
        <f>IF(I188="","",IF(_xlfn.XLOOKUP(I188,I$3:I187,$AS$3:AS187,0,,-1)=AS188,_xlfn.XLOOKUP(I188,I$3:I187,J$3:J187,1,,-1)+1,1))</f>
        <v/>
      </c>
      <c r="K188" s="112" t="str">
        <f>IF(I188="","",_xlfn.XLOOKUP(I188,I$3:I187,K$3:K187,0,,-1)+IF($D188=" ",1,0))</f>
        <v/>
      </c>
      <c r="L188" s="113"/>
      <c r="M188" s="96"/>
      <c r="N188" s="295"/>
      <c r="O188" s="114" t="str">
        <f>IF(OR(W186="",W187=""),"",IF(L188&gt;0,ROUND(IF(M188&gt;0,M188,IF(M186&gt;0,IF(N186=TRUE,ROUND((M186*W188)/W186,0),(M186*W188)/W186),IF(M187&gt;0,IF(N186=TRUE,ROUND((M187*W188)/W187,0),(M187*W188)/W187),IF(M188&gt;0,M188,0)))),2),""))</f>
        <v/>
      </c>
      <c r="P188" s="115" t="str">
        <f t="shared" si="58"/>
        <v/>
      </c>
      <c r="Q188" s="278"/>
      <c r="R188" s="278"/>
      <c r="S188" s="278"/>
      <c r="T188" s="278"/>
      <c r="U188" s="278"/>
      <c r="V188" s="289"/>
      <c r="W188" s="116" t="str">
        <f>IF(L188="","",(SUM(L186:L188)/L188)/(SUM(L186:L188)/L186+SUM(L186:L188)/L187+SUM(L186:L188)/L188))</f>
        <v/>
      </c>
      <c r="X188" s="77">
        <f t="shared" si="63"/>
        <v>0</v>
      </c>
      <c r="Y188" s="77">
        <f t="shared" si="63"/>
        <v>0</v>
      </c>
      <c r="Z188" s="77">
        <f t="shared" si="63"/>
        <v>0</v>
      </c>
      <c r="AA188" s="77">
        <f t="shared" si="63"/>
        <v>0</v>
      </c>
      <c r="AB188" s="77">
        <f t="shared" si="63"/>
        <v>0</v>
      </c>
      <c r="AC188" s="77">
        <f t="shared" si="63"/>
        <v>0</v>
      </c>
      <c r="AD188" s="77">
        <f t="shared" si="63"/>
        <v>0</v>
      </c>
      <c r="AE188" s="77">
        <f t="shared" si="43"/>
        <v>0</v>
      </c>
      <c r="AF188" s="77">
        <f t="shared" si="44"/>
        <v>0</v>
      </c>
      <c r="AG188" s="77">
        <f t="shared" si="45"/>
        <v>0</v>
      </c>
      <c r="AH188" s="77">
        <f t="shared" si="46"/>
        <v>0</v>
      </c>
      <c r="AI188" s="77">
        <f t="shared" si="47"/>
        <v>0</v>
      </c>
      <c r="AJ188" s="77">
        <f t="shared" si="48"/>
        <v>0</v>
      </c>
      <c r="AK188" s="77">
        <f t="shared" si="49"/>
        <v>0</v>
      </c>
      <c r="AL188" s="77">
        <f t="shared" si="50"/>
        <v>0</v>
      </c>
      <c r="AM188" s="77">
        <f t="shared" si="51"/>
        <v>0</v>
      </c>
      <c r="AN188" s="77">
        <f t="shared" si="52"/>
        <v>0</v>
      </c>
      <c r="AO188" s="77">
        <f t="shared" si="53"/>
        <v>0</v>
      </c>
      <c r="AP188" s="77">
        <f t="shared" si="54"/>
        <v>0</v>
      </c>
      <c r="AQ188" s="77">
        <f t="shared" si="55"/>
        <v>0</v>
      </c>
      <c r="AR188" s="77">
        <f t="shared" si="56"/>
        <v>0</v>
      </c>
      <c r="AS188" s="107" t="str">
        <f>IF($B186="","",IF($B186=$B183,AS185,$B186))</f>
        <v>20</v>
      </c>
      <c r="AT188" s="311"/>
      <c r="AU188" s="298"/>
      <c r="AV188" s="298"/>
    </row>
    <row r="189" spans="1:48" ht="13.25" customHeight="1" x14ac:dyDescent="0.2">
      <c r="A189" s="312" t="str">
        <f>IF(OR(D189="W",D190="W",D191="W",D189="1/2W",D190="1/2W",D191="1/2W",D189="1/2L",D190="1/2L",D191="1/2L"),"OK",IF(OR(D189="L",D190="L",D191="L"),"LOSS",IF(OR(D189="X",D190="X",D191="X"),"Anulado"," ")))</f>
        <v>OK</v>
      </c>
      <c r="B189" s="316" t="str">
        <f>IF(E189="","",$B186)</f>
        <v>20</v>
      </c>
      <c r="C189" s="302" t="str">
        <f>IF(E189=""," ","– "&amp;COUNTIF(B$3:B191,$B189))</f>
        <v>– 4</v>
      </c>
      <c r="D189" s="25" t="s">
        <v>28</v>
      </c>
      <c r="E189" s="325">
        <v>44702.333333333336</v>
      </c>
      <c r="F189" s="315" t="s">
        <v>269</v>
      </c>
      <c r="G189" s="117" t="s">
        <v>270</v>
      </c>
      <c r="H189" s="306" t="str">
        <f ca="1">IF(E189="","",IF(AND(DAY(E189)&lt;DAY(TODAY()),$A189=" "),"???",IF($A189=" ",IF(AND(DAY(E189)=DAY(TODAY()),HOUR(E189)&lt;=HOUR(NOW())+1),IF(AND(HOUR(E189)+2&lt;=HOUR(NOW()),DAY(E189)&lt;=DAY(TODAY()),MINUTE(E189)&lt;=MINUTE(NOW())),"???",IF(OR(MINUTE(E189)&lt;=MINUTE(NOW()),HOUR(E189)&lt;=HOUR(NOW())),"!!!","")),""),"")))</f>
        <v/>
      </c>
      <c r="I189" s="27" t="s">
        <v>22</v>
      </c>
      <c r="J189" s="101">
        <f>IF(I189="","",IF(_xlfn.XLOOKUP(I189,I$3:I188,$AS$3:AS188,0,,-1)=AS189,_xlfn.XLOOKUP(I189,I$3:I188,J$3:J188,1,,-1)+1,1))</f>
        <v>1</v>
      </c>
      <c r="K189" s="29">
        <f>IF(I189="","",_xlfn.XLOOKUP(I189,I$3:I188,K$3:K188,0,,-1)+IF($D189=" ",1,0))</f>
        <v>0</v>
      </c>
      <c r="L189" s="118">
        <v>1.92</v>
      </c>
      <c r="M189" s="119">
        <v>400</v>
      </c>
      <c r="N189" s="318" t="b">
        <v>0</v>
      </c>
      <c r="O189" s="102">
        <f>IF(OR(W189="",W190=""),"",ROUND(IF(L191&gt;0,IF(M189&gt;0,M189,IF(M190&gt;0,IF(N189=TRUE,ROUND((M190*W189)/W190,0),(M190*W189)/W190),IF(N189=TRUE,ROUND((M191*W189)/W191,0),(M191*W189)/W191))),IF(M189&gt;0,M189,IF(N189=TRUE,ROUND((M190*W189)/W190,0),(M190*W189)/W190))),2))</f>
        <v>400</v>
      </c>
      <c r="P189" s="33">
        <f t="shared" si="58"/>
        <v>768</v>
      </c>
      <c r="Q189" s="301">
        <f>IF($A189="Anulado",0,IF(OR($A189="LOSS",$A189="OK"),IF(OR($D189="W",$D189="1/2W",$D189="1/2L"),P189-O189,IF($D189="L",-O189,0))+IF(OR($D190="W",$D190="1/2W",$D190="1/2L"),P190-O190,IF($D190="L",-O190,0))+IF(OR($D191="W",$D191="1/2W",$D191="1/2L"),P191-O191,IF($D191="L",-O191,0)),IF(AND(OR($D189="W",$D189="1/2W",$D189="1/2L"),D190="W"),P189+P190-SUM(O189:O191)+_xlfn.XLOOKUP("X",D189:D191,O189:O191,0),IF(AND(D189=TRUE,D191="W"),P189+P191-SUM(O189:O191),IF(AND(D190="W",D191="W"),P190+P191-SUM(O189:O191)+_xlfn.XLOOKUP("X",D189:D191,O189:O191,0),IF(L191&gt;0,IF(OR($D189="W",$D189="1/2W",$D189="1/2L"),P189-SUM(O189:O191)+_xlfn.XLOOKUP("X",D189:D191,O189:O191,0),IF(OR($D189="W",$D189="1/2W",$D189="1/2L"),P190-SUM(O189:O191)+_xlfn.XLOOKUP("X",D189:D191,O189:O191,0),IF(OR($D189="W",$D189="1/2W",$D189="1/2L"),P191-SUM(O189:O191)+_xlfn.XLOOKUP("X",D189:D191,O189:O191,0),SUM(P189:P191)/3-SUM(O189:O191)+_xlfn.XLOOKUP("X",D189:D191,O189:O191,0)))),IF(OR($D189="W",$D189="1/2W",$D189="1/2L"),P189-SUM(O189:O190)+_xlfn.XLOOKUP("X",D189:D191,O189:O191,0),IF(OR($D189="W",$D189="1/2W",$D189="1/2L"),P190-SUM(O189:O190)+_xlfn.XLOOKUP("X",D189:D191,O189:O191,0),SUM(P189:P190)/2-SUM(O189:O190)+_xlfn.XLOOKUP("X",D189:D191,O189:O191,0)))))))))</f>
        <v>58.159999999999968</v>
      </c>
      <c r="R189" s="300">
        <f>IF(Q189=0,0,Q189/SUM(O189:O191))</f>
        <v>7.9453551912568268E-2</v>
      </c>
      <c r="S189" s="285">
        <f>IF($B189=$B186,IF(OR($A189="LOSS",$A189="OK",$A189="Anulada"),Q189,0)+S186,IF(OR($A189="LOSS",$A189="OK",$A189="Anulada"),Q189,0))</f>
        <v>73.768399999999971</v>
      </c>
      <c r="T189" s="285">
        <f>IF($B189="",0,IF($B189=$B186,IF(G191="",IF(OR(G189="DNB1",G189="DNB2",G189="AH1(0)",G189="AH2(0)",G189="AH1(1)",G189="AH2(1)",G189="AH1(2)",G189="AH2(2)",G189="AH1(3)",G189="AH2(3)",G189="AH1(4)",G189="AH2(4)"),0,IF(Q189&lt;0,IF(G191="",SMALL(P189:P191,1)-SUM(O189:O191),0),SMALL(P189:P191,1)-SUM(O189:O191))),IF(Q189&lt;0,IF(G191="",SMALL(P189:P191,1)-SUM(O189:O191),0),SMALL(P189:P191,1)-SUM(O189:O191)))+T186,IF(G191="",IF(OR(G189="DNB1",G189="DNB2",G189="AH1(0)",G189="AH2(0)",G189="AH1(1)",G189="AH2(1)",G189="AH1(2)",G189="AH2(2)",G189="AH1(3)",G189="AH2(3)",G189="AH1(4)",G189="AH2(4)"),0,IF(Q189&lt;0,IF(G191="",SMALL(P189:P191,1)-SUM(O189:O191),0),SMALL(P189:P191,1)-SUM(O189:O191))),IF(Q189&lt;0,IF(G191="",SMALL(P189:P191,1)-SUM(O189:O191),0),SMALL(P189:P191,1)-SUM(O189:O191)))))</f>
        <v>40.609000000000009</v>
      </c>
      <c r="U189" s="285">
        <f>IF($B189=$B186,IF(Q189&lt;0,IF(G191="",Q189,0),Q189)+U186,Q189)</f>
        <v>73.768399999999971</v>
      </c>
      <c r="V189" s="287">
        <f>IF(U189=0,0,U189/AT189)</f>
        <v>7.4062427838518893E-2</v>
      </c>
      <c r="W189" s="34">
        <f>IF(L189="","",IF(L191&gt;0,(SUM(L189:L191)/L189)/(SUM(L189:L191)/L189+SUM(L189:L191)/L190+SUM(L189:L191)/L191),L190/SUM(L189:L190)))</f>
        <v>0.55348837209302326</v>
      </c>
      <c r="X189" s="103">
        <f t="shared" si="63"/>
        <v>0</v>
      </c>
      <c r="Y189" s="103">
        <f t="shared" si="63"/>
        <v>0</v>
      </c>
      <c r="Z189" s="103">
        <f t="shared" si="63"/>
        <v>0</v>
      </c>
      <c r="AA189" s="103">
        <f t="shared" si="63"/>
        <v>0</v>
      </c>
      <c r="AB189" s="104">
        <f t="shared" si="63"/>
        <v>-400</v>
      </c>
      <c r="AC189" s="103">
        <f t="shared" si="63"/>
        <v>0</v>
      </c>
      <c r="AD189" s="103">
        <f t="shared" si="63"/>
        <v>0</v>
      </c>
      <c r="AE189" s="52">
        <f t="shared" si="43"/>
        <v>0</v>
      </c>
      <c r="AF189" s="52">
        <f t="shared" si="44"/>
        <v>0</v>
      </c>
      <c r="AG189" s="52">
        <f t="shared" si="45"/>
        <v>0</v>
      </c>
      <c r="AH189" s="52">
        <f t="shared" si="46"/>
        <v>0</v>
      </c>
      <c r="AI189" s="52">
        <f t="shared" si="47"/>
        <v>0</v>
      </c>
      <c r="AJ189" s="52">
        <f t="shared" si="48"/>
        <v>0</v>
      </c>
      <c r="AK189" s="52">
        <f t="shared" si="49"/>
        <v>0</v>
      </c>
      <c r="AL189" s="52">
        <f t="shared" si="50"/>
        <v>0</v>
      </c>
      <c r="AM189" s="52">
        <f t="shared" si="51"/>
        <v>0</v>
      </c>
      <c r="AN189" s="52">
        <f t="shared" si="52"/>
        <v>1</v>
      </c>
      <c r="AO189" s="52">
        <f t="shared" si="53"/>
        <v>0</v>
      </c>
      <c r="AP189" s="52">
        <f t="shared" si="54"/>
        <v>0</v>
      </c>
      <c r="AQ189" s="52">
        <f t="shared" si="55"/>
        <v>0</v>
      </c>
      <c r="AR189" s="52">
        <f t="shared" si="56"/>
        <v>0</v>
      </c>
      <c r="AS189" s="105" t="str">
        <f>IF($B189="","",IF($B189=$B186,AS186,$B189))</f>
        <v>20</v>
      </c>
      <c r="AT189" s="322">
        <f>IF($B189=$B186,AT186+SUM(O189:O191),SUM(O189:O191))</f>
        <v>996.03</v>
      </c>
      <c r="AU189" s="285">
        <f>IF($A189=" ",SUM(O189:O191),0)+AU186</f>
        <v>0</v>
      </c>
      <c r="AV189" s="285">
        <f>IF($B189="","",AV186+Q189)</f>
        <v>424.80197538757551</v>
      </c>
    </row>
    <row r="190" spans="1:48" ht="13" customHeight="1" x14ac:dyDescent="0.2">
      <c r="A190" s="308"/>
      <c r="B190" s="282"/>
      <c r="C190" s="303"/>
      <c r="D190" s="39" t="s">
        <v>31</v>
      </c>
      <c r="E190" s="277"/>
      <c r="F190" s="291"/>
      <c r="G190" s="120" t="s">
        <v>271</v>
      </c>
      <c r="H190" s="277"/>
      <c r="I190" s="42" t="s">
        <v>23</v>
      </c>
      <c r="J190" s="43">
        <f>IF(I190="","",IF(_xlfn.XLOOKUP(I190,I$3:I189,$AS$3:AS189,0,,-1)=AS190,_xlfn.XLOOKUP(I190,I$3:I189,J$3:J189,1,,-1)+1,1))</f>
        <v>2</v>
      </c>
      <c r="K190" s="44">
        <f>IF(I190="","",_xlfn.XLOOKUP(I190,I$3:I189,K$3:K189,0,,-1)+IF($D190=" ",1,0))</f>
        <v>0</v>
      </c>
      <c r="L190" s="121">
        <v>2.38</v>
      </c>
      <c r="M190" s="122">
        <v>332</v>
      </c>
      <c r="N190" s="294"/>
      <c r="O190" s="47">
        <f>IF(OR(W189="",W190=""),"",ROUND(IF(L191&gt;0,IF(M190&gt;0,M190,IF(M189&gt;0,IF(N189=TRUE,ROUND((M189*W190)/W189,0),(M189*W190)/W189),IF(M190&gt;0,IF(N189=TRUE,ROUND(M190,0),M190),IF(M191&gt;0,IF(N189=TRUE,ROUND(O191*W190/W191,0),O191*W190/W191),0)))),IF(M190&gt;0,M190,IF(N189=TRUE,ROUND((M189*W190)/W189,0),(M189*W190)/W189))),2))</f>
        <v>332</v>
      </c>
      <c r="P190" s="48">
        <f t="shared" si="58"/>
        <v>790.16</v>
      </c>
      <c r="Q190" s="277"/>
      <c r="R190" s="286"/>
      <c r="S190" s="286"/>
      <c r="T190" s="286"/>
      <c r="U190" s="286"/>
      <c r="V190" s="288"/>
      <c r="W190" s="49">
        <f>IF(L190="","",IF(L191&gt;0,(SUM(L189:L191)/L190)/(SUM(L189:L191)/L189+SUM(L189:L191)/L190+SUM(L189:L191)/L191),L189/SUM(L189:L190)))</f>
        <v>0.44651162790697674</v>
      </c>
      <c r="X190" s="103">
        <f t="shared" si="63"/>
        <v>0</v>
      </c>
      <c r="Y190" s="103">
        <f t="shared" si="63"/>
        <v>0</v>
      </c>
      <c r="Z190" s="103">
        <f t="shared" si="63"/>
        <v>0</v>
      </c>
      <c r="AA190" s="103">
        <f t="shared" si="63"/>
        <v>0</v>
      </c>
      <c r="AB190" s="103">
        <f t="shared" si="63"/>
        <v>0</v>
      </c>
      <c r="AC190" s="104">
        <f t="shared" si="63"/>
        <v>458.15999999999997</v>
      </c>
      <c r="AD190" s="103">
        <f t="shared" si="63"/>
        <v>0</v>
      </c>
      <c r="AE190" s="52">
        <f t="shared" si="43"/>
        <v>0</v>
      </c>
      <c r="AF190" s="52">
        <f t="shared" si="44"/>
        <v>0</v>
      </c>
      <c r="AG190" s="52">
        <f t="shared" si="45"/>
        <v>0</v>
      </c>
      <c r="AH190" s="52">
        <f t="shared" si="46"/>
        <v>0</v>
      </c>
      <c r="AI190" s="52">
        <f t="shared" si="47"/>
        <v>0</v>
      </c>
      <c r="AJ190" s="52">
        <f t="shared" si="48"/>
        <v>0</v>
      </c>
      <c r="AK190" s="52">
        <f t="shared" si="49"/>
        <v>0</v>
      </c>
      <c r="AL190" s="52">
        <f t="shared" si="50"/>
        <v>0</v>
      </c>
      <c r="AM190" s="52">
        <f t="shared" si="51"/>
        <v>0</v>
      </c>
      <c r="AN190" s="52">
        <f t="shared" si="52"/>
        <v>0</v>
      </c>
      <c r="AO190" s="52">
        <f t="shared" si="53"/>
        <v>1</v>
      </c>
      <c r="AP190" s="52">
        <f t="shared" si="54"/>
        <v>0</v>
      </c>
      <c r="AQ190" s="52">
        <f t="shared" si="55"/>
        <v>0</v>
      </c>
      <c r="AR190" s="52">
        <f t="shared" si="56"/>
        <v>0</v>
      </c>
      <c r="AS190" s="105" t="str">
        <f>IF($B189="","",IF($B189=$B186,AS187,$B189))</f>
        <v>20</v>
      </c>
      <c r="AT190" s="311"/>
      <c r="AU190" s="298"/>
      <c r="AV190" s="298"/>
    </row>
    <row r="191" spans="1:48" ht="13.25" customHeight="1" x14ac:dyDescent="0.2">
      <c r="A191" s="309"/>
      <c r="B191" s="283"/>
      <c r="C191" s="304"/>
      <c r="D191" s="54" t="s">
        <v>32</v>
      </c>
      <c r="E191" s="278"/>
      <c r="F191" s="292"/>
      <c r="G191" s="134"/>
      <c r="H191" s="278"/>
      <c r="I191" s="57"/>
      <c r="J191" s="58" t="str">
        <f>IF(I191="","",IF(_xlfn.XLOOKUP(I191,I$3:I190,$AS$3:AS190,0,,-1)=AS191,_xlfn.XLOOKUP(I191,I$3:I190,J$3:J190,1,,-1)+1,1))</f>
        <v/>
      </c>
      <c r="K191" s="59" t="str">
        <f>IF(I191="","",_xlfn.XLOOKUP(I191,I$3:I190,K$3:K190,0,,-1)+IF($D191=" ",1,0))</f>
        <v/>
      </c>
      <c r="L191" s="55"/>
      <c r="M191" s="128"/>
      <c r="N191" s="295"/>
      <c r="O191" s="62" t="str">
        <f>IF(OR(W189="",W190=""),"",IF(L191&gt;0,ROUND(IF(M191&gt;0,M191,IF(M189&gt;0,IF(N189=TRUE,ROUND((M189*W191)/W189,0),(M189*W191)/W189),IF(M190&gt;0,IF(N189=TRUE,ROUND((M190*W191)/W190,0),(M190*W191)/W190),IF(M191&gt;0,M191,0)))),2),""))</f>
        <v/>
      </c>
      <c r="P191" s="63" t="str">
        <f t="shared" si="58"/>
        <v/>
      </c>
      <c r="Q191" s="278"/>
      <c r="R191" s="278"/>
      <c r="S191" s="278"/>
      <c r="T191" s="278"/>
      <c r="U191" s="278"/>
      <c r="V191" s="289"/>
      <c r="W191" s="64" t="str">
        <f>IF(L191="","",(SUM(L189:L191)/L191)/(SUM(L189:L191)/L189+SUM(L189:L191)/L190+SUM(L189:L191)/L191))</f>
        <v/>
      </c>
      <c r="X191" s="103">
        <f t="shared" si="63"/>
        <v>0</v>
      </c>
      <c r="Y191" s="103">
        <f t="shared" si="63"/>
        <v>0</v>
      </c>
      <c r="Z191" s="103">
        <f t="shared" si="63"/>
        <v>0</v>
      </c>
      <c r="AA191" s="103">
        <f t="shared" si="63"/>
        <v>0</v>
      </c>
      <c r="AB191" s="103">
        <f t="shared" si="63"/>
        <v>0</v>
      </c>
      <c r="AC191" s="103">
        <f t="shared" si="63"/>
        <v>0</v>
      </c>
      <c r="AD191" s="103">
        <f t="shared" si="63"/>
        <v>0</v>
      </c>
      <c r="AE191" s="52">
        <f t="shared" si="43"/>
        <v>0</v>
      </c>
      <c r="AF191" s="52">
        <f t="shared" si="44"/>
        <v>0</v>
      </c>
      <c r="AG191" s="52">
        <f t="shared" si="45"/>
        <v>0</v>
      </c>
      <c r="AH191" s="52">
        <f t="shared" si="46"/>
        <v>0</v>
      </c>
      <c r="AI191" s="52">
        <f t="shared" si="47"/>
        <v>0</v>
      </c>
      <c r="AJ191" s="52">
        <f t="shared" si="48"/>
        <v>0</v>
      </c>
      <c r="AK191" s="52">
        <f t="shared" si="49"/>
        <v>0</v>
      </c>
      <c r="AL191" s="52">
        <f t="shared" si="50"/>
        <v>0</v>
      </c>
      <c r="AM191" s="52">
        <f t="shared" si="51"/>
        <v>0</v>
      </c>
      <c r="AN191" s="52">
        <f t="shared" si="52"/>
        <v>0</v>
      </c>
      <c r="AO191" s="52">
        <f t="shared" si="53"/>
        <v>0</v>
      </c>
      <c r="AP191" s="52">
        <f t="shared" si="54"/>
        <v>0</v>
      </c>
      <c r="AQ191" s="52">
        <f t="shared" si="55"/>
        <v>0</v>
      </c>
      <c r="AR191" s="52">
        <f t="shared" si="56"/>
        <v>0</v>
      </c>
      <c r="AS191" s="105" t="str">
        <f>IF($B189="","",IF($B189=$B186,AS188,$B189))</f>
        <v>20</v>
      </c>
      <c r="AT191" s="311"/>
      <c r="AU191" s="298"/>
      <c r="AV191" s="298"/>
    </row>
    <row r="192" spans="1:48" ht="13.25" customHeight="1" x14ac:dyDescent="0.2">
      <c r="A192" s="307" t="str">
        <f>IF(OR(D192="W",D193="W",D194="W",D192="1/2W",D193="1/2W",D194="1/2W",D192="1/2L",D193="1/2L",D194="1/2L"),"OK",IF(OR(D192="L",D193="L",D194="L"),"LOSS",IF(OR(D192="X",D193="X",D194="X"),"Anulado"," ")))</f>
        <v>OK</v>
      </c>
      <c r="B192" s="317" t="str">
        <f>IF(E192="","",$B189)</f>
        <v>20</v>
      </c>
      <c r="C192" s="305" t="str">
        <f>IF(E192=""," ","– "&amp;COUNTIF(B$3:B194,$B192))</f>
        <v>– 5</v>
      </c>
      <c r="D192" s="65" t="s">
        <v>31</v>
      </c>
      <c r="E192" s="326">
        <v>44702.416666666664</v>
      </c>
      <c r="F192" s="314" t="s">
        <v>272</v>
      </c>
      <c r="G192" s="136">
        <v>1</v>
      </c>
      <c r="H192" s="313" t="str">
        <f ca="1">IF(E192="","",IF(AND(DAY(E192)&lt;DAY(TODAY()),$A192=" "),"???",IF($A192=" ",IF(AND(DAY(E192)=DAY(TODAY()),HOUR(E192)&lt;=HOUR(NOW())+1),IF(AND(HOUR(E192)+2&lt;=HOUR(NOW()),DAY(E192)&lt;=DAY(TODAY()),MINUTE(E192)&lt;=MINUTE(NOW())),"???",IF(OR(MINUTE(E192)&lt;=MINUTE(NOW()),HOUR(E192)&lt;=HOUR(NOW())),"!!!","")),""),"")))</f>
        <v/>
      </c>
      <c r="I192" s="67" t="s">
        <v>23</v>
      </c>
      <c r="J192" s="68">
        <f>IF(I192="","",IF(_xlfn.XLOOKUP(I192,I$3:I191,$AS$3:AS191,0,,-1)=AS192,_xlfn.XLOOKUP(I192,I$3:I191,J$3:J191,1,,-1)+1,1))</f>
        <v>3</v>
      </c>
      <c r="K192" s="69">
        <f>IF(I192="","",_xlfn.XLOOKUP(I192,I$3:I191,K$3:K191,0,,-1)+IF($D192=" ",1,0))</f>
        <v>0</v>
      </c>
      <c r="L192" s="70">
        <v>1.591</v>
      </c>
      <c r="M192" s="71">
        <v>21.45</v>
      </c>
      <c r="N192" s="293" t="b">
        <v>0</v>
      </c>
      <c r="O192" s="72">
        <f>IF(OR(W192="",W193=""),"",ROUND(IF(L194&gt;0,IF(M192&gt;0,M192,IF(M193&gt;0,IF(N192=TRUE,ROUND((M193*W192)/W193,0),(M193*W192)/W193),IF(N192=TRUE,ROUND((M194*W192)/W194,0),(M194*W192)/W194))),IF(M192&gt;0,M192,IF(N192=TRUE,ROUND((M193*W192)/W193,0),(M193*W192)/W193))),2))</f>
        <v>21.45</v>
      </c>
      <c r="P192" s="73">
        <f t="shared" si="58"/>
        <v>34.126950000000001</v>
      </c>
      <c r="Q192" s="320">
        <f>IF($A192="Anulado",0,IF(OR($A192="LOSS",$A192="OK"),IF(OR($D192="W",$D192="1/2W",$D192="1/2L"),P192-O192,IF($D192="L",-O192,0))+IF(OR($D193="W",$D193="1/2W",$D193="1/2L"),P193-O193,IF($D193="L",-O193,0))+IF(OR($D194="W",$D194="1/2W",$D194="1/2L"),P194-O194,IF($D194="L",-O194,0)),IF(AND(OR($D192="W",$D192="1/2W",$D192="1/2L"),D193="W"),P192+P193-SUM(O192:O194)+_xlfn.XLOOKUP("X",D192:D194,O192:O194,0),IF(AND(D192=TRUE,D194="W"),P192+P194-SUM(O192:O194),IF(AND(D193="W",D194="W"),P193+P194-SUM(O192:O194)+_xlfn.XLOOKUP("X",D192:D194,O192:O194,0),IF(L194&gt;0,IF(OR($D192="W",$D192="1/2W",$D192="1/2L"),P192-SUM(O192:O194)+_xlfn.XLOOKUP("X",D192:D194,O192:O194,0),IF(OR($D192="W",$D192="1/2W",$D192="1/2L"),P193-SUM(O192:O194)+_xlfn.XLOOKUP("X",D192:D194,O192:O194,0),IF(OR($D192="W",$D192="1/2W",$D192="1/2L"),P194-SUM(O192:O194)+_xlfn.XLOOKUP("X",D192:D194,O192:O194,0),SUM(P192:P194)/3-SUM(O192:O194)+_xlfn.XLOOKUP("X",D192:D194,O192:O194,0)))),IF(OR($D192="W",$D192="1/2W",$D192="1/2L"),P192-SUM(O192:O193)+_xlfn.XLOOKUP("X",D192:D194,O192:O194,0),IF(OR($D192="W",$D192="1/2W",$D192="1/2L"),P193-SUM(O192:O193)+_xlfn.XLOOKUP("X",D192:D194,O192:O194,0),SUM(P192:P193)/2-SUM(O192:O193)+_xlfn.XLOOKUP("X",D192:D194,O192:O194,0)))))))))</f>
        <v>1.6469500000000012</v>
      </c>
      <c r="R192" s="319">
        <f>IF(Q192=0,0,Q192/SUM(O192:O194))</f>
        <v>5.0706588669950772E-2</v>
      </c>
      <c r="S192" s="296">
        <f>IF($B192=$B189,IF(OR($A192="LOSS",$A192="OK",$A192="Anulada"),Q192,0)+S189,IF(OR($A192="LOSS",$A192="OK",$A192="Anulada"),Q192,0))</f>
        <v>75.415349999999975</v>
      </c>
      <c r="T192" s="296">
        <f>IF($B192="",0,IF($B192=$B189,IF(G194="",IF(OR(G192="DNB1",G192="DNB2",G192="AH1(0)",G192="AH2(0)",G192="AH1(1)",G192="AH2(1)",G192="AH1(2)",G192="AH2(2)",G192="AH1(3)",G192="AH2(3)",G192="AH1(4)",G192="AH2(4)"),0,IF(Q192&lt;0,IF(G194="",SMALL(P192:P194,1)-SUM(O192:O194),0),SMALL(P192:P194,1)-SUM(O192:O194))),IF(Q192&lt;0,IF(G194="",SMALL(P192:P194,1)-SUM(O192:O194),0),SMALL(P192:P194,1)-SUM(O192:O194)))+T189,IF(G194="",IF(OR(G192="DNB1",G192="DNB2",G192="AH1(0)",G192="AH2(0)",G192="AH1(1)",G192="AH2(1)",G192="AH1(2)",G192="AH2(2)",G192="AH1(3)",G192="AH2(3)",G192="AH1(4)",G192="AH2(4)"),0,IF(Q192&lt;0,IF(G194="",SMALL(P192:P194,1)-SUM(O192:O194),0),SMALL(P192:P194,1)-SUM(O192:O194))),IF(Q192&lt;0,IF(G194="",SMALL(P192:P194,1)-SUM(O192:O194),0),SMALL(P192:P194,1)-SUM(O192:O194)))))</f>
        <v>37.029000000000011</v>
      </c>
      <c r="U192" s="296">
        <f>IF($B192=$B189,IF(Q192&lt;0,IF(G194="",Q192,0),Q192)+U189,Q192)</f>
        <v>75.415349999999975</v>
      </c>
      <c r="V192" s="323">
        <f>IF(U192=0,0,U192/AT192)</f>
        <v>7.3324858290147857E-2</v>
      </c>
      <c r="W192" s="74">
        <f>IF(L192="","",IF(L194&gt;0,(SUM(L192:L194)/L192)/(SUM(L192:L194)/L192+SUM(L192:L194)/L193+SUM(L192:L194)/L194),L193/SUM(L192:L193)))</f>
        <v>0.63980786077780949</v>
      </c>
      <c r="X192" s="77">
        <f t="shared" si="63"/>
        <v>0</v>
      </c>
      <c r="Y192" s="77">
        <f t="shared" si="63"/>
        <v>0</v>
      </c>
      <c r="Z192" s="77">
        <f t="shared" si="63"/>
        <v>0</v>
      </c>
      <c r="AA192" s="77">
        <f t="shared" si="63"/>
        <v>0</v>
      </c>
      <c r="AB192" s="77">
        <f t="shared" si="63"/>
        <v>0</v>
      </c>
      <c r="AC192" s="89">
        <f t="shared" si="63"/>
        <v>12.676950000000001</v>
      </c>
      <c r="AD192" s="77">
        <f t="shared" si="63"/>
        <v>0</v>
      </c>
      <c r="AE192" s="77">
        <f t="shared" si="43"/>
        <v>0</v>
      </c>
      <c r="AF192" s="77">
        <f t="shared" si="44"/>
        <v>0</v>
      </c>
      <c r="AG192" s="77">
        <f t="shared" si="45"/>
        <v>0</v>
      </c>
      <c r="AH192" s="77">
        <f t="shared" si="46"/>
        <v>0</v>
      </c>
      <c r="AI192" s="77">
        <f t="shared" si="47"/>
        <v>0</v>
      </c>
      <c r="AJ192" s="77">
        <f t="shared" si="48"/>
        <v>0</v>
      </c>
      <c r="AK192" s="77">
        <f t="shared" si="49"/>
        <v>0</v>
      </c>
      <c r="AL192" s="77">
        <f t="shared" si="50"/>
        <v>0</v>
      </c>
      <c r="AM192" s="77">
        <f t="shared" si="51"/>
        <v>0</v>
      </c>
      <c r="AN192" s="77">
        <f t="shared" si="52"/>
        <v>0</v>
      </c>
      <c r="AO192" s="77">
        <f t="shared" si="53"/>
        <v>1</v>
      </c>
      <c r="AP192" s="77">
        <f t="shared" si="54"/>
        <v>0</v>
      </c>
      <c r="AQ192" s="77">
        <f t="shared" si="55"/>
        <v>0</v>
      </c>
      <c r="AR192" s="77">
        <f t="shared" si="56"/>
        <v>0</v>
      </c>
      <c r="AS192" s="107" t="str">
        <f>IF($B192="","",IF($B192=$B189,AS189,$B192))</f>
        <v>20</v>
      </c>
      <c r="AT192" s="321">
        <f>IF($B192=$B189,AT189+SUM(O192:O194),SUM(O192:O194))</f>
        <v>1028.51</v>
      </c>
      <c r="AU192" s="296">
        <f>IF($A192=" ",SUM(O192:O194),0)+AU189</f>
        <v>0</v>
      </c>
      <c r="AV192" s="296">
        <f>IF($B192="","",AV189+Q192)</f>
        <v>426.44892538757551</v>
      </c>
    </row>
    <row r="193" spans="1:48" ht="13" customHeight="1" x14ac:dyDescent="0.2">
      <c r="A193" s="308"/>
      <c r="B193" s="282"/>
      <c r="C193" s="303"/>
      <c r="D193" s="79" t="s">
        <v>28</v>
      </c>
      <c r="E193" s="277"/>
      <c r="F193" s="291"/>
      <c r="G193" s="80" t="s">
        <v>56</v>
      </c>
      <c r="H193" s="277"/>
      <c r="I193" s="81" t="s">
        <v>20</v>
      </c>
      <c r="J193" s="82">
        <f>IF(I193="","",IF(_xlfn.XLOOKUP(I193,I$3:I192,$AS$3:AS192,0,,-1)=AS193,_xlfn.XLOOKUP(I193,I$3:I192,J$3:J192,1,,-1)+1,1))</f>
        <v>3</v>
      </c>
      <c r="K193" s="83">
        <f>IF(I193="","",_xlfn.XLOOKUP(I193,I$3:I192,K$3:K192,0,,-1)+IF($D193=" ",1,0))</f>
        <v>0</v>
      </c>
      <c r="L193" s="84">
        <v>5</v>
      </c>
      <c r="M193" s="85">
        <v>5.78</v>
      </c>
      <c r="N193" s="294"/>
      <c r="O193" s="86">
        <f>IF(OR(W192="",W193=""),"",ROUND(IF(L194&gt;0,IF(M193&gt;0,M193,IF(M192&gt;0,IF(N192=TRUE,ROUND((M192*W193)/W192,0),(M192*W193)/W192),IF(M193&gt;0,IF(N192=TRUE,ROUND(M193,0),M193),IF(M194&gt;0,IF(N192=TRUE,ROUND(O194*W193/W194,0),O194*W193/W194),0)))),IF(M193&gt;0,M193,IF(N192=TRUE,ROUND((M192*W193)/W192,0),(M192*W193)/W192))),2))</f>
        <v>5.78</v>
      </c>
      <c r="P193" s="87">
        <f t="shared" si="58"/>
        <v>28.900000000000002</v>
      </c>
      <c r="Q193" s="277"/>
      <c r="R193" s="286"/>
      <c r="S193" s="286"/>
      <c r="T193" s="286"/>
      <c r="U193" s="286"/>
      <c r="V193" s="288"/>
      <c r="W193" s="88">
        <f>IF(L193="","",IF(L194&gt;0,(SUM(L192:L194)/L193)/(SUM(L192:L194)/L192+SUM(L192:L194)/L193+SUM(L192:L194)/L194),L192/SUM(L192:L193)))</f>
        <v>0.20358686129949902</v>
      </c>
      <c r="X193" s="77">
        <f t="shared" ref="X193:AD202" si="64">IF($I193=X$2,IF(OR($D193="W",$D193="1/2W",$D193="1/2L"),$P193-$O193,IF($D193="X",0,-$O193)),0)</f>
        <v>0</v>
      </c>
      <c r="Y193" s="77">
        <f t="shared" si="64"/>
        <v>0</v>
      </c>
      <c r="Z193" s="89">
        <f t="shared" si="64"/>
        <v>-5.78</v>
      </c>
      <c r="AA193" s="77">
        <f t="shared" si="64"/>
        <v>0</v>
      </c>
      <c r="AB193" s="77">
        <f t="shared" si="64"/>
        <v>0</v>
      </c>
      <c r="AC193" s="77">
        <f t="shared" si="64"/>
        <v>0</v>
      </c>
      <c r="AD193" s="77">
        <f t="shared" si="64"/>
        <v>0</v>
      </c>
      <c r="AE193" s="77">
        <f t="shared" si="43"/>
        <v>0</v>
      </c>
      <c r="AF193" s="77">
        <f t="shared" si="44"/>
        <v>0</v>
      </c>
      <c r="AG193" s="77">
        <f t="shared" si="45"/>
        <v>0</v>
      </c>
      <c r="AH193" s="77">
        <f t="shared" si="46"/>
        <v>0</v>
      </c>
      <c r="AI193" s="77">
        <f t="shared" si="47"/>
        <v>0</v>
      </c>
      <c r="AJ193" s="77">
        <f t="shared" si="48"/>
        <v>1</v>
      </c>
      <c r="AK193" s="77">
        <f t="shared" si="49"/>
        <v>0</v>
      </c>
      <c r="AL193" s="77">
        <f t="shared" si="50"/>
        <v>0</v>
      </c>
      <c r="AM193" s="77">
        <f t="shared" si="51"/>
        <v>0</v>
      </c>
      <c r="AN193" s="77">
        <f t="shared" si="52"/>
        <v>0</v>
      </c>
      <c r="AO193" s="77">
        <f t="shared" si="53"/>
        <v>0</v>
      </c>
      <c r="AP193" s="77">
        <f t="shared" si="54"/>
        <v>0</v>
      </c>
      <c r="AQ193" s="77">
        <f t="shared" si="55"/>
        <v>0</v>
      </c>
      <c r="AR193" s="77">
        <f t="shared" si="56"/>
        <v>0</v>
      </c>
      <c r="AS193" s="107" t="str">
        <f>IF($B192="","",IF($B192=$B189,AS190,$B192))</f>
        <v>20</v>
      </c>
      <c r="AT193" s="311"/>
      <c r="AU193" s="298"/>
      <c r="AV193" s="298"/>
    </row>
    <row r="194" spans="1:48" ht="13.25" customHeight="1" x14ac:dyDescent="0.2">
      <c r="A194" s="309"/>
      <c r="B194" s="283"/>
      <c r="C194" s="304"/>
      <c r="D194" s="90" t="s">
        <v>28</v>
      </c>
      <c r="E194" s="278"/>
      <c r="F194" s="292"/>
      <c r="G194" s="135" t="s">
        <v>79</v>
      </c>
      <c r="H194" s="278"/>
      <c r="I194" s="92" t="s">
        <v>20</v>
      </c>
      <c r="J194" s="93">
        <f>IF(I194="","",IF(_xlfn.XLOOKUP(I194,I$3:I193,$AS$3:AS193,0,,-1)=AS194,_xlfn.XLOOKUP(I194,I$3:I193,J$3:J193,1,,-1)+1,1))</f>
        <v>4</v>
      </c>
      <c r="K194" s="94">
        <f>IF(I194="","",_xlfn.XLOOKUP(I194,I$3:I193,K$3:K193,0,,-1)+IF($D194=" ",1,0))</f>
        <v>0</v>
      </c>
      <c r="L194" s="95">
        <v>6.5</v>
      </c>
      <c r="M194" s="96">
        <v>5.25</v>
      </c>
      <c r="N194" s="295"/>
      <c r="O194" s="97">
        <f>IF(OR(W192="",W193=""),"",IF(L194&gt;0,ROUND(IF(M194&gt;0,M194,IF(M192&gt;0,IF(N192=TRUE,ROUND((M192*W194)/W192,0),(M192*W194)/W192),IF(M193&gt;0,IF(N192=TRUE,ROUND((M193*W194)/W193,0),(M193*W194)/W193),IF(M194&gt;0,M194,0)))),2),""))</f>
        <v>5.25</v>
      </c>
      <c r="P194" s="98">
        <f t="shared" si="58"/>
        <v>34.125</v>
      </c>
      <c r="Q194" s="278"/>
      <c r="R194" s="278"/>
      <c r="S194" s="278"/>
      <c r="T194" s="278"/>
      <c r="U194" s="278"/>
      <c r="V194" s="289"/>
      <c r="W194" s="99">
        <f>IF(L194="","",(SUM(L192:L194)/L194)/(SUM(L192:L194)/L192+SUM(L192:L194)/L193+SUM(L192:L194)/L194))</f>
        <v>0.15660527792269155</v>
      </c>
      <c r="X194" s="77">
        <f t="shared" si="64"/>
        <v>0</v>
      </c>
      <c r="Y194" s="77">
        <f t="shared" si="64"/>
        <v>0</v>
      </c>
      <c r="Z194" s="89">
        <f t="shared" si="64"/>
        <v>-5.25</v>
      </c>
      <c r="AA194" s="77">
        <f t="shared" si="64"/>
        <v>0</v>
      </c>
      <c r="AB194" s="77">
        <f t="shared" si="64"/>
        <v>0</v>
      </c>
      <c r="AC194" s="77">
        <f t="shared" si="64"/>
        <v>0</v>
      </c>
      <c r="AD194" s="77">
        <f t="shared" si="64"/>
        <v>0</v>
      </c>
      <c r="AE194" s="77">
        <f t="shared" si="43"/>
        <v>0</v>
      </c>
      <c r="AF194" s="77">
        <f t="shared" si="44"/>
        <v>0</v>
      </c>
      <c r="AG194" s="77">
        <f t="shared" si="45"/>
        <v>0</v>
      </c>
      <c r="AH194" s="77">
        <f t="shared" si="46"/>
        <v>0</v>
      </c>
      <c r="AI194" s="77">
        <f t="shared" si="47"/>
        <v>0</v>
      </c>
      <c r="AJ194" s="77">
        <f t="shared" si="48"/>
        <v>1</v>
      </c>
      <c r="AK194" s="77">
        <f t="shared" si="49"/>
        <v>0</v>
      </c>
      <c r="AL194" s="77">
        <f t="shared" si="50"/>
        <v>0</v>
      </c>
      <c r="AM194" s="77">
        <f t="shared" si="51"/>
        <v>0</v>
      </c>
      <c r="AN194" s="77">
        <f t="shared" si="52"/>
        <v>0</v>
      </c>
      <c r="AO194" s="77">
        <f t="shared" si="53"/>
        <v>0</v>
      </c>
      <c r="AP194" s="77">
        <f t="shared" si="54"/>
        <v>0</v>
      </c>
      <c r="AQ194" s="77">
        <f t="shared" si="55"/>
        <v>0</v>
      </c>
      <c r="AR194" s="77">
        <f t="shared" si="56"/>
        <v>0</v>
      </c>
      <c r="AS194" s="107" t="str">
        <f>IF($B192="","",IF($B192=$B189,AS191,$B192))</f>
        <v>20</v>
      </c>
      <c r="AT194" s="311"/>
      <c r="AU194" s="298"/>
      <c r="AV194" s="298"/>
    </row>
    <row r="195" spans="1:48" ht="13.25" customHeight="1" x14ac:dyDescent="0.2">
      <c r="A195" s="312" t="str">
        <f>IF(OR(D195="W",D196="W",D197="W",D195="1/2W",D196="1/2W",D197="1/2W",D195="1/2L",D196="1/2L",D197="1/2L"),"OK",IF(OR(D195="L",D196="L",D197="L"),"LOSS",IF(OR(D195="X",D196="X",D197="X"),"Anulado"," ")))</f>
        <v>OK</v>
      </c>
      <c r="B195" s="316" t="str">
        <f>IF(E195="","",$B192)</f>
        <v>20</v>
      </c>
      <c r="C195" s="302" t="str">
        <f>IF(E195=""," ","– "&amp;COUNTIF(B$3:B197,$B195))</f>
        <v>– 6</v>
      </c>
      <c r="D195" s="25" t="s">
        <v>28</v>
      </c>
      <c r="E195" s="325">
        <v>44703.416666666664</v>
      </c>
      <c r="F195" s="315" t="s">
        <v>273</v>
      </c>
      <c r="G195" s="132">
        <v>1</v>
      </c>
      <c r="H195" s="306" t="str">
        <f ca="1">IF(E195="","",IF(AND(DAY(E195)&lt;DAY(TODAY()),$A195=" "),"???",IF($A195=" ",IF(AND(DAY(E195)=DAY(TODAY()),HOUR(E195)&lt;=HOUR(NOW())+1),IF(AND(HOUR(E195)+2&lt;=HOUR(NOW()),DAY(E195)&lt;=DAY(TODAY()),MINUTE(E195)&lt;=MINUTE(NOW())),"???",IF(OR(MINUTE(E195)&lt;=MINUTE(NOW()),HOUR(E195)&lt;=HOUR(NOW())),"!!!","")),""),"")))</f>
        <v/>
      </c>
      <c r="I195" s="27" t="s">
        <v>20</v>
      </c>
      <c r="J195" s="101">
        <f>IF(I195="","",IF(_xlfn.XLOOKUP(I195,I$3:I194,$AS$3:AS194,0,,-1)=AS195,_xlfn.XLOOKUP(I195,I$3:I194,J$3:J194,1,,-1)+1,1))</f>
        <v>5</v>
      </c>
      <c r="K195" s="29">
        <f>IF(I195="","",_xlfn.XLOOKUP(I195,I$3:I194,K$3:K194,0,,-1)+IF($D195=" ",1,0))</f>
        <v>0</v>
      </c>
      <c r="L195" s="118">
        <v>1.91</v>
      </c>
      <c r="M195" s="119">
        <v>7.03</v>
      </c>
      <c r="N195" s="318" t="b">
        <v>1</v>
      </c>
      <c r="O195" s="102">
        <f>IF(OR(W195="",W196=""),"",ROUND(IF(L197&gt;0,IF(M195&gt;0,M195,IF(M196&gt;0,IF(N195=TRUE,ROUND((M196*W195)/W196,0),(M196*W195)/W196),IF(N195=TRUE,ROUND((M197*W195)/W197,0),(M197*W195)/W197))),IF(M195&gt;0,M195,IF(N195=TRUE,ROUND((M196*W195)/W196,0),(M196*W195)/W196))),2))</f>
        <v>7.03</v>
      </c>
      <c r="P195" s="33">
        <f t="shared" si="58"/>
        <v>13.427300000000001</v>
      </c>
      <c r="Q195" s="301">
        <f>IF($A195="Anulado",0,IF(OR($A195="LOSS",$A195="OK"),IF(OR($D195="W",$D195="1/2W",$D195="1/2L"),P195-O195,IF($D195="L",-O195,0))+IF(OR($D196="W",$D196="1/2W",$D196="1/2L"),P196-O196,IF($D196="L",-O196,0))+IF(OR($D197="W",$D197="1/2W",$D197="1/2L"),P197-O197,IF($D197="L",-O197,0)),IF(AND(OR($D195="W",$D195="1/2W",$D195="1/2L"),D196="W"),P195+P196-SUM(O195:O197)+_xlfn.XLOOKUP("X",D195:D197,O195:O197,0),IF(AND(D195=TRUE,D197="W"),P195+P197-SUM(O195:O197),IF(AND(D196="W",D197="W"),P196+P197-SUM(O195:O197)+_xlfn.XLOOKUP("X",D195:D197,O195:O197,0),IF(L197&gt;0,IF(OR($D195="W",$D195="1/2W",$D195="1/2L"),P195-SUM(O195:O197)+_xlfn.XLOOKUP("X",D195:D197,O195:O197,0),IF(OR($D195="W",$D195="1/2W",$D195="1/2L"),P196-SUM(O195:O197)+_xlfn.XLOOKUP("X",D195:D197,O195:O197,0),IF(OR($D195="W",$D195="1/2W",$D195="1/2L"),P197-SUM(O195:O197)+_xlfn.XLOOKUP("X",D195:D197,O195:O197,0),SUM(P195:P197)/3-SUM(O195:O197)+_xlfn.XLOOKUP("X",D195:D197,O195:O197,0)))),IF(OR($D195="W",$D195="1/2W",$D195="1/2L"),P195-SUM(O195:O196)+_xlfn.XLOOKUP("X",D195:D197,O195:O197,0),IF(OR($D195="W",$D195="1/2W",$D195="1/2L"),P196-SUM(O195:O196)+_xlfn.XLOOKUP("X",D195:D197,O195:O197,0),SUM(P195:P196)/2-SUM(O195:O196)+_xlfn.XLOOKUP("X",D195:D197,O195:O197,0)))))))))</f>
        <v>3.2199999999999998</v>
      </c>
      <c r="R195" s="300">
        <f>IF(Q195=0,0,Q195/SUM(O195:O197))</f>
        <v>0.26766417290108058</v>
      </c>
      <c r="S195" s="285">
        <f>IF($B195=$B192,IF(OR($A195="LOSS",$A195="OK",$A195="Anulada"),Q195,0)+S192,IF(OR($A195="LOSS",$A195="OK",$A195="Anulada"),Q195,0))</f>
        <v>78.635349999999974</v>
      </c>
      <c r="T195" s="285">
        <f>IF($B195="",0,IF($B195=$B192,IF(G197="",IF(OR(G195="DNB1",G195="DNB2",G195="AH1(0)",G195="AH2(0)",G195="AH1(1)",G195="AH2(1)",G195="AH1(2)",G195="AH2(2)",G195="AH1(3)",G195="AH2(3)",G195="AH1(4)",G195="AH2(4)"),0,IF(Q195&lt;0,IF(G197="",SMALL(P195:P197,1)-SUM(O195:O197),0),SMALL(P195:P197,1)-SUM(O195:O197))),IF(Q195&lt;0,IF(G197="",SMALL(P195:P197,1)-SUM(O195:O197),0),SMALL(P195:P197,1)-SUM(O195:O197)))+T192,IF(G197="",IF(OR(G195="DNB1",G195="DNB2",G195="AH1(0)",G195="AH2(0)",G195="AH1(1)",G195="AH2(1)",G195="AH1(2)",G195="AH2(2)",G195="AH1(3)",G195="AH2(3)",G195="AH1(4)",G195="AH2(4)"),0,IF(Q195&lt;0,IF(G197="",SMALL(P195:P197,1)-SUM(O195:O197),0),SMALL(P195:P197,1)-SUM(O195:O197))),IF(Q195&lt;0,IF(G197="",SMALL(P195:P197,1)-SUM(O195:O197),0),SMALL(P195:P197,1)-SUM(O195:O197)))))</f>
        <v>38.426300000000012</v>
      </c>
      <c r="U195" s="285">
        <f>IF($B195=$B192,IF(Q195&lt;0,IF(G197="",Q195,0),Q195)+U192,Q195)</f>
        <v>78.635349999999974</v>
      </c>
      <c r="V195" s="287">
        <f>IF(U195=0,0,U195/AT195)</f>
        <v>7.5571674322947674E-2</v>
      </c>
      <c r="W195" s="34">
        <f>IF(L195="","",IF(L197&gt;0,(SUM(L195:L197)/L195)/(SUM(L195:L197)/L195+SUM(L195:L197)/L196+SUM(L195:L197)/L197),L196/SUM(L195:L196)))</f>
        <v>0.61491935483870963</v>
      </c>
      <c r="X195" s="103">
        <f t="shared" si="64"/>
        <v>0</v>
      </c>
      <c r="Y195" s="103">
        <f t="shared" si="64"/>
        <v>0</v>
      </c>
      <c r="Z195" s="104">
        <f t="shared" si="64"/>
        <v>-7.03</v>
      </c>
      <c r="AA195" s="103">
        <f t="shared" si="64"/>
        <v>0</v>
      </c>
      <c r="AB195" s="103">
        <f t="shared" si="64"/>
        <v>0</v>
      </c>
      <c r="AC195" s="103">
        <f t="shared" si="64"/>
        <v>0</v>
      </c>
      <c r="AD195" s="103">
        <f t="shared" si="64"/>
        <v>0</v>
      </c>
      <c r="AE195" s="52">
        <f t="shared" ref="AE195:AE258" si="65">IF(AE$2=$I195,IF($D195="W",1,IF($D195="1/2W",0.5,0)),0)</f>
        <v>0</v>
      </c>
      <c r="AF195" s="52">
        <f t="shared" ref="AF195:AF258" si="66">IF(AE$2=$I195,IF($D195="L",1,IF($D195="1/2L",0.5,0)),0)</f>
        <v>0</v>
      </c>
      <c r="AG195" s="52">
        <f t="shared" ref="AG195:AG258" si="67">IF(AG$2=$I195,IF($D195="W",1,IF($D195="1/2W",0.5,0)),0)</f>
        <v>0</v>
      </c>
      <c r="AH195" s="52">
        <f t="shared" ref="AH195:AH258" si="68">IF(AG$2=$I195,IF($D195="L",1,IF($D195="1/2L",0.5,0)),0)</f>
        <v>0</v>
      </c>
      <c r="AI195" s="52">
        <f t="shared" ref="AI195:AI258" si="69">IF(AI$2=$I195,IF($D195="W",1,IF($D195="1/2W",0.5,0)),0)</f>
        <v>0</v>
      </c>
      <c r="AJ195" s="52">
        <f t="shared" ref="AJ195:AJ258" si="70">IF(AI$2=$I195,IF($D195="L",1,IF($D195="1/2L",0.5,0)),0)</f>
        <v>1</v>
      </c>
      <c r="AK195" s="52">
        <f t="shared" ref="AK195:AK258" si="71">IF(AK$2=$I195,IF($D195="W",1,IF($D195="1/2W",0.5,0)),0)</f>
        <v>0</v>
      </c>
      <c r="AL195" s="52">
        <f t="shared" ref="AL195:AL258" si="72">IF(AK$2=$I195,IF($D195="L",1,IF($D195="1/2L",0.5,0)),0)</f>
        <v>0</v>
      </c>
      <c r="AM195" s="52">
        <f t="shared" ref="AM195:AM258" si="73">IF(AM$2=$I195,IF($D195="W",1,IF($D195="1/2W",0.5,0)),0)</f>
        <v>0</v>
      </c>
      <c r="AN195" s="52">
        <f t="shared" ref="AN195:AN258" si="74">IF(AM$2=$I195,IF($D195="L",1,IF($D195="1/2L",0.5,0)),0)</f>
        <v>0</v>
      </c>
      <c r="AO195" s="52">
        <f t="shared" ref="AO195:AO258" si="75">IF(AO$2=$I195,IF($D195="W",1,IF($D195="1/2W",0.5,0)),0)</f>
        <v>0</v>
      </c>
      <c r="AP195" s="52">
        <f t="shared" ref="AP195:AP258" si="76">IF(AO$2=$I195,IF($D195="L",1,IF($D195="1/2L",0.5,0)),0)</f>
        <v>0</v>
      </c>
      <c r="AQ195" s="52">
        <f t="shared" ref="AQ195:AQ258" si="77">IF(AQ$2=$I195,IF($D195="W",1,IF($D195="1/2W",0.5,0)),0)</f>
        <v>0</v>
      </c>
      <c r="AR195" s="52">
        <f t="shared" ref="AR195:AR258" si="78">IF(AQ$2=$I195,IF($D195="L",1,IF($D195="1/2L",0.5,0)),0)</f>
        <v>0</v>
      </c>
      <c r="AS195" s="105" t="str">
        <f>IF($B195="","",IF($B195=$B192,AS192,$B195))</f>
        <v>20</v>
      </c>
      <c r="AT195" s="322">
        <f>IF($B195=$B192,AT192+SUM(O195:O197),SUM(O195:O197))</f>
        <v>1040.54</v>
      </c>
      <c r="AU195" s="285">
        <f>IF($A195=" ",SUM(O195:O197),0)+AU192</f>
        <v>0</v>
      </c>
      <c r="AV195" s="285">
        <f>IF($B195="","",AV192+Q195)</f>
        <v>429.66892538757554</v>
      </c>
    </row>
    <row r="196" spans="1:48" ht="13" customHeight="1" x14ac:dyDescent="0.2">
      <c r="A196" s="308"/>
      <c r="B196" s="282"/>
      <c r="C196" s="303"/>
      <c r="D196" s="39" t="s">
        <v>31</v>
      </c>
      <c r="E196" s="277"/>
      <c r="F196" s="291"/>
      <c r="G196" s="120" t="s">
        <v>36</v>
      </c>
      <c r="H196" s="277"/>
      <c r="I196" s="42" t="s">
        <v>18</v>
      </c>
      <c r="J196" s="43">
        <f>IF(I196="","",IF(_xlfn.XLOOKUP(I196,I$3:I195,$AS$3:AS195,0,,-1)=AS196,_xlfn.XLOOKUP(I196,I$3:I195,J$3:J195,1,,-1)+1,1))</f>
        <v>1</v>
      </c>
      <c r="K196" s="44">
        <f>IF(I196="","",_xlfn.XLOOKUP(I196,I$3:I195,K$3:K195,0,,-1)+IF($D196=" ",1,0))</f>
        <v>0</v>
      </c>
      <c r="L196" s="121">
        <v>3.05</v>
      </c>
      <c r="M196" s="122">
        <v>5</v>
      </c>
      <c r="N196" s="294"/>
      <c r="O196" s="47">
        <f>IF(OR(W195="",W196=""),"",ROUND(IF(L197&gt;0,IF(M196&gt;0,M196,IF(M195&gt;0,IF(N195=TRUE,ROUND((M195*W196)/W195,0),(M195*W196)/W195),IF(M196&gt;0,IF(N195=TRUE,ROUND(M196,0),M196),IF(M197&gt;0,IF(N195=TRUE,ROUND(O197*W196/W197,0),O197*W196/W197),0)))),IF(M196&gt;0,M196,IF(N195=TRUE,ROUND((M195*W196)/W195,0),(M195*W196)/W195))),2))</f>
        <v>5</v>
      </c>
      <c r="P196" s="48">
        <f t="shared" si="58"/>
        <v>15.25</v>
      </c>
      <c r="Q196" s="277"/>
      <c r="R196" s="286"/>
      <c r="S196" s="286"/>
      <c r="T196" s="286"/>
      <c r="U196" s="286"/>
      <c r="V196" s="288"/>
      <c r="W196" s="49">
        <f>IF(L196="","",IF(L197&gt;0,(SUM(L195:L197)/L196)/(SUM(L195:L197)/L195+SUM(L195:L197)/L196+SUM(L195:L197)/L197),L195/SUM(L195:L196)))</f>
        <v>0.38508064516129031</v>
      </c>
      <c r="X196" s="104">
        <f t="shared" si="64"/>
        <v>10.25</v>
      </c>
      <c r="Y196" s="103">
        <f t="shared" si="64"/>
        <v>0</v>
      </c>
      <c r="Z196" s="103">
        <f t="shared" si="64"/>
        <v>0</v>
      </c>
      <c r="AA196" s="103">
        <f t="shared" si="64"/>
        <v>0</v>
      </c>
      <c r="AB196" s="103">
        <f t="shared" si="64"/>
        <v>0</v>
      </c>
      <c r="AC196" s="103">
        <f t="shared" si="64"/>
        <v>0</v>
      </c>
      <c r="AD196" s="103">
        <f t="shared" si="64"/>
        <v>0</v>
      </c>
      <c r="AE196" s="52">
        <f t="shared" si="65"/>
        <v>1</v>
      </c>
      <c r="AF196" s="52">
        <f t="shared" si="66"/>
        <v>0</v>
      </c>
      <c r="AG196" s="52">
        <f t="shared" si="67"/>
        <v>0</v>
      </c>
      <c r="AH196" s="52">
        <f t="shared" si="68"/>
        <v>0</v>
      </c>
      <c r="AI196" s="52">
        <f t="shared" si="69"/>
        <v>0</v>
      </c>
      <c r="AJ196" s="52">
        <f t="shared" si="70"/>
        <v>0</v>
      </c>
      <c r="AK196" s="52">
        <f t="shared" si="71"/>
        <v>0</v>
      </c>
      <c r="AL196" s="52">
        <f t="shared" si="72"/>
        <v>0</v>
      </c>
      <c r="AM196" s="52">
        <f t="shared" si="73"/>
        <v>0</v>
      </c>
      <c r="AN196" s="52">
        <f t="shared" si="74"/>
        <v>0</v>
      </c>
      <c r="AO196" s="52">
        <f t="shared" si="75"/>
        <v>0</v>
      </c>
      <c r="AP196" s="52">
        <f t="shared" si="76"/>
        <v>0</v>
      </c>
      <c r="AQ196" s="52">
        <f t="shared" si="77"/>
        <v>0</v>
      </c>
      <c r="AR196" s="52">
        <f t="shared" si="78"/>
        <v>0</v>
      </c>
      <c r="AS196" s="105" t="str">
        <f>IF($B195="","",IF($B195=$B192,AS193,$B195))</f>
        <v>20</v>
      </c>
      <c r="AT196" s="311"/>
      <c r="AU196" s="298"/>
      <c r="AV196" s="298"/>
    </row>
    <row r="197" spans="1:48" ht="13.25" customHeight="1" x14ac:dyDescent="0.2">
      <c r="A197" s="309"/>
      <c r="B197" s="283"/>
      <c r="C197" s="304"/>
      <c r="D197" s="54" t="s">
        <v>32</v>
      </c>
      <c r="E197" s="278"/>
      <c r="F197" s="292"/>
      <c r="G197" s="134"/>
      <c r="H197" s="278"/>
      <c r="I197" s="57"/>
      <c r="J197" s="58" t="str">
        <f>IF(I197="","",IF(_xlfn.XLOOKUP(I197,I$3:I196,$AS$3:AS196,0,,-1)=AS197,_xlfn.XLOOKUP(I197,I$3:I196,J$3:J196,1,,-1)+1,1))</f>
        <v/>
      </c>
      <c r="K197" s="59" t="str">
        <f>IF(I197="","",_xlfn.XLOOKUP(I197,I$3:I196,K$3:K196,0,,-1)+IF($D197=" ",1,0))</f>
        <v/>
      </c>
      <c r="L197" s="55"/>
      <c r="M197" s="128"/>
      <c r="N197" s="295"/>
      <c r="O197" s="62" t="str">
        <f>IF(OR(W195="",W196=""),"",IF(L197&gt;0,ROUND(IF(M197&gt;0,M197,IF(M195&gt;0,IF(N195=TRUE,ROUND((M195*W197)/W195,0),(M195*W197)/W195),IF(M196&gt;0,IF(N195=TRUE,ROUND((M196*W197)/W196,0),(M196*W197)/W196),IF(M197&gt;0,M197,0)))),2),""))</f>
        <v/>
      </c>
      <c r="P197" s="63" t="str">
        <f t="shared" si="58"/>
        <v/>
      </c>
      <c r="Q197" s="278"/>
      <c r="R197" s="278"/>
      <c r="S197" s="278"/>
      <c r="T197" s="278"/>
      <c r="U197" s="278"/>
      <c r="V197" s="289"/>
      <c r="W197" s="64" t="str">
        <f>IF(L197="","",(SUM(L195:L197)/L197)/(SUM(L195:L197)/L195+SUM(L195:L197)/L196+SUM(L195:L197)/L197))</f>
        <v/>
      </c>
      <c r="X197" s="103">
        <f t="shared" si="64"/>
        <v>0</v>
      </c>
      <c r="Y197" s="103">
        <f t="shared" si="64"/>
        <v>0</v>
      </c>
      <c r="Z197" s="103">
        <f t="shared" si="64"/>
        <v>0</v>
      </c>
      <c r="AA197" s="103">
        <f t="shared" si="64"/>
        <v>0</v>
      </c>
      <c r="AB197" s="103">
        <f t="shared" si="64"/>
        <v>0</v>
      </c>
      <c r="AC197" s="103">
        <f t="shared" si="64"/>
        <v>0</v>
      </c>
      <c r="AD197" s="103">
        <f t="shared" si="64"/>
        <v>0</v>
      </c>
      <c r="AE197" s="52">
        <f t="shared" si="65"/>
        <v>0</v>
      </c>
      <c r="AF197" s="52">
        <f t="shared" si="66"/>
        <v>0</v>
      </c>
      <c r="AG197" s="52">
        <f t="shared" si="67"/>
        <v>0</v>
      </c>
      <c r="AH197" s="52">
        <f t="shared" si="68"/>
        <v>0</v>
      </c>
      <c r="AI197" s="52">
        <f t="shared" si="69"/>
        <v>0</v>
      </c>
      <c r="AJ197" s="52">
        <f t="shared" si="70"/>
        <v>0</v>
      </c>
      <c r="AK197" s="52">
        <f t="shared" si="71"/>
        <v>0</v>
      </c>
      <c r="AL197" s="52">
        <f t="shared" si="72"/>
        <v>0</v>
      </c>
      <c r="AM197" s="52">
        <f t="shared" si="73"/>
        <v>0</v>
      </c>
      <c r="AN197" s="52">
        <f t="shared" si="74"/>
        <v>0</v>
      </c>
      <c r="AO197" s="52">
        <f t="shared" si="75"/>
        <v>0</v>
      </c>
      <c r="AP197" s="52">
        <f t="shared" si="76"/>
        <v>0</v>
      </c>
      <c r="AQ197" s="52">
        <f t="shared" si="77"/>
        <v>0</v>
      </c>
      <c r="AR197" s="52">
        <f t="shared" si="78"/>
        <v>0</v>
      </c>
      <c r="AS197" s="105" t="str">
        <f>IF($B195="","",IF($B195=$B192,AS194,$B195))</f>
        <v>20</v>
      </c>
      <c r="AT197" s="311"/>
      <c r="AU197" s="298"/>
      <c r="AV197" s="298"/>
    </row>
    <row r="198" spans="1:48" ht="13.25" customHeight="1" x14ac:dyDescent="0.2">
      <c r="A198" s="307" t="str">
        <f>IF(OR(D198="W",D199="W",D200="W",D198="1/2W",D199="1/2W",D200="1/2W",D198="1/2L",D199="1/2L",D200="1/2L"),"OK",IF(OR(D198="L",D199="L",D200="L"),"LOSS",IF(OR(D198="X",D199="X",D200="X"),"Anulado"," ")))</f>
        <v>OK</v>
      </c>
      <c r="B198" s="317" t="str">
        <f>IF(E198="","",$B195)</f>
        <v>20</v>
      </c>
      <c r="C198" s="305" t="str">
        <f>IF(E198=""," ","– "&amp;COUNTIF(B$3:B200,$B198))</f>
        <v>– 7</v>
      </c>
      <c r="D198" s="65" t="s">
        <v>28</v>
      </c>
      <c r="E198" s="326">
        <v>44701.395833333336</v>
      </c>
      <c r="F198" s="314" t="s">
        <v>274</v>
      </c>
      <c r="G198" s="66" t="s">
        <v>203</v>
      </c>
      <c r="H198" s="313" t="str">
        <f ca="1">IF(E198="","",IF(AND(DAY(E198)&lt;DAY(TODAY()),$A198=" "),"???",IF($A198=" ",IF(AND(DAY(E198)=DAY(TODAY()),HOUR(E198)&lt;=HOUR(NOW())+1),IF(AND(HOUR(E198)+2&lt;=HOUR(NOW()),DAY(E198)&lt;=DAY(TODAY()),MINUTE(E198)&lt;=MINUTE(NOW())),"???",IF(OR(MINUTE(E198)&lt;=MINUTE(NOW()),HOUR(E198)&lt;=HOUR(NOW())),"!!!","")),""),"")))</f>
        <v/>
      </c>
      <c r="I198" s="67" t="s">
        <v>23</v>
      </c>
      <c r="J198" s="68">
        <f>IF(I198="","",IF(_xlfn.XLOOKUP(I198,I$3:I197,$AS$3:AS197,0,,-1)=AS198,_xlfn.XLOOKUP(I198,I$3:I197,J$3:J197,1,,-1)+1,1))</f>
        <v>4</v>
      </c>
      <c r="K198" s="69">
        <f>IF(I198="","",_xlfn.XLOOKUP(I198,I$3:I197,K$3:K197,0,,-1)+IF($D198=" ",1,0))</f>
        <v>0</v>
      </c>
      <c r="L198" s="70">
        <v>2.35</v>
      </c>
      <c r="M198" s="71">
        <v>17</v>
      </c>
      <c r="N198" s="293" t="b">
        <v>0</v>
      </c>
      <c r="O198" s="72">
        <f>IF(OR(W198="",W199=""),"",ROUND(IF(L200&gt;0,IF(M198&gt;0,M198,IF(M199&gt;0,IF(N198=TRUE,ROUND((M199*W198)/W199,0),(M199*W198)/W199),IF(N198=TRUE,ROUND((M200*W198)/W200,0),(M200*W198)/W200))),IF(M198&gt;0,M198,IF(N198=TRUE,ROUND((M199*W198)/W199,0),(M199*W198)/W199))),2))</f>
        <v>17</v>
      </c>
      <c r="P198" s="73">
        <f t="shared" ref="P198:P261" si="79">IF(OR(L198="",O198=""),"",IF($D198="1/2W",O198/2+O198/2*L198,IF($D198="1/2L",O198/2,O198*L198)))</f>
        <v>39.950000000000003</v>
      </c>
      <c r="Q198" s="320">
        <f>IF($A198="Anulado",0,IF(OR($A198="LOSS",$A198="OK"),IF(OR($D198="W",$D198="1/2W",$D198="1/2L"),P198-O198,IF($D198="L",-O198,0))+IF(OR($D199="W",$D199="1/2W",$D199="1/2L"),P199-O199,IF($D199="L",-O199,0))+IF(OR($D200="W",$D200="1/2W",$D200="1/2L"),P200-O200,IF($D200="L",-O200,0)),IF(AND(OR($D198="W",$D198="1/2W",$D198="1/2L"),D199="W"),P198+P199-SUM(O198:O200)+_xlfn.XLOOKUP("X",D198:D200,O198:O200,0),IF(AND(D198=TRUE,D200="W"),P198+P200-SUM(O198:O200),IF(AND(D199="W",D200="W"),P199+P200-SUM(O198:O200)+_xlfn.XLOOKUP("X",D198:D200,O198:O200,0),IF(L200&gt;0,IF(OR($D198="W",$D198="1/2W",$D198="1/2L"),P198-SUM(O198:O200)+_xlfn.XLOOKUP("X",D198:D200,O198:O200,0),IF(OR($D198="W",$D198="1/2W",$D198="1/2L"),P199-SUM(O198:O200)+_xlfn.XLOOKUP("X",D198:D200,O198:O200,0),IF(OR($D198="W",$D198="1/2W",$D198="1/2L"),P200-SUM(O198:O200)+_xlfn.XLOOKUP("X",D198:D200,O198:O200,0),SUM(P198:P200)/3-SUM(O198:O200)+_xlfn.XLOOKUP("X",D198:D200,O198:O200,0)))),IF(OR($D198="W",$D198="1/2W",$D198="1/2L"),P198-SUM(O198:O199)+_xlfn.XLOOKUP("X",D198:D200,O198:O200,0),IF(OR($D198="W",$D198="1/2W",$D198="1/2L"),P199-SUM(O198:O199)+_xlfn.XLOOKUP("X",D198:D200,O198:O200,0),SUM(P198:P199)/2-SUM(O198:O199)+_xlfn.XLOOKUP("X",D198:D200,O198:O200,0)))))))))</f>
        <v>4.2800000000000011</v>
      </c>
      <c r="R198" s="319">
        <f>IF(Q198=0,0,Q198/SUM(O198:O200))</f>
        <v>0.13806451612903228</v>
      </c>
      <c r="S198" s="296">
        <f>IF($B198=$B195,IF(OR($A198="LOSS",$A198="OK",$A198="Anulada"),Q198,0)+S195,IF(OR($A198="LOSS",$A198="OK",$A198="Anulada"),Q198,0))</f>
        <v>82.915349999999975</v>
      </c>
      <c r="T198" s="296">
        <f>IF($B198="",0,IF($B198=$B195,IF(G200="",IF(OR(G198="DNB1",G198="DNB2",G198="AH1(0)",G198="AH2(0)",G198="AH1(1)",G198="AH2(1)",G198="AH1(2)",G198="AH2(2)",G198="AH1(3)",G198="AH2(3)",G198="AH1(4)",G198="AH2(4)"),0,IF(Q198&lt;0,IF(G200="",SMALL(P198:P200,1)-SUM(O198:O200),0),SMALL(P198:P200,1)-SUM(O198:O200))),IF(Q198&lt;0,IF(G200="",SMALL(P198:P200,1)-SUM(O198:O200),0),SMALL(P198:P200,1)-SUM(O198:O200)))+T195,IF(G200="",IF(OR(G198="DNB1",G198="DNB2",G198="AH1(0)",G198="AH2(0)",G198="AH1(1)",G198="AH2(1)",G198="AH1(2)",G198="AH2(2)",G198="AH1(3)",G198="AH2(3)",G198="AH1(4)",G198="AH2(4)"),0,IF(Q198&lt;0,IF(G200="",SMALL(P198:P200,1)-SUM(O198:O200),0),SMALL(P198:P200,1)-SUM(O198:O200))),IF(Q198&lt;0,IF(G200="",SMALL(P198:P200,1)-SUM(O198:O200),0),SMALL(P198:P200,1)-SUM(O198:O200)))))</f>
        <v>42.706300000000013</v>
      </c>
      <c r="U198" s="296">
        <f>IF($B198=$B195,IF(Q198&lt;0,IF(G200="",Q198,0),Q198)+U195,Q198)</f>
        <v>82.915349999999975</v>
      </c>
      <c r="V198" s="323">
        <f>IF(U198=0,0,U198/AT198)</f>
        <v>7.7379612520297875E-2</v>
      </c>
      <c r="W198" s="74">
        <f>IF(L198="","",IF(L200&gt;0,(SUM(L198:L200)/L198)/(SUM(L198:L200)/L198+SUM(L198:L200)/L199+SUM(L198:L200)/L200),L199/SUM(L198:L199)))</f>
        <v>0.51745379876796715</v>
      </c>
      <c r="X198" s="77">
        <f t="shared" si="64"/>
        <v>0</v>
      </c>
      <c r="Y198" s="77">
        <f t="shared" si="64"/>
        <v>0</v>
      </c>
      <c r="Z198" s="77">
        <f t="shared" si="64"/>
        <v>0</v>
      </c>
      <c r="AA198" s="77">
        <f t="shared" si="64"/>
        <v>0</v>
      </c>
      <c r="AB198" s="77">
        <f t="shared" si="64"/>
        <v>0</v>
      </c>
      <c r="AC198" s="89">
        <f t="shared" si="64"/>
        <v>-17</v>
      </c>
      <c r="AD198" s="77">
        <f t="shared" si="64"/>
        <v>0</v>
      </c>
      <c r="AE198" s="77">
        <f t="shared" si="65"/>
        <v>0</v>
      </c>
      <c r="AF198" s="77">
        <f t="shared" si="66"/>
        <v>0</v>
      </c>
      <c r="AG198" s="77">
        <f t="shared" si="67"/>
        <v>0</v>
      </c>
      <c r="AH198" s="77">
        <f t="shared" si="68"/>
        <v>0</v>
      </c>
      <c r="AI198" s="77">
        <f t="shared" si="69"/>
        <v>0</v>
      </c>
      <c r="AJ198" s="77">
        <f t="shared" si="70"/>
        <v>0</v>
      </c>
      <c r="AK198" s="77">
        <f t="shared" si="71"/>
        <v>0</v>
      </c>
      <c r="AL198" s="77">
        <f t="shared" si="72"/>
        <v>0</v>
      </c>
      <c r="AM198" s="77">
        <f t="shared" si="73"/>
        <v>0</v>
      </c>
      <c r="AN198" s="77">
        <f t="shared" si="74"/>
        <v>0</v>
      </c>
      <c r="AO198" s="77">
        <f t="shared" si="75"/>
        <v>0</v>
      </c>
      <c r="AP198" s="77">
        <f t="shared" si="76"/>
        <v>1</v>
      </c>
      <c r="AQ198" s="77">
        <f t="shared" si="77"/>
        <v>0</v>
      </c>
      <c r="AR198" s="77">
        <f t="shared" si="78"/>
        <v>0</v>
      </c>
      <c r="AS198" s="107" t="str">
        <f>IF($B198="","",IF($B198=$B195,AS195,$B198))</f>
        <v>20</v>
      </c>
      <c r="AT198" s="321">
        <f>IF($B198=$B195,AT195+SUM(O198:O200),SUM(O198:O200))</f>
        <v>1071.54</v>
      </c>
      <c r="AU198" s="296">
        <f>IF($A198=" ",SUM(O198:O200),0)+AU195</f>
        <v>0</v>
      </c>
      <c r="AV198" s="296">
        <f>IF($B198="","",AV195+Q198)</f>
        <v>433.94892538757551</v>
      </c>
    </row>
    <row r="199" spans="1:48" ht="13" customHeight="1" x14ac:dyDescent="0.2">
      <c r="A199" s="308"/>
      <c r="B199" s="282"/>
      <c r="C199" s="303"/>
      <c r="D199" s="79" t="s">
        <v>31</v>
      </c>
      <c r="E199" s="277"/>
      <c r="F199" s="291"/>
      <c r="G199" s="80" t="s">
        <v>275</v>
      </c>
      <c r="H199" s="277"/>
      <c r="I199" s="81" t="s">
        <v>18</v>
      </c>
      <c r="J199" s="82">
        <f>IF(I199="","",IF(_xlfn.XLOOKUP(I199,I$3:I198,$AS$3:AS198,0,,-1)=AS199,_xlfn.XLOOKUP(I199,I$3:I198,J$3:J198,1,,-1)+1,1))</f>
        <v>2</v>
      </c>
      <c r="K199" s="83">
        <f>IF(I199="","",_xlfn.XLOOKUP(I199,I$3:I198,K$3:K198,0,,-1)+IF($D199=" ",1,0))</f>
        <v>0</v>
      </c>
      <c r="L199" s="84">
        <v>2.52</v>
      </c>
      <c r="M199" s="85">
        <v>14</v>
      </c>
      <c r="N199" s="294"/>
      <c r="O199" s="86">
        <f>IF(OR(W198="",W199=""),"",ROUND(IF(L200&gt;0,IF(M199&gt;0,M199,IF(M198&gt;0,IF(N198=TRUE,ROUND((M198*W199)/W198,0),(M198*W199)/W198),IF(M199&gt;0,IF(N198=TRUE,ROUND(M199,0),M199),IF(M200&gt;0,IF(N198=TRUE,ROUND(O200*W199/W200,0),O200*W199/W200),0)))),IF(M199&gt;0,M199,IF(N198=TRUE,ROUND((M198*W199)/W198,0),(M198*W199)/W198))),2))</f>
        <v>14</v>
      </c>
      <c r="P199" s="87">
        <f t="shared" si="79"/>
        <v>35.28</v>
      </c>
      <c r="Q199" s="277"/>
      <c r="R199" s="286"/>
      <c r="S199" s="286"/>
      <c r="T199" s="286"/>
      <c r="U199" s="286"/>
      <c r="V199" s="288"/>
      <c r="W199" s="88">
        <f>IF(L199="","",IF(L200&gt;0,(SUM(L198:L200)/L199)/(SUM(L198:L200)/L198+SUM(L198:L200)/L199+SUM(L198:L200)/L200),L198/SUM(L198:L199)))</f>
        <v>0.48254620123203285</v>
      </c>
      <c r="X199" s="89">
        <f t="shared" si="64"/>
        <v>21.28</v>
      </c>
      <c r="Y199" s="77">
        <f t="shared" si="64"/>
        <v>0</v>
      </c>
      <c r="Z199" s="77">
        <f t="shared" si="64"/>
        <v>0</v>
      </c>
      <c r="AA199" s="77">
        <f t="shared" si="64"/>
        <v>0</v>
      </c>
      <c r="AB199" s="77">
        <f t="shared" si="64"/>
        <v>0</v>
      </c>
      <c r="AC199" s="77">
        <f t="shared" si="64"/>
        <v>0</v>
      </c>
      <c r="AD199" s="77">
        <f t="shared" si="64"/>
        <v>0</v>
      </c>
      <c r="AE199" s="77">
        <f t="shared" si="65"/>
        <v>1</v>
      </c>
      <c r="AF199" s="77">
        <f t="shared" si="66"/>
        <v>0</v>
      </c>
      <c r="AG199" s="77">
        <f t="shared" si="67"/>
        <v>0</v>
      </c>
      <c r="AH199" s="77">
        <f t="shared" si="68"/>
        <v>0</v>
      </c>
      <c r="AI199" s="77">
        <f t="shared" si="69"/>
        <v>0</v>
      </c>
      <c r="AJ199" s="77">
        <f t="shared" si="70"/>
        <v>0</v>
      </c>
      <c r="AK199" s="77">
        <f t="shared" si="71"/>
        <v>0</v>
      </c>
      <c r="AL199" s="77">
        <f t="shared" si="72"/>
        <v>0</v>
      </c>
      <c r="AM199" s="77">
        <f t="shared" si="73"/>
        <v>0</v>
      </c>
      <c r="AN199" s="77">
        <f t="shared" si="74"/>
        <v>0</v>
      </c>
      <c r="AO199" s="77">
        <f t="shared" si="75"/>
        <v>0</v>
      </c>
      <c r="AP199" s="77">
        <f t="shared" si="76"/>
        <v>0</v>
      </c>
      <c r="AQ199" s="77">
        <f t="shared" si="77"/>
        <v>0</v>
      </c>
      <c r="AR199" s="77">
        <f t="shared" si="78"/>
        <v>0</v>
      </c>
      <c r="AS199" s="107" t="str">
        <f>IF($B198="","",IF($B198=$B195,AS196,$B198))</f>
        <v>20</v>
      </c>
      <c r="AT199" s="311"/>
      <c r="AU199" s="298"/>
      <c r="AV199" s="298"/>
    </row>
    <row r="200" spans="1:48" ht="13.25" customHeight="1" x14ac:dyDescent="0.2">
      <c r="A200" s="309"/>
      <c r="B200" s="283"/>
      <c r="C200" s="304"/>
      <c r="D200" s="90" t="s">
        <v>32</v>
      </c>
      <c r="E200" s="278"/>
      <c r="F200" s="292"/>
      <c r="G200" s="109"/>
      <c r="H200" s="278"/>
      <c r="I200" s="110"/>
      <c r="J200" s="111" t="str">
        <f>IF(I200="","",IF(_xlfn.XLOOKUP(I200,I$3:I199,$AS$3:AS199,0,,-1)=AS200,_xlfn.XLOOKUP(I200,I$3:I199,J$3:J199,1,,-1)+1,1))</f>
        <v/>
      </c>
      <c r="K200" s="112" t="str">
        <f>IF(I200="","",_xlfn.XLOOKUP(I200,I$3:I199,K$3:K199,0,,-1)+IF($D200=" ",1,0))</f>
        <v/>
      </c>
      <c r="L200" s="113"/>
      <c r="M200" s="96"/>
      <c r="N200" s="295"/>
      <c r="O200" s="114" t="str">
        <f>IF(OR(W198="",W199=""),"",IF(L200&gt;0,ROUND(IF(M200&gt;0,M200,IF(M198&gt;0,IF(N198=TRUE,ROUND((M198*W200)/W198,0),(M198*W200)/W198),IF(M199&gt;0,IF(N198=TRUE,ROUND((M199*W200)/W199,0),(M199*W200)/W199),IF(M200&gt;0,M200,0)))),2),""))</f>
        <v/>
      </c>
      <c r="P200" s="115" t="str">
        <f t="shared" si="79"/>
        <v/>
      </c>
      <c r="Q200" s="278"/>
      <c r="R200" s="278"/>
      <c r="S200" s="278"/>
      <c r="T200" s="278"/>
      <c r="U200" s="278"/>
      <c r="V200" s="289"/>
      <c r="W200" s="116" t="str">
        <f>IF(L200="","",(SUM(L198:L200)/L200)/(SUM(L198:L200)/L198+SUM(L198:L200)/L199+SUM(L198:L200)/L200))</f>
        <v/>
      </c>
      <c r="X200" s="77">
        <f t="shared" si="64"/>
        <v>0</v>
      </c>
      <c r="Y200" s="77">
        <f t="shared" si="64"/>
        <v>0</v>
      </c>
      <c r="Z200" s="77">
        <f t="shared" si="64"/>
        <v>0</v>
      </c>
      <c r="AA200" s="77">
        <f t="shared" si="64"/>
        <v>0</v>
      </c>
      <c r="AB200" s="77">
        <f t="shared" si="64"/>
        <v>0</v>
      </c>
      <c r="AC200" s="77">
        <f t="shared" si="64"/>
        <v>0</v>
      </c>
      <c r="AD200" s="77">
        <f t="shared" si="64"/>
        <v>0</v>
      </c>
      <c r="AE200" s="77">
        <f t="shared" si="65"/>
        <v>0</v>
      </c>
      <c r="AF200" s="77">
        <f t="shared" si="66"/>
        <v>0</v>
      </c>
      <c r="AG200" s="77">
        <f t="shared" si="67"/>
        <v>0</v>
      </c>
      <c r="AH200" s="77">
        <f t="shared" si="68"/>
        <v>0</v>
      </c>
      <c r="AI200" s="77">
        <f t="shared" si="69"/>
        <v>0</v>
      </c>
      <c r="AJ200" s="77">
        <f t="shared" si="70"/>
        <v>0</v>
      </c>
      <c r="AK200" s="77">
        <f t="shared" si="71"/>
        <v>0</v>
      </c>
      <c r="AL200" s="77">
        <f t="shared" si="72"/>
        <v>0</v>
      </c>
      <c r="AM200" s="77">
        <f t="shared" si="73"/>
        <v>0</v>
      </c>
      <c r="AN200" s="77">
        <f t="shared" si="74"/>
        <v>0</v>
      </c>
      <c r="AO200" s="77">
        <f t="shared" si="75"/>
        <v>0</v>
      </c>
      <c r="AP200" s="77">
        <f t="shared" si="76"/>
        <v>0</v>
      </c>
      <c r="AQ200" s="77">
        <f t="shared" si="77"/>
        <v>0</v>
      </c>
      <c r="AR200" s="77">
        <f t="shared" si="78"/>
        <v>0</v>
      </c>
      <c r="AS200" s="107" t="str">
        <f>IF($B198="","",IF($B198=$B195,AS197,$B198))</f>
        <v>20</v>
      </c>
      <c r="AT200" s="311"/>
      <c r="AU200" s="298"/>
      <c r="AV200" s="298"/>
    </row>
    <row r="201" spans="1:48" ht="13.25" customHeight="1" x14ac:dyDescent="0.2">
      <c r="A201" s="312" t="str">
        <f>IF(OR(D201="W",D202="W",D203="W",D201="1/2W",D202="1/2W",D203="1/2W",D201="1/2L",D202="1/2L",D203="1/2L"),"OK",IF(OR(D201="L",D202="L",D203="L"),"LOSS",IF(OR(D201="X",D202="X",D203="X"),"Anulado"," ")))</f>
        <v>OK</v>
      </c>
      <c r="B201" s="316" t="str">
        <f>IF(E201="","",$B198)</f>
        <v>20</v>
      </c>
      <c r="C201" s="302" t="str">
        <f>IF(E201=""," ","– "&amp;COUNTIF(B$3:B203,$B201))</f>
        <v>– 8</v>
      </c>
      <c r="D201" s="25" t="s">
        <v>28</v>
      </c>
      <c r="E201" s="325">
        <v>44702.666666666664</v>
      </c>
      <c r="F201" s="315" t="s">
        <v>276</v>
      </c>
      <c r="G201" s="117" t="s">
        <v>277</v>
      </c>
      <c r="H201" s="306" t="str">
        <f ca="1">IF(E201="","",IF(AND(DAY(E201)&lt;DAY(TODAY()),$A201=" "),"???",IF($A201=" ",IF(AND(DAY(E201)=DAY(TODAY()),HOUR(E201)&lt;=HOUR(NOW())+1),IF(AND(HOUR(E201)+2&lt;=HOUR(NOW()),DAY(E201)&lt;=DAY(TODAY()),MINUTE(E201)&lt;=MINUTE(NOW())),"???",IF(OR(MINUTE(E201)&lt;=MINUTE(NOW()),HOUR(E201)&lt;=HOUR(NOW())),"!!!","")),""),"")))</f>
        <v/>
      </c>
      <c r="I201" s="27" t="s">
        <v>20</v>
      </c>
      <c r="J201" s="101">
        <f>IF(I201="","",IF(_xlfn.XLOOKUP(I201,I$3:I200,$AS$3:AS200,0,,-1)=AS201,_xlfn.XLOOKUP(I201,I$3:I200,J$3:J200,1,,-1)+1,1))</f>
        <v>6</v>
      </c>
      <c r="K201" s="29">
        <f>IF(I201="","",_xlfn.XLOOKUP(I201,I$3:I200,K$3:K200,0,,-1)+IF($D201=" ",1,0))</f>
        <v>0</v>
      </c>
      <c r="L201" s="118">
        <v>2.8</v>
      </c>
      <c r="M201" s="119"/>
      <c r="N201" s="318" t="b">
        <v>0</v>
      </c>
      <c r="O201" s="102">
        <f>IF(OR(W201="",W202=""),"",ROUND(IF(L203&gt;0,IF(M201&gt;0,M201,IF(M202&gt;0,IF(N201=TRUE,ROUND((M202*W201)/W202,0),(M202*W201)/W202),IF(N201=TRUE,ROUND((M203*W201)/W203,0),(M203*W201)/W203))),IF(M201&gt;0,M201,IF(N201=TRUE,ROUND((M202*W201)/W202,0),(M202*W201)/W202))),2))</f>
        <v>19.3</v>
      </c>
      <c r="P201" s="33">
        <f t="shared" si="79"/>
        <v>54.04</v>
      </c>
      <c r="Q201" s="301">
        <f>IF($A201="Anulado",0,IF(OR($A201="LOSS",$A201="OK"),IF(OR($D201="W",$D201="1/2W",$D201="1/2L"),P201-O201,IF($D201="L",-O201,0))+IF(OR($D202="W",$D202="1/2W",$D202="1/2L"),P202-O202,IF($D202="L",-O202,0))+IF(OR($D203="W",$D203="1/2W",$D203="1/2L"),P203-O203,IF($D203="L",-O203,0)),IF(AND(OR($D201="W",$D201="1/2W",$D201="1/2L"),D202="W"),P201+P202-SUM(O201:O203)+_xlfn.XLOOKUP("X",D201:D203,O201:O203,0),IF(AND(D201=TRUE,D203="W"),P201+P203-SUM(O201:O203),IF(AND(D202="W",D203="W"),P202+P203-SUM(O201:O203)+_xlfn.XLOOKUP("X",D201:D203,O201:O203,0),IF(L203&gt;0,IF(OR($D201="W",$D201="1/2W",$D201="1/2L"),P201-SUM(O201:O203)+_xlfn.XLOOKUP("X",D201:D203,O201:O203,0),IF(OR($D201="W",$D201="1/2W",$D201="1/2L"),P202-SUM(O201:O203)+_xlfn.XLOOKUP("X",D201:D203,O201:O203,0),IF(OR($D201="W",$D201="1/2W",$D201="1/2L"),P203-SUM(O201:O203)+_xlfn.XLOOKUP("X",D201:D203,O201:O203,0),SUM(P201:P203)/3-SUM(O201:O203)+_xlfn.XLOOKUP("X",D201:D203,O201:O203,0)))),IF(OR($D201="W",$D201="1/2W",$D201="1/2L"),P201-SUM(O201:O202)+_xlfn.XLOOKUP("X",D201:D203,O201:O203,0),IF(OR($D201="W",$D201="1/2W",$D201="1/2L"),P202-SUM(O201:O202)+_xlfn.XLOOKUP("X",D201:D203,O201:O203,0),SUM(P201:P202)/2-SUM(O201:O202)+_xlfn.XLOOKUP("X",D201:D203,O201:O203,0)))))))))</f>
        <v>1.5433199999999978</v>
      </c>
      <c r="R201" s="300">
        <f>IF(Q201=0,0,Q201/SUM(O201:O203))</f>
        <v>2.9402171842255628E-2</v>
      </c>
      <c r="S201" s="285">
        <f>IF($B201=$B198,IF(OR($A201="LOSS",$A201="OK",$A201="Anulada"),Q201,0)+S198,IF(OR($A201="LOSS",$A201="OK",$A201="Anulada"),Q201,0))</f>
        <v>84.458669999999969</v>
      </c>
      <c r="T201" s="285">
        <f>IF($B201="",0,IF($B201=$B198,IF(G203="",IF(OR(G201="DNB1",G201="DNB2",G201="AH1(0)",G201="AH2(0)",G201="AH1(1)",G201="AH2(1)",G201="AH1(2)",G201="AH2(2)",G201="AH1(3)",G201="AH2(3)",G201="AH1(4)",G201="AH2(4)"),0,IF(Q201&lt;0,IF(G203="",SMALL(P201:P203,1)-SUM(O201:O203),0),SMALL(P201:P203,1)-SUM(O201:O203))),IF(Q201&lt;0,IF(G203="",SMALL(P201:P203,1)-SUM(O201:O203),0),SMALL(P201:P203,1)-SUM(O201:O203)))+T198,IF(G203="",IF(OR(G201="DNB1",G201="DNB2",G201="AH1(0)",G201="AH2(0)",G201="AH1(1)",G201="AH2(1)",G201="AH1(2)",G201="AH2(2)",G201="AH1(3)",G201="AH2(3)",G201="AH1(4)",G201="AH2(4)"),0,IF(Q201&lt;0,IF(G203="",SMALL(P201:P203,1)-SUM(O201:O203),0),SMALL(P201:P203,1)-SUM(O201:O203))),IF(Q201&lt;0,IF(G203="",SMALL(P201:P203,1)-SUM(O201:O203),0),SMALL(P201:P203,1)-SUM(O201:O203)))))</f>
        <v>44.249620000000014</v>
      </c>
      <c r="U201" s="285">
        <f>IF($B201=$B198,IF(Q201&lt;0,IF(G203="",Q201,0),Q201)+U198,Q201)</f>
        <v>84.458669999999969</v>
      </c>
      <c r="V201" s="287">
        <f>IF(U201=0,0,U201/AT201)</f>
        <v>7.5139159986833071E-2</v>
      </c>
      <c r="W201" s="34">
        <f>IF(L201="","",IF(L203&gt;0,(SUM(L201:L203)/L201)/(SUM(L201:L203)/L201+SUM(L201:L203)/L202+SUM(L201:L203)/L203),L202/SUM(L201:L202)))</f>
        <v>0.36766034327009933</v>
      </c>
      <c r="X201" s="103">
        <f t="shared" si="64"/>
        <v>0</v>
      </c>
      <c r="Y201" s="103">
        <f t="shared" si="64"/>
        <v>0</v>
      </c>
      <c r="Z201" s="104">
        <f t="shared" si="64"/>
        <v>-19.3</v>
      </c>
      <c r="AA201" s="103">
        <f t="shared" si="64"/>
        <v>0</v>
      </c>
      <c r="AB201" s="103">
        <f t="shared" si="64"/>
        <v>0</v>
      </c>
      <c r="AC201" s="103">
        <f t="shared" si="64"/>
        <v>0</v>
      </c>
      <c r="AD201" s="103">
        <f t="shared" si="64"/>
        <v>0</v>
      </c>
      <c r="AE201" s="52">
        <f t="shared" si="65"/>
        <v>0</v>
      </c>
      <c r="AF201" s="52">
        <f t="shared" si="66"/>
        <v>0</v>
      </c>
      <c r="AG201" s="52">
        <f t="shared" si="67"/>
        <v>0</v>
      </c>
      <c r="AH201" s="52">
        <f t="shared" si="68"/>
        <v>0</v>
      </c>
      <c r="AI201" s="52">
        <f t="shared" si="69"/>
        <v>0</v>
      </c>
      <c r="AJ201" s="52">
        <f t="shared" si="70"/>
        <v>1</v>
      </c>
      <c r="AK201" s="52">
        <f t="shared" si="71"/>
        <v>0</v>
      </c>
      <c r="AL201" s="52">
        <f t="shared" si="72"/>
        <v>0</v>
      </c>
      <c r="AM201" s="52">
        <f t="shared" si="73"/>
        <v>0</v>
      </c>
      <c r="AN201" s="52">
        <f t="shared" si="74"/>
        <v>0</v>
      </c>
      <c r="AO201" s="52">
        <f t="shared" si="75"/>
        <v>0</v>
      </c>
      <c r="AP201" s="52">
        <f t="shared" si="76"/>
        <v>0</v>
      </c>
      <c r="AQ201" s="52">
        <f t="shared" si="77"/>
        <v>0</v>
      </c>
      <c r="AR201" s="52">
        <f t="shared" si="78"/>
        <v>0</v>
      </c>
      <c r="AS201" s="105" t="str">
        <f>IF($B201="","",IF($B201=$B198,AS198,$B201))</f>
        <v>20</v>
      </c>
      <c r="AT201" s="322">
        <f>IF($B201=$B198,AT198+SUM(O201:O203),SUM(O201:O203))</f>
        <v>1124.03</v>
      </c>
      <c r="AU201" s="285">
        <f>IF($A201=" ",SUM(O201:O203),0)+AU198</f>
        <v>0</v>
      </c>
      <c r="AV201" s="285">
        <f>IF($B201="","",AV198+Q201)</f>
        <v>435.49224538757551</v>
      </c>
    </row>
    <row r="202" spans="1:48" ht="13" customHeight="1" x14ac:dyDescent="0.2">
      <c r="A202" s="308"/>
      <c r="B202" s="282"/>
      <c r="C202" s="303"/>
      <c r="D202" s="39" t="s">
        <v>31</v>
      </c>
      <c r="E202" s="277"/>
      <c r="F202" s="291"/>
      <c r="G202" s="120" t="s">
        <v>278</v>
      </c>
      <c r="H202" s="277"/>
      <c r="I202" s="42" t="s">
        <v>23</v>
      </c>
      <c r="J202" s="43">
        <f>IF(I202="","",IF(_xlfn.XLOOKUP(I202,I$3:I201,$AS$3:AS201,0,,-1)=AS202,_xlfn.XLOOKUP(I202,I$3:I201,J$3:J201,1,,-1)+1,1))</f>
        <v>5</v>
      </c>
      <c r="K202" s="44">
        <f>IF(I202="","",_xlfn.XLOOKUP(I202,I$3:I201,K$3:K201,0,,-1)+IF($D202=" ",1,0))</f>
        <v>0</v>
      </c>
      <c r="L202" s="121">
        <v>1.6279999999999999</v>
      </c>
      <c r="M202" s="122">
        <v>33.19</v>
      </c>
      <c r="N202" s="294"/>
      <c r="O202" s="47">
        <f>IF(OR(W201="",W202=""),"",ROUND(IF(L203&gt;0,IF(M202&gt;0,M202,IF(M201&gt;0,IF(N201=TRUE,ROUND((M201*W202)/W201,0),(M201*W202)/W201),IF(M202&gt;0,IF(N201=TRUE,ROUND(M202,0),M202),IF(M203&gt;0,IF(N201=TRUE,ROUND(O203*W202/W203,0),O203*W202/W203),0)))),IF(M202&gt;0,M202,IF(N201=TRUE,ROUND((M201*W202)/W201,0),(M201*W202)/W201))),2))</f>
        <v>33.19</v>
      </c>
      <c r="P202" s="48">
        <f t="shared" si="79"/>
        <v>54.033319999999996</v>
      </c>
      <c r="Q202" s="277"/>
      <c r="R202" s="286"/>
      <c r="S202" s="286"/>
      <c r="T202" s="286"/>
      <c r="U202" s="286"/>
      <c r="V202" s="288"/>
      <c r="W202" s="49">
        <f>IF(L202="","",IF(L203&gt;0,(SUM(L201:L203)/L202)/(SUM(L201:L203)/L201+SUM(L201:L203)/L202+SUM(L201:L203)/L203),L201/SUM(L201:L202)))</f>
        <v>0.63233965672990056</v>
      </c>
      <c r="X202" s="103">
        <f t="shared" si="64"/>
        <v>0</v>
      </c>
      <c r="Y202" s="103">
        <f t="shared" si="64"/>
        <v>0</v>
      </c>
      <c r="Z202" s="103">
        <f t="shared" si="64"/>
        <v>0</v>
      </c>
      <c r="AA202" s="103">
        <f t="shared" si="64"/>
        <v>0</v>
      </c>
      <c r="AB202" s="103">
        <f t="shared" si="64"/>
        <v>0</v>
      </c>
      <c r="AC202" s="104">
        <f t="shared" si="64"/>
        <v>20.843319999999999</v>
      </c>
      <c r="AD202" s="103">
        <f t="shared" si="64"/>
        <v>0</v>
      </c>
      <c r="AE202" s="52">
        <f t="shared" si="65"/>
        <v>0</v>
      </c>
      <c r="AF202" s="52">
        <f t="shared" si="66"/>
        <v>0</v>
      </c>
      <c r="AG202" s="52">
        <f t="shared" si="67"/>
        <v>0</v>
      </c>
      <c r="AH202" s="52">
        <f t="shared" si="68"/>
        <v>0</v>
      </c>
      <c r="AI202" s="52">
        <f t="shared" si="69"/>
        <v>0</v>
      </c>
      <c r="AJ202" s="52">
        <f t="shared" si="70"/>
        <v>0</v>
      </c>
      <c r="AK202" s="52">
        <f t="shared" si="71"/>
        <v>0</v>
      </c>
      <c r="AL202" s="52">
        <f t="shared" si="72"/>
        <v>0</v>
      </c>
      <c r="AM202" s="52">
        <f t="shared" si="73"/>
        <v>0</v>
      </c>
      <c r="AN202" s="52">
        <f t="shared" si="74"/>
        <v>0</v>
      </c>
      <c r="AO202" s="52">
        <f t="shared" si="75"/>
        <v>1</v>
      </c>
      <c r="AP202" s="52">
        <f t="shared" si="76"/>
        <v>0</v>
      </c>
      <c r="AQ202" s="52">
        <f t="shared" si="77"/>
        <v>0</v>
      </c>
      <c r="AR202" s="52">
        <f t="shared" si="78"/>
        <v>0</v>
      </c>
      <c r="AS202" s="105" t="str">
        <f>IF($B201="","",IF($B201=$B198,AS199,$B201))</f>
        <v>20</v>
      </c>
      <c r="AT202" s="311"/>
      <c r="AU202" s="298"/>
      <c r="AV202" s="298"/>
    </row>
    <row r="203" spans="1:48" ht="13.25" customHeight="1" x14ac:dyDescent="0.2">
      <c r="A203" s="309"/>
      <c r="B203" s="283"/>
      <c r="C203" s="304"/>
      <c r="D203" s="54" t="s">
        <v>32</v>
      </c>
      <c r="E203" s="278"/>
      <c r="F203" s="292"/>
      <c r="G203" s="134"/>
      <c r="H203" s="278"/>
      <c r="I203" s="57"/>
      <c r="J203" s="58" t="str">
        <f>IF(I203="","",IF(_xlfn.XLOOKUP(I203,I$3:I202,$AS$3:AS202,0,,-1)=AS203,_xlfn.XLOOKUP(I203,I$3:I202,J$3:J202,1,,-1)+1,1))</f>
        <v/>
      </c>
      <c r="K203" s="59" t="str">
        <f>IF(I203="","",_xlfn.XLOOKUP(I203,I$3:I202,K$3:K202,0,,-1)+IF($D203=" ",1,0))</f>
        <v/>
      </c>
      <c r="L203" s="55"/>
      <c r="M203" s="128"/>
      <c r="N203" s="295"/>
      <c r="O203" s="62" t="str">
        <f>IF(OR(W201="",W202=""),"",IF(L203&gt;0,ROUND(IF(M203&gt;0,M203,IF(M201&gt;0,IF(N201=TRUE,ROUND((M201*W203)/W201,0),(M201*W203)/W201),IF(M202&gt;0,IF(N201=TRUE,ROUND((M202*W203)/W202,0),(M202*W203)/W202),IF(M203&gt;0,M203,0)))),2),""))</f>
        <v/>
      </c>
      <c r="P203" s="63" t="str">
        <f t="shared" si="79"/>
        <v/>
      </c>
      <c r="Q203" s="278"/>
      <c r="R203" s="278"/>
      <c r="S203" s="278"/>
      <c r="T203" s="278"/>
      <c r="U203" s="278"/>
      <c r="V203" s="289"/>
      <c r="W203" s="64" t="str">
        <f>IF(L203="","",(SUM(L201:L203)/L203)/(SUM(L201:L203)/L201+SUM(L201:L203)/L202+SUM(L201:L203)/L203))</f>
        <v/>
      </c>
      <c r="X203" s="103">
        <f t="shared" ref="X203:AD212" si="80">IF($I203=X$2,IF(OR($D203="W",$D203="1/2W",$D203="1/2L"),$P203-$O203,IF($D203="X",0,-$O203)),0)</f>
        <v>0</v>
      </c>
      <c r="Y203" s="103">
        <f t="shared" si="80"/>
        <v>0</v>
      </c>
      <c r="Z203" s="103">
        <f t="shared" si="80"/>
        <v>0</v>
      </c>
      <c r="AA203" s="103">
        <f t="shared" si="80"/>
        <v>0</v>
      </c>
      <c r="AB203" s="103">
        <f t="shared" si="80"/>
        <v>0</v>
      </c>
      <c r="AC203" s="103">
        <f t="shared" si="80"/>
        <v>0</v>
      </c>
      <c r="AD203" s="103">
        <f t="shared" si="80"/>
        <v>0</v>
      </c>
      <c r="AE203" s="52">
        <f t="shared" si="65"/>
        <v>0</v>
      </c>
      <c r="AF203" s="52">
        <f t="shared" si="66"/>
        <v>0</v>
      </c>
      <c r="AG203" s="52">
        <f t="shared" si="67"/>
        <v>0</v>
      </c>
      <c r="AH203" s="52">
        <f t="shared" si="68"/>
        <v>0</v>
      </c>
      <c r="AI203" s="52">
        <f t="shared" si="69"/>
        <v>0</v>
      </c>
      <c r="AJ203" s="52">
        <f t="shared" si="70"/>
        <v>0</v>
      </c>
      <c r="AK203" s="52">
        <f t="shared" si="71"/>
        <v>0</v>
      </c>
      <c r="AL203" s="52">
        <f t="shared" si="72"/>
        <v>0</v>
      </c>
      <c r="AM203" s="52">
        <f t="shared" si="73"/>
        <v>0</v>
      </c>
      <c r="AN203" s="52">
        <f t="shared" si="74"/>
        <v>0</v>
      </c>
      <c r="AO203" s="52">
        <f t="shared" si="75"/>
        <v>0</v>
      </c>
      <c r="AP203" s="52">
        <f t="shared" si="76"/>
        <v>0</v>
      </c>
      <c r="AQ203" s="52">
        <f t="shared" si="77"/>
        <v>0</v>
      </c>
      <c r="AR203" s="52">
        <f t="shared" si="78"/>
        <v>0</v>
      </c>
      <c r="AS203" s="105" t="str">
        <f>IF($B201="","",IF($B201=$B198,AS200,$B201))</f>
        <v>20</v>
      </c>
      <c r="AT203" s="311"/>
      <c r="AU203" s="298"/>
      <c r="AV203" s="298"/>
    </row>
    <row r="204" spans="1:48" ht="13.25" customHeight="1" x14ac:dyDescent="0.2">
      <c r="A204" s="307" t="str">
        <f>IF(OR(D204="W",D205="W",D206="W",D204="1/2W",D205="1/2W",D206="1/2W",D204="1/2L",D205="1/2L",D206="1/2L"),"OK",IF(OR(D204="L",D205="L",D206="L"),"LOSS",IF(OR(D204="X",D205="X",D206="X"),"Anulado"," ")))</f>
        <v>OK</v>
      </c>
      <c r="B204" s="317" t="str">
        <f>IF(E204="","",$B201)</f>
        <v>20</v>
      </c>
      <c r="C204" s="305" t="str">
        <f>IF(E204=""," ","– "&amp;COUNTIF(B$3:B206,$B204))</f>
        <v>– 9</v>
      </c>
      <c r="D204" s="65" t="s">
        <v>31</v>
      </c>
      <c r="E204" s="326">
        <v>44702.5</v>
      </c>
      <c r="F204" s="314" t="s">
        <v>279</v>
      </c>
      <c r="G204" s="66" t="s">
        <v>280</v>
      </c>
      <c r="H204" s="313" t="str">
        <f ca="1">IF(E204="","",IF(AND(DAY(E204)&lt;DAY(TODAY()),$A204=" "),"???",IF($A204=" ",IF(AND(DAY(E204)=DAY(TODAY()),HOUR(E204)&lt;=HOUR(NOW())+1),IF(AND(HOUR(E204)+2&lt;=HOUR(NOW()),DAY(E204)&lt;=DAY(TODAY()),MINUTE(E204)&lt;=MINUTE(NOW())),"???",IF(OR(MINUTE(E204)&lt;=MINUTE(NOW()),HOUR(E204)&lt;=HOUR(NOW())),"!!!","")),""),"")))</f>
        <v/>
      </c>
      <c r="I204" s="67" t="s">
        <v>19</v>
      </c>
      <c r="J204" s="68">
        <f>IF(I204="","",IF(_xlfn.XLOOKUP(I204,I$3:I203,$AS$3:AS203,0,,-1)=AS204,_xlfn.XLOOKUP(I204,I$3:I203,J$3:J203,1,,-1)+1,1))</f>
        <v>4</v>
      </c>
      <c r="K204" s="69">
        <f>IF(I204="","",_xlfn.XLOOKUP(I204,I$3:I203,K$3:K203,0,,-1)+IF($D204=" ",1,0))</f>
        <v>0</v>
      </c>
      <c r="L204" s="70">
        <v>1.85</v>
      </c>
      <c r="M204" s="71"/>
      <c r="N204" s="293" t="b">
        <v>1</v>
      </c>
      <c r="O204" s="72">
        <f>IF(OR(W204="",W205=""),"",ROUND(IF(L206&gt;0,IF(M204&gt;0,M204,IF(M205&gt;0,IF(N204=TRUE,ROUND((M205*W204)/W205,0),(M205*W204)/W205),IF(N204=TRUE,ROUND((M206*W204)/W206,0),(M206*W204)/W206))),IF(M204&gt;0,M204,IF(N204=TRUE,ROUND((M205*W204)/W205,0),(M205*W204)/W205))),2))</f>
        <v>88</v>
      </c>
      <c r="P204" s="73">
        <f t="shared" si="79"/>
        <v>162.80000000000001</v>
      </c>
      <c r="Q204" s="320">
        <f>IF($A204="Anulado",0,IF(OR($A204="LOSS",$A204="OK"),IF(OR($D204="W",$D204="1/2W",$D204="1/2L"),P204-O204,IF($D204="L",-O204,0))+IF(OR($D205="W",$D205="1/2W",$D205="1/2L"),P205-O205,IF($D205="L",-O205,0))+IF(OR($D206="W",$D206="1/2W",$D206="1/2L"),P206-O206,IF($D206="L",-O206,0)),IF(AND(OR($D204="W",$D204="1/2W",$D204="1/2L"),D205="W"),P204+P205-SUM(O204:O206)+_xlfn.XLOOKUP("X",D204:D206,O204:O206,0),IF(AND(D204=TRUE,D206="W"),P204+P206-SUM(O204:O206),IF(AND(D205="W",D206="W"),P205+P206-SUM(O204:O206)+_xlfn.XLOOKUP("X",D204:D206,O204:O206,0),IF(L206&gt;0,IF(OR($D204="W",$D204="1/2W",$D204="1/2L"),P204-SUM(O204:O206)+_xlfn.XLOOKUP("X",D204:D206,O204:O206,0),IF(OR($D204="W",$D204="1/2W",$D204="1/2L"),P205-SUM(O204:O206)+_xlfn.XLOOKUP("X",D204:D206,O204:O206,0),IF(OR($D204="W",$D204="1/2W",$D204="1/2L"),P206-SUM(O204:O206)+_xlfn.XLOOKUP("X",D204:D206,O204:O206,0),SUM(P204:P206)/3-SUM(O204:O206)+_xlfn.XLOOKUP("X",D204:D206,O204:O206,0)))),IF(OR($D204="W",$D204="1/2W",$D204="1/2L"),P204-SUM(O204:O205)+_xlfn.XLOOKUP("X",D204:D206,O204:O206,0),IF(OR($D204="W",$D204="1/2W",$D204="1/2L"),P205-SUM(O204:O205)+_xlfn.XLOOKUP("X",D204:D206,O204:O206,0),SUM(P204:P205)/2-SUM(O204:O205)+_xlfn.XLOOKUP("X",D204:D206,O204:O206,0)))))))))</f>
        <v>7.9000000000000057</v>
      </c>
      <c r="R204" s="319">
        <f>IF(Q204=0,0,Q204/SUM(O204:O206))</f>
        <v>5.1000645577792159E-2</v>
      </c>
      <c r="S204" s="296">
        <f>IF($B204=$B201,IF(OR($A204="LOSS",$A204="OK",$A204="Anulada"),Q204,0)+S201,IF(OR($A204="LOSS",$A204="OK",$A204="Anulada"),Q204,0))</f>
        <v>92.358669999999975</v>
      </c>
      <c r="T204" s="296">
        <f>IF($B204="",0,IF($B204=$B201,IF(G206="",IF(OR(G204="DNB1",G204="DNB2",G204="AH1(0)",G204="AH2(0)",G204="AH1(1)",G204="AH2(1)",G204="AH1(2)",G204="AH2(2)",G204="AH1(3)",G204="AH2(3)",G204="AH1(4)",G204="AH2(4)"),0,IF(Q204&lt;0,IF(G206="",SMALL(P204:P206,1)-SUM(O204:O206),0),SMALL(P204:P206,1)-SUM(O204:O206))),IF(Q204&lt;0,IF(G206="",SMALL(P204:P206,1)-SUM(O204:O206),0),SMALL(P204:P206,1)-SUM(O204:O206)))+T201,IF(G206="",IF(OR(G204="DNB1",G204="DNB2",G204="AH1(0)",G204="AH2(0)",G204="AH1(1)",G204="AH2(1)",G204="AH1(2)",G204="AH2(2)",G204="AH1(3)",G204="AH2(3)",G204="AH1(4)",G204="AH2(4)"),0,IF(Q204&lt;0,IF(G206="",SMALL(P204:P206,1)-SUM(O204:O206),0),SMALL(P204:P206,1)-SUM(O204:O206))),IF(Q204&lt;0,IF(G206="",SMALL(P204:P206,1)-SUM(O204:O206),0),SMALL(P204:P206,1)-SUM(O204:O206)))))</f>
        <v>51.916620000000044</v>
      </c>
      <c r="U204" s="296">
        <f>IF($B204=$B201,IF(Q204&lt;0,IF(G206="",Q204,0),Q204)+U201,Q204)</f>
        <v>92.358669999999975</v>
      </c>
      <c r="V204" s="323">
        <f>IF(U204=0,0,U204/AT204)</f>
        <v>7.2215578647775849E-2</v>
      </c>
      <c r="W204" s="74">
        <f>IF(L204="","",IF(L206&gt;0,(SUM(L204:L206)/L204)/(SUM(L204:L206)/L204+SUM(L204:L206)/L205+SUM(L204:L206)/L206),L205/SUM(L204:L205)))</f>
        <v>0.56775700934579443</v>
      </c>
      <c r="X204" s="77">
        <f t="shared" si="80"/>
        <v>0</v>
      </c>
      <c r="Y204" s="89">
        <f t="shared" si="80"/>
        <v>74.800000000000011</v>
      </c>
      <c r="Z204" s="77">
        <f t="shared" si="80"/>
        <v>0</v>
      </c>
      <c r="AA204" s="77">
        <f t="shared" si="80"/>
        <v>0</v>
      </c>
      <c r="AB204" s="77">
        <f t="shared" si="80"/>
        <v>0</v>
      </c>
      <c r="AC204" s="77">
        <f t="shared" si="80"/>
        <v>0</v>
      </c>
      <c r="AD204" s="77">
        <f t="shared" si="80"/>
        <v>0</v>
      </c>
      <c r="AE204" s="77">
        <f t="shared" si="65"/>
        <v>0</v>
      </c>
      <c r="AF204" s="77">
        <f t="shared" si="66"/>
        <v>0</v>
      </c>
      <c r="AG204" s="77">
        <f t="shared" si="67"/>
        <v>1</v>
      </c>
      <c r="AH204" s="77">
        <f t="shared" si="68"/>
        <v>0</v>
      </c>
      <c r="AI204" s="77">
        <f t="shared" si="69"/>
        <v>0</v>
      </c>
      <c r="AJ204" s="77">
        <f t="shared" si="70"/>
        <v>0</v>
      </c>
      <c r="AK204" s="77">
        <f t="shared" si="71"/>
        <v>0</v>
      </c>
      <c r="AL204" s="77">
        <f t="shared" si="72"/>
        <v>0</v>
      </c>
      <c r="AM204" s="77">
        <f t="shared" si="73"/>
        <v>0</v>
      </c>
      <c r="AN204" s="77">
        <f t="shared" si="74"/>
        <v>0</v>
      </c>
      <c r="AO204" s="77">
        <f t="shared" si="75"/>
        <v>0</v>
      </c>
      <c r="AP204" s="77">
        <f t="shared" si="76"/>
        <v>0</v>
      </c>
      <c r="AQ204" s="77">
        <f t="shared" si="77"/>
        <v>0</v>
      </c>
      <c r="AR204" s="77">
        <f t="shared" si="78"/>
        <v>0</v>
      </c>
      <c r="AS204" s="107" t="str">
        <f>IF($B204="","",IF($B204=$B201,AS201,$B204))</f>
        <v>20</v>
      </c>
      <c r="AT204" s="321">
        <f>IF($B204=$B201,AT201+SUM(O204:O206),SUM(O204:O206))</f>
        <v>1278.93</v>
      </c>
      <c r="AU204" s="296">
        <f>IF($A204=" ",SUM(O204:O206),0)+AU201</f>
        <v>0</v>
      </c>
      <c r="AV204" s="296">
        <f>IF($B204="","",AV201+Q204)</f>
        <v>443.39224538757549</v>
      </c>
    </row>
    <row r="205" spans="1:48" ht="13" customHeight="1" x14ac:dyDescent="0.2">
      <c r="A205" s="308"/>
      <c r="B205" s="282"/>
      <c r="C205" s="303"/>
      <c r="D205" s="79" t="s">
        <v>28</v>
      </c>
      <c r="E205" s="277"/>
      <c r="F205" s="291"/>
      <c r="G205" s="80" t="s">
        <v>281</v>
      </c>
      <c r="H205" s="277"/>
      <c r="I205" s="81" t="s">
        <v>23</v>
      </c>
      <c r="J205" s="82">
        <f>IF(I205="","",IF(_xlfn.XLOOKUP(I205,I$3:I204,$AS$3:AS204,0,,-1)=AS205,_xlfn.XLOOKUP(I205,I$3:I204,J$3:J204,1,,-1)+1,1))</f>
        <v>6</v>
      </c>
      <c r="K205" s="83">
        <f>IF(I205="","",_xlfn.XLOOKUP(I205,I$3:I204,K$3:K204,0,,-1)+IF($D205=" ",1,0))</f>
        <v>0</v>
      </c>
      <c r="L205" s="84">
        <v>2.4300000000000002</v>
      </c>
      <c r="M205" s="85">
        <v>66.900000000000006</v>
      </c>
      <c r="N205" s="294"/>
      <c r="O205" s="86">
        <f>IF(OR(W204="",W205=""),"",ROUND(IF(L206&gt;0,IF(M205&gt;0,M205,IF(M204&gt;0,IF(N204=TRUE,ROUND((M204*W205)/W204,0),(M204*W205)/W204),IF(M205&gt;0,IF(N204=TRUE,ROUND(M205,0),M205),IF(M206&gt;0,IF(N204=TRUE,ROUND(O206*W205/W206,0),O206*W205/W206),0)))),IF(M205&gt;0,M205,IF(N204=TRUE,ROUND((M204*W205)/W204,0),(M204*W205)/W204))),2))</f>
        <v>66.900000000000006</v>
      </c>
      <c r="P205" s="87">
        <f t="shared" si="79"/>
        <v>162.56700000000004</v>
      </c>
      <c r="Q205" s="277"/>
      <c r="R205" s="286"/>
      <c r="S205" s="286"/>
      <c r="T205" s="286"/>
      <c r="U205" s="286"/>
      <c r="V205" s="288"/>
      <c r="W205" s="88">
        <f>IF(L205="","",IF(L206&gt;0,(SUM(L204:L206)/L205)/(SUM(L204:L206)/L204+SUM(L204:L206)/L205+SUM(L204:L206)/L206),L204/SUM(L204:L205)))</f>
        <v>0.43224299065420563</v>
      </c>
      <c r="X205" s="77">
        <f t="shared" si="80"/>
        <v>0</v>
      </c>
      <c r="Y205" s="77">
        <f t="shared" si="80"/>
        <v>0</v>
      </c>
      <c r="Z205" s="77">
        <f t="shared" si="80"/>
        <v>0</v>
      </c>
      <c r="AA205" s="77">
        <f t="shared" si="80"/>
        <v>0</v>
      </c>
      <c r="AB205" s="77">
        <f t="shared" si="80"/>
        <v>0</v>
      </c>
      <c r="AC205" s="89">
        <f t="shared" si="80"/>
        <v>-66.900000000000006</v>
      </c>
      <c r="AD205" s="77">
        <f t="shared" si="80"/>
        <v>0</v>
      </c>
      <c r="AE205" s="77">
        <f t="shared" si="65"/>
        <v>0</v>
      </c>
      <c r="AF205" s="77">
        <f t="shared" si="66"/>
        <v>0</v>
      </c>
      <c r="AG205" s="77">
        <f t="shared" si="67"/>
        <v>0</v>
      </c>
      <c r="AH205" s="77">
        <f t="shared" si="68"/>
        <v>0</v>
      </c>
      <c r="AI205" s="77">
        <f t="shared" si="69"/>
        <v>0</v>
      </c>
      <c r="AJ205" s="77">
        <f t="shared" si="70"/>
        <v>0</v>
      </c>
      <c r="AK205" s="77">
        <f t="shared" si="71"/>
        <v>0</v>
      </c>
      <c r="AL205" s="77">
        <f t="shared" si="72"/>
        <v>0</v>
      </c>
      <c r="AM205" s="77">
        <f t="shared" si="73"/>
        <v>0</v>
      </c>
      <c r="AN205" s="77">
        <f t="shared" si="74"/>
        <v>0</v>
      </c>
      <c r="AO205" s="77">
        <f t="shared" si="75"/>
        <v>0</v>
      </c>
      <c r="AP205" s="77">
        <f t="shared" si="76"/>
        <v>1</v>
      </c>
      <c r="AQ205" s="77">
        <f t="shared" si="77"/>
        <v>0</v>
      </c>
      <c r="AR205" s="77">
        <f t="shared" si="78"/>
        <v>0</v>
      </c>
      <c r="AS205" s="107" t="str">
        <f>IF($B204="","",IF($B204=$B201,AS202,$B204))</f>
        <v>20</v>
      </c>
      <c r="AT205" s="311"/>
      <c r="AU205" s="298"/>
      <c r="AV205" s="298"/>
    </row>
    <row r="206" spans="1:48" ht="13.25" customHeight="1" x14ac:dyDescent="0.2">
      <c r="A206" s="309"/>
      <c r="B206" s="283"/>
      <c r="C206" s="304"/>
      <c r="D206" s="90" t="s">
        <v>32</v>
      </c>
      <c r="E206" s="278"/>
      <c r="F206" s="292"/>
      <c r="G206" s="109"/>
      <c r="H206" s="278"/>
      <c r="I206" s="110"/>
      <c r="J206" s="111" t="str">
        <f>IF(I206="","",IF(_xlfn.XLOOKUP(I206,I$3:I205,$AS$3:AS205,0,,-1)=AS206,_xlfn.XLOOKUP(I206,I$3:I205,J$3:J205,1,,-1)+1,1))</f>
        <v/>
      </c>
      <c r="K206" s="112" t="str">
        <f>IF(I206="","",_xlfn.XLOOKUP(I206,I$3:I205,K$3:K205,0,,-1)+IF($D206=" ",1,0))</f>
        <v/>
      </c>
      <c r="L206" s="113"/>
      <c r="M206" s="96"/>
      <c r="N206" s="295"/>
      <c r="O206" s="114" t="str">
        <f>IF(OR(W204="",W205=""),"",IF(L206&gt;0,ROUND(IF(M206&gt;0,M206,IF(M204&gt;0,IF(N204=TRUE,ROUND((M204*W206)/W204,0),(M204*W206)/W204),IF(M205&gt;0,IF(N204=TRUE,ROUND((M205*W206)/W205,0),(M205*W206)/W205),IF(M206&gt;0,M206,0)))),2),""))</f>
        <v/>
      </c>
      <c r="P206" s="115" t="str">
        <f t="shared" si="79"/>
        <v/>
      </c>
      <c r="Q206" s="278"/>
      <c r="R206" s="278"/>
      <c r="S206" s="278"/>
      <c r="T206" s="278"/>
      <c r="U206" s="278"/>
      <c r="V206" s="289"/>
      <c r="W206" s="116" t="str">
        <f>IF(L206="","",(SUM(L204:L206)/L206)/(SUM(L204:L206)/L204+SUM(L204:L206)/L205+SUM(L204:L206)/L206))</f>
        <v/>
      </c>
      <c r="X206" s="77">
        <f t="shared" si="80"/>
        <v>0</v>
      </c>
      <c r="Y206" s="77">
        <f t="shared" si="80"/>
        <v>0</v>
      </c>
      <c r="Z206" s="77">
        <f t="shared" si="80"/>
        <v>0</v>
      </c>
      <c r="AA206" s="77">
        <f t="shared" si="80"/>
        <v>0</v>
      </c>
      <c r="AB206" s="77">
        <f t="shared" si="80"/>
        <v>0</v>
      </c>
      <c r="AC206" s="77">
        <f t="shared" si="80"/>
        <v>0</v>
      </c>
      <c r="AD206" s="77">
        <f t="shared" si="80"/>
        <v>0</v>
      </c>
      <c r="AE206" s="77">
        <f t="shared" si="65"/>
        <v>0</v>
      </c>
      <c r="AF206" s="77">
        <f t="shared" si="66"/>
        <v>0</v>
      </c>
      <c r="AG206" s="77">
        <f t="shared" si="67"/>
        <v>0</v>
      </c>
      <c r="AH206" s="77">
        <f t="shared" si="68"/>
        <v>0</v>
      </c>
      <c r="AI206" s="77">
        <f t="shared" si="69"/>
        <v>0</v>
      </c>
      <c r="AJ206" s="77">
        <f t="shared" si="70"/>
        <v>0</v>
      </c>
      <c r="AK206" s="77">
        <f t="shared" si="71"/>
        <v>0</v>
      </c>
      <c r="AL206" s="77">
        <f t="shared" si="72"/>
        <v>0</v>
      </c>
      <c r="AM206" s="77">
        <f t="shared" si="73"/>
        <v>0</v>
      </c>
      <c r="AN206" s="77">
        <f t="shared" si="74"/>
        <v>0</v>
      </c>
      <c r="AO206" s="77">
        <f t="shared" si="75"/>
        <v>0</v>
      </c>
      <c r="AP206" s="77">
        <f t="shared" si="76"/>
        <v>0</v>
      </c>
      <c r="AQ206" s="77">
        <f t="shared" si="77"/>
        <v>0</v>
      </c>
      <c r="AR206" s="77">
        <f t="shared" si="78"/>
        <v>0</v>
      </c>
      <c r="AS206" s="107" t="str">
        <f>IF($B204="","",IF($B204=$B201,AS203,$B204))</f>
        <v>20</v>
      </c>
      <c r="AT206" s="311"/>
      <c r="AU206" s="298"/>
      <c r="AV206" s="298"/>
    </row>
    <row r="207" spans="1:48" ht="13.25" customHeight="1" x14ac:dyDescent="0.2">
      <c r="A207" s="312" t="str">
        <f>IF(OR(D207="W",D208="W",D209="W",D207="1/2W",D208="1/2W",D209="1/2W",D207="1/2L",D208="1/2L",D209="1/2L"),"OK",IF(OR(D207="L",D208="L",D209="L"),"LOSS",IF(OR(D207="X",D208="X",D209="X"),"Anulado"," ")))</f>
        <v>OK</v>
      </c>
      <c r="B207" s="316" t="s">
        <v>282</v>
      </c>
      <c r="C207" s="302" t="str">
        <f>IF(E207=""," ","– "&amp;COUNTIF(B$3:B209,$B207))</f>
        <v>– 1</v>
      </c>
      <c r="D207" s="25" t="s">
        <v>31</v>
      </c>
      <c r="E207" s="325">
        <v>44703.541666666664</v>
      </c>
      <c r="F207" s="315" t="s">
        <v>283</v>
      </c>
      <c r="G207" s="168"/>
      <c r="H207" s="306" t="str">
        <f ca="1">IF(E207="","",IF(AND(DAY(E207)&lt;DAY(TODAY()),$A207=" "),"???",IF($A207=" ",IF(AND(DAY(E207)=DAY(TODAY()),HOUR(E207)&lt;=HOUR(NOW())+1),IF(AND(HOUR(E207)+2&lt;=HOUR(NOW()),DAY(E207)&lt;=DAY(TODAY()),MINUTE(E207)&lt;=MINUTE(NOW())),"???",IF(OR(MINUTE(E207)&lt;=MINUTE(NOW()),HOUR(E207)&lt;=HOUR(NOW())),"!!!","")),""),"")))</f>
        <v/>
      </c>
      <c r="I207" s="27" t="s">
        <v>23</v>
      </c>
      <c r="J207" s="101">
        <f>IF(I207="","",IF(_xlfn.XLOOKUP(I207,I$3:I206,$AS$3:AS206,0,,-1)=AS207,_xlfn.XLOOKUP(I207,I$3:I206,J$3:J206,1,,-1)+1,1))</f>
        <v>1</v>
      </c>
      <c r="K207" s="29">
        <f>IF(I207="","",_xlfn.XLOOKUP(I207,I$3:I206,K$3:K206,0,,-1)+IF($D207=" ",1,0))</f>
        <v>0</v>
      </c>
      <c r="L207" s="118">
        <v>2</v>
      </c>
      <c r="M207" s="119">
        <v>44.48</v>
      </c>
      <c r="N207" s="318" t="b">
        <v>0</v>
      </c>
      <c r="O207" s="102">
        <f>IF(OR(W207="",W208=""),"",ROUND(IF(L209&gt;0,IF(M207&gt;0,M207,IF(M208&gt;0,IF(N207=TRUE,ROUND((M208*W207)/W208,0),(M208*W207)/W208),IF(N207=TRUE,ROUND((M209*W207)/W209,0),(M209*W207)/W209))),IF(M207&gt;0,M207,IF(N207=TRUE,ROUND((M208*W207)/W208,0),(M208*W207)/W208))),2))</f>
        <v>44.48</v>
      </c>
      <c r="P207" s="33">
        <f t="shared" si="79"/>
        <v>88.96</v>
      </c>
      <c r="Q207" s="301">
        <f>IF($A207="Anulado",0,IF(OR($A207="LOSS",$A207="OK"),IF(OR($D207="W",$D207="1/2W",$D207="1/2L"),P207-O207,IF($D207="L",-O207,0))+IF(OR($D208="W",$D208="1/2W",$D208="1/2L"),P208-O208,IF($D208="L",-O208,0))+IF(OR($D209="W",$D209="1/2W",$D209="1/2L"),P209-O209,IF($D209="L",-O209,0)),IF(AND(OR($D207="W",$D207="1/2W",$D207="1/2L"),D208="W"),P207+P208-SUM(O207:O209)+_xlfn.XLOOKUP("X",D207:D209,O207:O209,0),IF(AND(D207=TRUE,D209="W"),P207+P209-SUM(O207:O209),IF(AND(D208="W",D209="W"),P208+P209-SUM(O207:O209)+_xlfn.XLOOKUP("X",D207:D209,O207:O209,0),IF(L209&gt;0,IF(OR($D207="W",$D207="1/2W",$D207="1/2L"),P207-SUM(O207:O209)+_xlfn.XLOOKUP("X",D207:D209,O207:O209,0),IF(OR($D207="W",$D207="1/2W",$D207="1/2L"),P208-SUM(O207:O209)+_xlfn.XLOOKUP("X",D207:D209,O207:O209,0),IF(OR($D207="W",$D207="1/2W",$D207="1/2L"),P209-SUM(O207:O209)+_xlfn.XLOOKUP("X",D207:D209,O207:O209,0),SUM(P207:P209)/3-SUM(O207:O209)+_xlfn.XLOOKUP("X",D207:D209,O207:O209,0)))),IF(OR($D207="W",$D207="1/2W",$D207="1/2L"),P207-SUM(O207:O208)+_xlfn.XLOOKUP("X",D207:D209,O207:O209,0),IF(OR($D207="W",$D207="1/2W",$D207="1/2L"),P208-SUM(O207:O208)+_xlfn.XLOOKUP("X",D207:D209,O207:O209,0),SUM(P207:P208)/2-SUM(O207:O208)+_xlfn.XLOOKUP("X",D207:D209,O207:O209,0)))))))))</f>
        <v>85.97999999999999</v>
      </c>
      <c r="R207" s="300">
        <f>IF(Q207=0,0,Q207/SUM(O207:O209))</f>
        <v>1</v>
      </c>
      <c r="S207" s="285">
        <f>IF($B207=$B204,IF(OR($A207="LOSS",$A207="OK",$A207="Anulada"),Q207,0)+S204,IF(OR($A207="LOSS",$A207="OK",$A207="Anulada"),Q207,0))</f>
        <v>85.97999999999999</v>
      </c>
      <c r="T207" s="285">
        <f>IF($B207="",0,IF($B207=$B204,IF(G209="",IF(OR(G207="DNB1",G207="DNB2",G207="AH1(0)",G207="AH2(0)",G207="AH1(1)",G207="AH2(1)",G207="AH1(2)",G207="AH2(2)",G207="AH1(3)",G207="AH2(3)",G207="AH1(4)",G207="AH2(4)"),0,IF(Q207&lt;0,IF(G209="",SMALL(P207:P209,1)-SUM(O207:O209),0),SMALL(P207:P209,1)-SUM(O207:O209))),IF(Q207&lt;0,IF(G209="",SMALL(P207:P209,1)-SUM(O207:O209),0),SMALL(P207:P209,1)-SUM(O207:O209)))+T204,IF(G209="",IF(OR(G207="DNB1",G207="DNB2",G207="AH1(0)",G207="AH2(0)",G207="AH1(1)",G207="AH2(1)",G207="AH1(2)",G207="AH2(2)",G207="AH1(3)",G207="AH2(3)",G207="AH1(4)",G207="AH2(4)"),0,IF(Q207&lt;0,IF(G209="",SMALL(P207:P209,1)-SUM(O207:O209),0),SMALL(P207:P209,1)-SUM(O207:O209))),IF(Q207&lt;0,IF(G209="",SMALL(P207:P209,1)-SUM(O207:O209),0),SMALL(P207:P209,1)-SUM(O207:O209)))))</f>
        <v>-73.97999999999999</v>
      </c>
      <c r="U207" s="285">
        <f>IF($B207=$B204,IF(Q207&lt;0,IF(G209="",Q207,0),Q207)+U204,Q207)</f>
        <v>85.97999999999999</v>
      </c>
      <c r="V207" s="287">
        <f>IF(U207=0,0,U207/AT207)</f>
        <v>1</v>
      </c>
      <c r="W207" s="34">
        <f>IF(L207="","",IF(L209&gt;0,(SUM(L207:L209)/L207)/(SUM(L207:L209)/L207+SUM(L207:L209)/L208+SUM(L207:L209)/L209),L208/SUM(L207:L208)))</f>
        <v>0.33333333333333331</v>
      </c>
      <c r="X207" s="103">
        <f t="shared" si="80"/>
        <v>0</v>
      </c>
      <c r="Y207" s="103">
        <f t="shared" si="80"/>
        <v>0</v>
      </c>
      <c r="Z207" s="103">
        <f t="shared" si="80"/>
        <v>0</v>
      </c>
      <c r="AA207" s="103">
        <f t="shared" si="80"/>
        <v>0</v>
      </c>
      <c r="AB207" s="103">
        <f t="shared" si="80"/>
        <v>0</v>
      </c>
      <c r="AC207" s="104">
        <f t="shared" si="80"/>
        <v>44.48</v>
      </c>
      <c r="AD207" s="103">
        <f t="shared" si="80"/>
        <v>0</v>
      </c>
      <c r="AE207" s="52">
        <f t="shared" si="65"/>
        <v>0</v>
      </c>
      <c r="AF207" s="52">
        <f t="shared" si="66"/>
        <v>0</v>
      </c>
      <c r="AG207" s="52">
        <f t="shared" si="67"/>
        <v>0</v>
      </c>
      <c r="AH207" s="52">
        <f t="shared" si="68"/>
        <v>0</v>
      </c>
      <c r="AI207" s="52">
        <f t="shared" si="69"/>
        <v>0</v>
      </c>
      <c r="AJ207" s="52">
        <f t="shared" si="70"/>
        <v>0</v>
      </c>
      <c r="AK207" s="52">
        <f t="shared" si="71"/>
        <v>0</v>
      </c>
      <c r="AL207" s="52">
        <f t="shared" si="72"/>
        <v>0</v>
      </c>
      <c r="AM207" s="52">
        <f t="shared" si="73"/>
        <v>0</v>
      </c>
      <c r="AN207" s="52">
        <f t="shared" si="74"/>
        <v>0</v>
      </c>
      <c r="AO207" s="52">
        <f t="shared" si="75"/>
        <v>1</v>
      </c>
      <c r="AP207" s="52">
        <f t="shared" si="76"/>
        <v>0</v>
      </c>
      <c r="AQ207" s="52">
        <f t="shared" si="77"/>
        <v>0</v>
      </c>
      <c r="AR207" s="52">
        <f t="shared" si="78"/>
        <v>0</v>
      </c>
      <c r="AS207" s="105" t="str">
        <f>IF($B207="","",IF($B207=$B204,AS204,$B207))</f>
        <v>22</v>
      </c>
      <c r="AT207" s="322">
        <f>IF($B207=$B204,AT204+SUM(O207:O209),SUM(O207:O209))</f>
        <v>85.97999999999999</v>
      </c>
      <c r="AU207" s="285">
        <f>IF($A207=" ",SUM(O207:O209),0)+AU204</f>
        <v>0</v>
      </c>
      <c r="AV207" s="285">
        <f>IF($B207="","",AV204+Q207)</f>
        <v>529.3722453875755</v>
      </c>
    </row>
    <row r="208" spans="1:48" ht="13" customHeight="1" x14ac:dyDescent="0.2">
      <c r="A208" s="308"/>
      <c r="B208" s="282"/>
      <c r="C208" s="303"/>
      <c r="D208" s="39" t="s">
        <v>31</v>
      </c>
      <c r="E208" s="277"/>
      <c r="F208" s="291"/>
      <c r="G208" s="169"/>
      <c r="H208" s="277"/>
      <c r="I208" s="42" t="s">
        <v>20</v>
      </c>
      <c r="J208" s="43">
        <f>IF(I208="","",IF(_xlfn.XLOOKUP(I208,I$3:I207,$AS$3:AS207,0,,-1)=AS208,_xlfn.XLOOKUP(I208,I$3:I207,J$3:J207,1,,-1)+1,1))</f>
        <v>1</v>
      </c>
      <c r="K208" s="44">
        <f>IF(I208="","",_xlfn.XLOOKUP(I208,I$3:I207,K$3:K207,0,,-1)+IF($D208=" ",1,0))</f>
        <v>0</v>
      </c>
      <c r="L208" s="121">
        <v>2</v>
      </c>
      <c r="M208" s="122">
        <v>35.5</v>
      </c>
      <c r="N208" s="294"/>
      <c r="O208" s="47">
        <f>IF(OR(W207="",W208=""),"",ROUND(IF(L209&gt;0,IF(M208&gt;0,M208,IF(M207&gt;0,IF(N207=TRUE,ROUND((M207*W208)/W207,0),(M207*W208)/W207),IF(M208&gt;0,IF(N207=TRUE,ROUND(M208,0),M208),IF(M209&gt;0,IF(N207=TRUE,ROUND(O209*W208/W209,0),O209*W208/W209),0)))),IF(M208&gt;0,M208,IF(N207=TRUE,ROUND((M207*W208)/W207,0),(M207*W208)/W207))),2))</f>
        <v>35.5</v>
      </c>
      <c r="P208" s="48">
        <f t="shared" si="79"/>
        <v>71</v>
      </c>
      <c r="Q208" s="277"/>
      <c r="R208" s="286"/>
      <c r="S208" s="286"/>
      <c r="T208" s="286"/>
      <c r="U208" s="286"/>
      <c r="V208" s="288"/>
      <c r="W208" s="49">
        <f>IF(L208="","",IF(L209&gt;0,(SUM(L207:L209)/L208)/(SUM(L207:L209)/L207+SUM(L207:L209)/L208+SUM(L207:L209)/L209),L207/SUM(L207:L208)))</f>
        <v>0.33333333333333331</v>
      </c>
      <c r="X208" s="103">
        <f t="shared" si="80"/>
        <v>0</v>
      </c>
      <c r="Y208" s="103">
        <f t="shared" si="80"/>
        <v>0</v>
      </c>
      <c r="Z208" s="104">
        <f t="shared" si="80"/>
        <v>35.5</v>
      </c>
      <c r="AA208" s="103">
        <f t="shared" si="80"/>
        <v>0</v>
      </c>
      <c r="AB208" s="103">
        <f t="shared" si="80"/>
        <v>0</v>
      </c>
      <c r="AC208" s="103">
        <f t="shared" si="80"/>
        <v>0</v>
      </c>
      <c r="AD208" s="103">
        <f t="shared" si="80"/>
        <v>0</v>
      </c>
      <c r="AE208" s="52">
        <f t="shared" si="65"/>
        <v>0</v>
      </c>
      <c r="AF208" s="52">
        <f t="shared" si="66"/>
        <v>0</v>
      </c>
      <c r="AG208" s="52">
        <f t="shared" si="67"/>
        <v>0</v>
      </c>
      <c r="AH208" s="52">
        <f t="shared" si="68"/>
        <v>0</v>
      </c>
      <c r="AI208" s="52">
        <f t="shared" si="69"/>
        <v>1</v>
      </c>
      <c r="AJ208" s="52">
        <f t="shared" si="70"/>
        <v>0</v>
      </c>
      <c r="AK208" s="52">
        <f t="shared" si="71"/>
        <v>0</v>
      </c>
      <c r="AL208" s="52">
        <f t="shared" si="72"/>
        <v>0</v>
      </c>
      <c r="AM208" s="52">
        <f t="shared" si="73"/>
        <v>0</v>
      </c>
      <c r="AN208" s="52">
        <f t="shared" si="74"/>
        <v>0</v>
      </c>
      <c r="AO208" s="52">
        <f t="shared" si="75"/>
        <v>0</v>
      </c>
      <c r="AP208" s="52">
        <f t="shared" si="76"/>
        <v>0</v>
      </c>
      <c r="AQ208" s="52">
        <f t="shared" si="77"/>
        <v>0</v>
      </c>
      <c r="AR208" s="52">
        <f t="shared" si="78"/>
        <v>0</v>
      </c>
      <c r="AS208" s="105" t="str">
        <f>IF($B207="","",IF($B207=$B204,AS205,$B207))</f>
        <v>22</v>
      </c>
      <c r="AT208" s="311"/>
      <c r="AU208" s="298"/>
      <c r="AV208" s="298"/>
    </row>
    <row r="209" spans="1:48" ht="13.25" customHeight="1" x14ac:dyDescent="0.2">
      <c r="A209" s="309"/>
      <c r="B209" s="283"/>
      <c r="C209" s="304"/>
      <c r="D209" s="54" t="s">
        <v>31</v>
      </c>
      <c r="E209" s="278"/>
      <c r="F209" s="292"/>
      <c r="G209" s="134"/>
      <c r="H209" s="278"/>
      <c r="I209" s="124" t="s">
        <v>18</v>
      </c>
      <c r="J209" s="125">
        <f>IF(I209="","",IF(_xlfn.XLOOKUP(I209,I$3:I208,$AS$3:AS208,0,,-1)=AS209,_xlfn.XLOOKUP(I209,I$3:I208,J$3:J208,1,,-1)+1,1))</f>
        <v>1</v>
      </c>
      <c r="K209" s="126">
        <f>IF(I209="","",_xlfn.XLOOKUP(I209,I$3:I208,K$3:K208,0,,-1)+IF($D209=" ",1,0))</f>
        <v>0</v>
      </c>
      <c r="L209" s="127">
        <v>2</v>
      </c>
      <c r="M209" s="128">
        <v>6</v>
      </c>
      <c r="N209" s="295"/>
      <c r="O209" s="129">
        <f>IF(OR(W207="",W208=""),"",IF(L209&gt;0,ROUND(IF(M209&gt;0,M209,IF(M207&gt;0,IF(N207=TRUE,ROUND((M207*W209)/W207,0),(M207*W209)/W207),IF(M208&gt;0,IF(N207=TRUE,ROUND((M208*W209)/W208,0),(M208*W209)/W208),IF(M209&gt;0,M209,0)))),2),""))</f>
        <v>6</v>
      </c>
      <c r="P209" s="130">
        <f t="shared" si="79"/>
        <v>12</v>
      </c>
      <c r="Q209" s="278"/>
      <c r="R209" s="278"/>
      <c r="S209" s="278"/>
      <c r="T209" s="278"/>
      <c r="U209" s="278"/>
      <c r="V209" s="289"/>
      <c r="W209" s="131">
        <f>IF(L209="","",(SUM(L207:L209)/L209)/(SUM(L207:L209)/L207+SUM(L207:L209)/L208+SUM(L207:L209)/L209))</f>
        <v>0.33333333333333331</v>
      </c>
      <c r="X209" s="104">
        <f t="shared" si="80"/>
        <v>6</v>
      </c>
      <c r="Y209" s="103">
        <f t="shared" si="80"/>
        <v>0</v>
      </c>
      <c r="Z209" s="103">
        <f t="shared" si="80"/>
        <v>0</v>
      </c>
      <c r="AA209" s="103">
        <f t="shared" si="80"/>
        <v>0</v>
      </c>
      <c r="AB209" s="103">
        <f t="shared" si="80"/>
        <v>0</v>
      </c>
      <c r="AC209" s="103">
        <f t="shared" si="80"/>
        <v>0</v>
      </c>
      <c r="AD209" s="103">
        <f t="shared" si="80"/>
        <v>0</v>
      </c>
      <c r="AE209" s="52">
        <f t="shared" si="65"/>
        <v>1</v>
      </c>
      <c r="AF209" s="52">
        <f t="shared" si="66"/>
        <v>0</v>
      </c>
      <c r="AG209" s="52">
        <f t="shared" si="67"/>
        <v>0</v>
      </c>
      <c r="AH209" s="52">
        <f t="shared" si="68"/>
        <v>0</v>
      </c>
      <c r="AI209" s="52">
        <f t="shared" si="69"/>
        <v>0</v>
      </c>
      <c r="AJ209" s="52">
        <f t="shared" si="70"/>
        <v>0</v>
      </c>
      <c r="AK209" s="52">
        <f t="shared" si="71"/>
        <v>0</v>
      </c>
      <c r="AL209" s="52">
        <f t="shared" si="72"/>
        <v>0</v>
      </c>
      <c r="AM209" s="52">
        <f t="shared" si="73"/>
        <v>0</v>
      </c>
      <c r="AN209" s="52">
        <f t="shared" si="74"/>
        <v>0</v>
      </c>
      <c r="AO209" s="52">
        <f t="shared" si="75"/>
        <v>0</v>
      </c>
      <c r="AP209" s="52">
        <f t="shared" si="76"/>
        <v>0</v>
      </c>
      <c r="AQ209" s="52">
        <f t="shared" si="77"/>
        <v>0</v>
      </c>
      <c r="AR209" s="52">
        <f t="shared" si="78"/>
        <v>0</v>
      </c>
      <c r="AS209" s="105" t="str">
        <f>IF($B207="","",IF($B207=$B204,AS206,$B207))</f>
        <v>22</v>
      </c>
      <c r="AT209" s="311"/>
      <c r="AU209" s="298"/>
      <c r="AV209" s="298"/>
    </row>
    <row r="210" spans="1:48" ht="13.25" customHeight="1" x14ac:dyDescent="0.2">
      <c r="A210" s="307" t="str">
        <f>IF(OR(D210="W",D211="W",D212="W",D210="1/2W",D211="1/2W",D212="1/2W",D210="1/2L",D211="1/2L",D212="1/2L"),"OK",IF(OR(D210="L",D211="L",D212="L"),"LOSS",IF(OR(D210="X",D211="X",D212="X"),"Anulado"," ")))</f>
        <v>OK</v>
      </c>
      <c r="B210" s="317" t="s">
        <v>284</v>
      </c>
      <c r="C210" s="305" t="str">
        <f>IF(E210=""," ","– "&amp;COUNTIF(B$3:B212,$B210))</f>
        <v>– 1</v>
      </c>
      <c r="D210" s="65" t="s">
        <v>28</v>
      </c>
      <c r="E210" s="326">
        <v>44706.666666666664</v>
      </c>
      <c r="F210" s="314" t="s">
        <v>285</v>
      </c>
      <c r="G210" s="66" t="s">
        <v>286</v>
      </c>
      <c r="H210" s="313" t="str">
        <f ca="1">IF(E210="","",IF(AND(DAY(E210)&lt;DAY(TODAY()),$A210=" "),"???",IF($A210=" ",IF(AND(DAY(E210)=DAY(TODAY()),HOUR(E210)&lt;=HOUR(NOW())+1),IF(AND(HOUR(E210)+2&lt;=HOUR(NOW()),DAY(E210)&lt;=DAY(TODAY()),MINUTE(E210)&lt;=MINUTE(NOW())),"???",IF(OR(MINUTE(E210)&lt;=MINUTE(NOW()),HOUR(E210)&lt;=HOUR(NOW())),"!!!","")),""),"")))</f>
        <v/>
      </c>
      <c r="I210" s="67" t="s">
        <v>18</v>
      </c>
      <c r="J210" s="68">
        <f>IF(I210="","",IF(_xlfn.XLOOKUP(I210,I$3:I209,$AS$3:AS209,0,,-1)=AS210,_xlfn.XLOOKUP(I210,I$3:I209,J$3:J209,1,,-1)+1,1))</f>
        <v>1</v>
      </c>
      <c r="K210" s="69">
        <f>IF(I210="","",_xlfn.XLOOKUP(I210,I$3:I209,K$3:K209,0,,-1)+IF($D210=" ",1,0))</f>
        <v>0</v>
      </c>
      <c r="L210" s="70">
        <v>3.12</v>
      </c>
      <c r="M210" s="71">
        <v>24</v>
      </c>
      <c r="N210" s="293" t="b">
        <v>1</v>
      </c>
      <c r="O210" s="72">
        <f>IF(OR(W210="",W211=""),"",ROUND(IF(L212&gt;0,IF(M210&gt;0,M210,IF(M211&gt;0,IF(N210=TRUE,ROUND((M211*W210)/W211,0),(M211*W210)/W211),IF(N210=TRUE,ROUND((M212*W210)/W212,0),(M212*W210)/W212))),IF(M210&gt;0,M210,IF(N210=TRUE,ROUND((M211*W210)/W211,0),(M211*W210)/W211))),2))</f>
        <v>24</v>
      </c>
      <c r="P210" s="73">
        <f t="shared" si="79"/>
        <v>74.88</v>
      </c>
      <c r="Q210" s="320">
        <f>IF($A210="Anulado",0,IF(OR($A210="LOSS",$A210="OK"),IF(OR($D210="W",$D210="1/2W",$D210="1/2L"),P210-O210,IF($D210="L",-O210,0))+IF(OR($D211="W",$D211="1/2W",$D211="1/2L"),P211-O211,IF($D211="L",-O211,0))+IF(OR($D212="W",$D212="1/2W",$D212="1/2L"),P212-O212,IF($D212="L",-O212,0)),IF(AND(OR($D210="W",$D210="1/2W",$D210="1/2L"),D211="W"),P210+P211-SUM(O210:O212)+_xlfn.XLOOKUP("X",D210:D212,O210:O212,0),IF(AND(D210=TRUE,D212="W"),P210+P212-SUM(O210:O212),IF(AND(D211="W",D212="W"),P211+P212-SUM(O210:O212)+_xlfn.XLOOKUP("X",D210:D212,O210:O212,0),IF(L212&gt;0,IF(OR($D210="W",$D210="1/2W",$D210="1/2L"),P210-SUM(O210:O212)+_xlfn.XLOOKUP("X",D210:D212,O210:O212,0),IF(OR($D210="W",$D210="1/2W",$D210="1/2L"),P211-SUM(O210:O212)+_xlfn.XLOOKUP("X",D210:D212,O210:O212,0),IF(OR($D210="W",$D210="1/2W",$D210="1/2L"),P212-SUM(O210:O212)+_xlfn.XLOOKUP("X",D210:D212,O210:O212,0),SUM(P210:P212)/3-SUM(O210:O212)+_xlfn.XLOOKUP("X",D210:D212,O210:O212,0)))),IF(OR($D210="W",$D210="1/2W",$D210="1/2L"),P210-SUM(O210:O211)+_xlfn.XLOOKUP("X",D210:D212,O210:O212,0),IF(OR($D210="W",$D210="1/2W",$D210="1/2L"),P211-SUM(O210:O211)+_xlfn.XLOOKUP("X",D210:D212,O210:O212,0),SUM(P210:P211)/2-SUM(O210:O211)+_xlfn.XLOOKUP("X",D210:D212,O210:O212,0)))))))))</f>
        <v>9.6000000000000085</v>
      </c>
      <c r="R210" s="319">
        <f>IF(Q210=0,0,Q210/SUM(O210:O212))</f>
        <v>0.14545454545454559</v>
      </c>
      <c r="S210" s="296">
        <f>IF($B210=$B207,IF(OR($A210="LOSS",$A210="OK",$A210="Anulada"),Q210,0)+S207,IF(OR($A210="LOSS",$A210="OK",$A210="Anulada"),Q210,0))</f>
        <v>9.6000000000000085</v>
      </c>
      <c r="T210" s="296">
        <f>IF($B210="",0,IF($B210=$B207,IF(G212="",IF(OR(G210="DNB1",G210="DNB2",G210="AH1(0)",G210="AH2(0)",G210="AH1(1)",G210="AH2(1)",G210="AH1(2)",G210="AH2(2)",G210="AH1(3)",G210="AH2(3)",G210="AH1(4)",G210="AH2(4)"),0,IF(Q210&lt;0,IF(G212="",SMALL(P210:P212,1)-SUM(O210:O212),0),SMALL(P210:P212,1)-SUM(O210:O212))),IF(Q210&lt;0,IF(G212="",SMALL(P210:P212,1)-SUM(O210:O212),0),SMALL(P210:P212,1)-SUM(O210:O212)))+T207,IF(G212="",IF(OR(G210="DNB1",G210="DNB2",G210="AH1(0)",G210="AH2(0)",G210="AH1(1)",G210="AH2(1)",G210="AH1(2)",G210="AH2(2)",G210="AH1(3)",G210="AH2(3)",G210="AH1(4)",G210="AH2(4)"),0,IF(Q210&lt;0,IF(G212="",SMALL(P210:P212,1)-SUM(O210:O212),0),SMALL(P210:P212,1)-SUM(O210:O212))),IF(Q210&lt;0,IF(G212="",SMALL(P210:P212,1)-SUM(O210:O212),0),SMALL(P210:P212,1)-SUM(O210:O212)))))</f>
        <v>8.8799999999999955</v>
      </c>
      <c r="U210" s="296">
        <f>IF($B210=$B207,IF(Q210&lt;0,IF(G212="",Q210,0),Q210)+U207,Q210)</f>
        <v>9.6000000000000085</v>
      </c>
      <c r="V210" s="323">
        <f>IF(U210=0,0,U210/AT210)</f>
        <v>0.14545454545454559</v>
      </c>
      <c r="W210" s="74">
        <f>IF(L210="","",IF(L212&gt;0,(SUM(L210:L212)/L210)/(SUM(L210:L212)/L210+SUM(L210:L212)/L211+SUM(L210:L212)/L212),L211/SUM(L210:L211)))</f>
        <v>0.36585365853658536</v>
      </c>
      <c r="X210" s="89">
        <f t="shared" si="80"/>
        <v>-24</v>
      </c>
      <c r="Y210" s="77">
        <f t="shared" si="80"/>
        <v>0</v>
      </c>
      <c r="Z210" s="77">
        <f t="shared" si="80"/>
        <v>0</v>
      </c>
      <c r="AA210" s="77">
        <f t="shared" si="80"/>
        <v>0</v>
      </c>
      <c r="AB210" s="77">
        <f t="shared" si="80"/>
        <v>0</v>
      </c>
      <c r="AC210" s="77">
        <f t="shared" si="80"/>
        <v>0</v>
      </c>
      <c r="AD210" s="77">
        <f t="shared" si="80"/>
        <v>0</v>
      </c>
      <c r="AE210" s="77">
        <f t="shared" si="65"/>
        <v>0</v>
      </c>
      <c r="AF210" s="77">
        <f t="shared" si="66"/>
        <v>1</v>
      </c>
      <c r="AG210" s="77">
        <f t="shared" si="67"/>
        <v>0</v>
      </c>
      <c r="AH210" s="77">
        <f t="shared" si="68"/>
        <v>0</v>
      </c>
      <c r="AI210" s="77">
        <f t="shared" si="69"/>
        <v>0</v>
      </c>
      <c r="AJ210" s="77">
        <f t="shared" si="70"/>
        <v>0</v>
      </c>
      <c r="AK210" s="77">
        <f t="shared" si="71"/>
        <v>0</v>
      </c>
      <c r="AL210" s="77">
        <f t="shared" si="72"/>
        <v>0</v>
      </c>
      <c r="AM210" s="77">
        <f t="shared" si="73"/>
        <v>0</v>
      </c>
      <c r="AN210" s="77">
        <f t="shared" si="74"/>
        <v>0</v>
      </c>
      <c r="AO210" s="77">
        <f t="shared" si="75"/>
        <v>0</v>
      </c>
      <c r="AP210" s="77">
        <f t="shared" si="76"/>
        <v>0</v>
      </c>
      <c r="AQ210" s="77">
        <f t="shared" si="77"/>
        <v>0</v>
      </c>
      <c r="AR210" s="77">
        <f t="shared" si="78"/>
        <v>0</v>
      </c>
      <c r="AS210" s="107" t="str">
        <f>IF($B210="","",IF($B210=$B207,AS207,$B210))</f>
        <v>23</v>
      </c>
      <c r="AT210" s="321">
        <f>IF($B210=$B207,AT207+SUM(O210:O212),SUM(O210:O212))</f>
        <v>66</v>
      </c>
      <c r="AU210" s="296">
        <f>IF($A210=" ",SUM(O210:O212),0)+AU207</f>
        <v>0</v>
      </c>
      <c r="AV210" s="296">
        <f>IF($B210="","",AV207+Q210)</f>
        <v>538.97224538757553</v>
      </c>
    </row>
    <row r="211" spans="1:48" ht="13" customHeight="1" x14ac:dyDescent="0.2">
      <c r="A211" s="308"/>
      <c r="B211" s="282"/>
      <c r="C211" s="303"/>
      <c r="D211" s="79" t="s">
        <v>31</v>
      </c>
      <c r="E211" s="277"/>
      <c r="F211" s="291"/>
      <c r="G211" s="80" t="s">
        <v>287</v>
      </c>
      <c r="H211" s="277"/>
      <c r="I211" s="81" t="s">
        <v>19</v>
      </c>
      <c r="J211" s="82">
        <f>IF(I211="","",IF(_xlfn.XLOOKUP(I211,I$3:I210,$AS$3:AS210,0,,-1)=AS211,_xlfn.XLOOKUP(I211,I$3:I210,J$3:J210,1,,-1)+1,1))</f>
        <v>1</v>
      </c>
      <c r="K211" s="83">
        <f>IF(I211="","",_xlfn.XLOOKUP(I211,I$3:I210,K$3:K210,0,,-1)+IF($D211=" ",1,0))</f>
        <v>0</v>
      </c>
      <c r="L211" s="84">
        <v>1.8</v>
      </c>
      <c r="M211" s="85"/>
      <c r="N211" s="294"/>
      <c r="O211" s="86">
        <f>IF(OR(W210="",W211=""),"",ROUND(IF(L212&gt;0,IF(M211&gt;0,M211,IF(M210&gt;0,IF(N210=TRUE,ROUND((M210*W211)/W210,0),(M210*W211)/W210),IF(M211&gt;0,IF(N210=TRUE,ROUND(M211,0),M211),IF(M212&gt;0,IF(N210=TRUE,ROUND(O212*W211/W212,0),O212*W211/W212),0)))),IF(M211&gt;0,M211,IF(N210=TRUE,ROUND((M210*W211)/W210,0),(M210*W211)/W210))),2))</f>
        <v>42</v>
      </c>
      <c r="P211" s="87">
        <f t="shared" si="79"/>
        <v>75.600000000000009</v>
      </c>
      <c r="Q211" s="277"/>
      <c r="R211" s="286"/>
      <c r="S211" s="286"/>
      <c r="T211" s="286"/>
      <c r="U211" s="286"/>
      <c r="V211" s="288"/>
      <c r="W211" s="88">
        <f>IF(L211="","",IF(L212&gt;0,(SUM(L210:L212)/L211)/(SUM(L210:L212)/L210+SUM(L210:L212)/L211+SUM(L210:L212)/L212),L210/SUM(L210:L211)))</f>
        <v>0.63414634146341464</v>
      </c>
      <c r="X211" s="77">
        <f t="shared" si="80"/>
        <v>0</v>
      </c>
      <c r="Y211" s="89">
        <f t="shared" si="80"/>
        <v>33.600000000000009</v>
      </c>
      <c r="Z211" s="77">
        <f t="shared" si="80"/>
        <v>0</v>
      </c>
      <c r="AA211" s="77">
        <f t="shared" si="80"/>
        <v>0</v>
      </c>
      <c r="AB211" s="77">
        <f t="shared" si="80"/>
        <v>0</v>
      </c>
      <c r="AC211" s="77">
        <f t="shared" si="80"/>
        <v>0</v>
      </c>
      <c r="AD211" s="77">
        <f t="shared" si="80"/>
        <v>0</v>
      </c>
      <c r="AE211" s="77">
        <f t="shared" si="65"/>
        <v>0</v>
      </c>
      <c r="AF211" s="77">
        <f t="shared" si="66"/>
        <v>0</v>
      </c>
      <c r="AG211" s="77">
        <f t="shared" si="67"/>
        <v>1</v>
      </c>
      <c r="AH211" s="77">
        <f t="shared" si="68"/>
        <v>0</v>
      </c>
      <c r="AI211" s="77">
        <f t="shared" si="69"/>
        <v>0</v>
      </c>
      <c r="AJ211" s="77">
        <f t="shared" si="70"/>
        <v>0</v>
      </c>
      <c r="AK211" s="77">
        <f t="shared" si="71"/>
        <v>0</v>
      </c>
      <c r="AL211" s="77">
        <f t="shared" si="72"/>
        <v>0</v>
      </c>
      <c r="AM211" s="77">
        <f t="shared" si="73"/>
        <v>0</v>
      </c>
      <c r="AN211" s="77">
        <f t="shared" si="74"/>
        <v>0</v>
      </c>
      <c r="AO211" s="77">
        <f t="shared" si="75"/>
        <v>0</v>
      </c>
      <c r="AP211" s="77">
        <f t="shared" si="76"/>
        <v>0</v>
      </c>
      <c r="AQ211" s="77">
        <f t="shared" si="77"/>
        <v>0</v>
      </c>
      <c r="AR211" s="77">
        <f t="shared" si="78"/>
        <v>0</v>
      </c>
      <c r="AS211" s="107" t="str">
        <f>IF($B210="","",IF($B210=$B207,AS208,$B210))</f>
        <v>23</v>
      </c>
      <c r="AT211" s="311"/>
      <c r="AU211" s="298"/>
      <c r="AV211" s="298"/>
    </row>
    <row r="212" spans="1:48" ht="13.25" customHeight="1" x14ac:dyDescent="0.2">
      <c r="A212" s="309"/>
      <c r="B212" s="283"/>
      <c r="C212" s="304"/>
      <c r="D212" s="90" t="s">
        <v>32</v>
      </c>
      <c r="E212" s="278"/>
      <c r="F212" s="292"/>
      <c r="G212" s="109"/>
      <c r="H212" s="278"/>
      <c r="I212" s="110"/>
      <c r="J212" s="111" t="str">
        <f>IF(I212="","",IF(_xlfn.XLOOKUP(I212,I$3:I211,$AS$3:AS211,0,,-1)=AS212,_xlfn.XLOOKUP(I212,I$3:I211,J$3:J211,1,,-1)+1,1))</f>
        <v/>
      </c>
      <c r="K212" s="112" t="str">
        <f>IF(I212="","",_xlfn.XLOOKUP(I212,I$3:I211,K$3:K211,0,,-1)+IF($D212=" ",1,0))</f>
        <v/>
      </c>
      <c r="L212" s="113"/>
      <c r="M212" s="96"/>
      <c r="N212" s="295"/>
      <c r="O212" s="114" t="str">
        <f>IF(OR(W210="",W211=""),"",IF(L212&gt;0,ROUND(IF(M212&gt;0,M212,IF(M210&gt;0,IF(N210=TRUE,ROUND((M210*W212)/W210,0),(M210*W212)/W210),IF(M211&gt;0,IF(N210=TRUE,ROUND((M211*W212)/W211,0),(M211*W212)/W211),IF(M212&gt;0,M212,0)))),2),""))</f>
        <v/>
      </c>
      <c r="P212" s="115" t="str">
        <f t="shared" si="79"/>
        <v/>
      </c>
      <c r="Q212" s="278"/>
      <c r="R212" s="278"/>
      <c r="S212" s="278"/>
      <c r="T212" s="278"/>
      <c r="U212" s="278"/>
      <c r="V212" s="289"/>
      <c r="W212" s="116" t="str">
        <f>IF(L212="","",(SUM(L210:L212)/L212)/(SUM(L210:L212)/L210+SUM(L210:L212)/L211+SUM(L210:L212)/L212))</f>
        <v/>
      </c>
      <c r="X212" s="77">
        <f t="shared" si="80"/>
        <v>0</v>
      </c>
      <c r="Y212" s="77">
        <f t="shared" si="80"/>
        <v>0</v>
      </c>
      <c r="Z212" s="77">
        <f t="shared" si="80"/>
        <v>0</v>
      </c>
      <c r="AA212" s="77">
        <f t="shared" si="80"/>
        <v>0</v>
      </c>
      <c r="AB212" s="77">
        <f t="shared" si="80"/>
        <v>0</v>
      </c>
      <c r="AC212" s="77">
        <f t="shared" si="80"/>
        <v>0</v>
      </c>
      <c r="AD212" s="77">
        <f t="shared" si="80"/>
        <v>0</v>
      </c>
      <c r="AE212" s="77">
        <f t="shared" si="65"/>
        <v>0</v>
      </c>
      <c r="AF212" s="77">
        <f t="shared" si="66"/>
        <v>0</v>
      </c>
      <c r="AG212" s="77">
        <f t="shared" si="67"/>
        <v>0</v>
      </c>
      <c r="AH212" s="77">
        <f t="shared" si="68"/>
        <v>0</v>
      </c>
      <c r="AI212" s="77">
        <f t="shared" si="69"/>
        <v>0</v>
      </c>
      <c r="AJ212" s="77">
        <f t="shared" si="70"/>
        <v>0</v>
      </c>
      <c r="AK212" s="77">
        <f t="shared" si="71"/>
        <v>0</v>
      </c>
      <c r="AL212" s="77">
        <f t="shared" si="72"/>
        <v>0</v>
      </c>
      <c r="AM212" s="77">
        <f t="shared" si="73"/>
        <v>0</v>
      </c>
      <c r="AN212" s="77">
        <f t="shared" si="74"/>
        <v>0</v>
      </c>
      <c r="AO212" s="77">
        <f t="shared" si="75"/>
        <v>0</v>
      </c>
      <c r="AP212" s="77">
        <f t="shared" si="76"/>
        <v>0</v>
      </c>
      <c r="AQ212" s="77">
        <f t="shared" si="77"/>
        <v>0</v>
      </c>
      <c r="AR212" s="77">
        <f t="shared" si="78"/>
        <v>0</v>
      </c>
      <c r="AS212" s="107" t="str">
        <f>IF($B210="","",IF($B210=$B207,AS209,$B210))</f>
        <v>23</v>
      </c>
      <c r="AT212" s="311"/>
      <c r="AU212" s="298"/>
      <c r="AV212" s="298"/>
    </row>
    <row r="213" spans="1:48" ht="13.25" customHeight="1" x14ac:dyDescent="0.2">
      <c r="A213" s="312" t="str">
        <f>IF(OR(D213="W",D214="W",D215="W",D213="1/2W",D214="1/2W",D215="1/2W",D213="1/2L",D214="1/2L",D215="1/2L"),"OK",IF(OR(D213="L",D214="L",D215="L"),"LOSS",IF(OR(D213="X",D214="X",D215="X"),"Anulado"," ")))</f>
        <v>OK</v>
      </c>
      <c r="B213" s="316" t="str">
        <f>IF(E213="","",$B210)</f>
        <v>23</v>
      </c>
      <c r="C213" s="302" t="str">
        <f>IF(E213=""," ","– "&amp;COUNTIF(B$3:B215,$B213))</f>
        <v>– 2</v>
      </c>
      <c r="D213" s="25" t="s">
        <v>28</v>
      </c>
      <c r="E213" s="325">
        <v>44704.65625</v>
      </c>
      <c r="F213" s="315" t="s">
        <v>288</v>
      </c>
      <c r="G213" s="117" t="s">
        <v>289</v>
      </c>
      <c r="H213" s="306" t="str">
        <f ca="1">IF(E213="","",IF(AND(DAY(E213)&lt;DAY(TODAY()),$A213=" "),"???",IF($A213=" ",IF(AND(DAY(E213)=DAY(TODAY()),HOUR(E213)&lt;=HOUR(NOW())+1),IF(AND(HOUR(E213)+2&lt;=HOUR(NOW()),DAY(E213)&lt;=DAY(TODAY()),MINUTE(E213)&lt;=MINUTE(NOW())),"???",IF(OR(MINUTE(E213)&lt;=MINUTE(NOW()),HOUR(E213)&lt;=HOUR(NOW())),"!!!","")),""),"")))</f>
        <v/>
      </c>
      <c r="I213" s="27" t="s">
        <v>23</v>
      </c>
      <c r="J213" s="101">
        <f>IF(I213="","",IF(_xlfn.XLOOKUP(I213,I$3:I212,$AS$3:AS212,0,,-1)=AS213,_xlfn.XLOOKUP(I213,I$3:I212,J$3:J212,1,,-1)+1,1))</f>
        <v>1</v>
      </c>
      <c r="K213" s="29">
        <f>IF(I213="","",_xlfn.XLOOKUP(I213,I$3:I212,K$3:K212,0,,-1)+IF($D213=" ",1,0))</f>
        <v>0</v>
      </c>
      <c r="L213" s="118">
        <v>1.7350000000000001</v>
      </c>
      <c r="M213" s="119">
        <v>40.92</v>
      </c>
      <c r="N213" s="318" t="b">
        <v>0</v>
      </c>
      <c r="O213" s="102">
        <f>IF(OR(W213="",W214=""),"",ROUND(IF(L215&gt;0,IF(M213&gt;0,M213,IF(M214&gt;0,IF(N213=TRUE,ROUND((M214*W213)/W214,0),(M214*W213)/W214),IF(N213=TRUE,ROUND((M215*W213)/W215,0),(M215*W213)/W215))),IF(M213&gt;0,M213,IF(N213=TRUE,ROUND((M214*W213)/W214,0),(M214*W213)/W214))),2))</f>
        <v>40.92</v>
      </c>
      <c r="P213" s="33">
        <f t="shared" si="79"/>
        <v>70.996200000000002</v>
      </c>
      <c r="Q213" s="301">
        <f>IF($A213="Anulado",0,IF(OR($A213="LOSS",$A213="OK"),IF(OR($D213="W",$D213="1/2W",$D213="1/2L"),P213-O213,IF($D213="L",-O213,0))+IF(OR($D214="W",$D214="1/2W",$D214="1/2L"),P214-O214,IF($D214="L",-O214,0))+IF(OR($D215="W",$D215="1/2W",$D215="1/2L"),P215-O215,IF($D215="L",-O215,0)),IF(AND(OR($D213="W",$D213="1/2W",$D213="1/2L"),D214="W"),P213+P214-SUM(O213:O215)+_xlfn.XLOOKUP("X",D213:D215,O213:O215,0),IF(AND(D213=TRUE,D215="W"),P213+P215-SUM(O213:O215),IF(AND(D214="W",D215="W"),P214+P215-SUM(O213:O215)+_xlfn.XLOOKUP("X",D213:D215,O213:O215,0),IF(L215&gt;0,IF(OR($D213="W",$D213="1/2W",$D213="1/2L"),P213-SUM(O213:O215)+_xlfn.XLOOKUP("X",D213:D215,O213:O215,0),IF(OR($D213="W",$D213="1/2W",$D213="1/2L"),P214-SUM(O213:O215)+_xlfn.XLOOKUP("X",D213:D215,O213:O215,0),IF(OR($D213="W",$D213="1/2W",$D213="1/2L"),P215-SUM(O213:O215)+_xlfn.XLOOKUP("X",D213:D215,O213:O215,0),SUM(P213:P215)/3-SUM(O213:O215)+_xlfn.XLOOKUP("X",D213:D215,O213:O215,0)))),IF(OR($D213="W",$D213="1/2W",$D213="1/2L"),P213-SUM(O213:O214)+_xlfn.XLOOKUP("X",D213:D215,O213:O215,0),IF(OR($D213="W",$D213="1/2W",$D213="1/2L"),P214-SUM(O213:O214)+_xlfn.XLOOKUP("X",D213:D215,O213:O215,0),SUM(P213:P214)/2-SUM(O213:O214)+_xlfn.XLOOKUP("X",D213:D215,O213:O215,0)))))))))</f>
        <v>21.9925</v>
      </c>
      <c r="R213" s="300">
        <f>IF(Q213=0,0,Q213/SUM(O213:O215))</f>
        <v>0.32586309082827086</v>
      </c>
      <c r="S213" s="285">
        <f>IF($B213=$B210,IF(OR($A213="LOSS",$A213="OK",$A213="Anulada"),Q213,0)+S210,IF(OR($A213="LOSS",$A213="OK",$A213="Anulada"),Q213,0))</f>
        <v>31.592500000000008</v>
      </c>
      <c r="T213" s="285">
        <f>IF($B213="",0,IF($B213=$B210,IF(G215="",IF(OR(G213="DNB1",G213="DNB2",G213="AH1(0)",G213="AH2(0)",G213="AH1(1)",G213="AH2(1)",G213="AH1(2)",G213="AH2(2)",G213="AH1(3)",G213="AH2(3)",G213="AH1(4)",G213="AH2(4)"),0,IF(Q213&lt;0,IF(G215="",SMALL(P213:P215,1)-SUM(O213:O215),0),SMALL(P213:P215,1)-SUM(O213:O215))),IF(Q213&lt;0,IF(G215="",SMALL(P213:P215,1)-SUM(O213:O215),0),SMALL(P213:P215,1)-SUM(O213:O215)))+T210,IF(G215="",IF(OR(G213="DNB1",G213="DNB2",G213="AH1(0)",G213="AH2(0)",G213="AH1(1)",G213="AH2(1)",G213="AH1(2)",G213="AH2(2)",G213="AH1(3)",G213="AH2(3)",G213="AH1(4)",G213="AH2(4)"),0,IF(Q213&lt;0,IF(G215="",SMALL(P213:P215,1)-SUM(O213:O215),0),SMALL(P213:P215,1)-SUM(O213:O215))),IF(Q213&lt;0,IF(G215="",SMALL(P213:P215,1)-SUM(O213:O215),0),SMALL(P213:P215,1)-SUM(O213:O215)))))</f>
        <v>-28.527500000000003</v>
      </c>
      <c r="U213" s="285">
        <f>IF($B213=$B210,IF(Q213&lt;0,IF(G215="",Q213,0),Q213)+U210,Q213)</f>
        <v>31.592500000000008</v>
      </c>
      <c r="V213" s="287">
        <f>IF(U213=0,0,U213/AT213)</f>
        <v>0.2366656678402877</v>
      </c>
      <c r="W213" s="34">
        <f>IF(L213="","",IF(L215&gt;0,(SUM(L213:L215)/L213)/(SUM(L213:L215)/L213+SUM(L213:L215)/L214+SUM(L213:L215)/L215),L214/SUM(L213:L214)))</f>
        <v>0.46367851622874806</v>
      </c>
      <c r="X213" s="103">
        <f t="shared" ref="X213:AD222" si="81">IF($I213=X$2,IF(OR($D213="W",$D213="1/2W",$D213="1/2L"),$P213-$O213,IF($D213="X",0,-$O213)),0)</f>
        <v>0</v>
      </c>
      <c r="Y213" s="103">
        <f t="shared" si="81"/>
        <v>0</v>
      </c>
      <c r="Z213" s="103">
        <f t="shared" si="81"/>
        <v>0</v>
      </c>
      <c r="AA213" s="103">
        <f t="shared" si="81"/>
        <v>0</v>
      </c>
      <c r="AB213" s="103">
        <f t="shared" si="81"/>
        <v>0</v>
      </c>
      <c r="AC213" s="104">
        <f t="shared" si="81"/>
        <v>-40.92</v>
      </c>
      <c r="AD213" s="103">
        <f t="shared" si="81"/>
        <v>0</v>
      </c>
      <c r="AE213" s="52">
        <f t="shared" si="65"/>
        <v>0</v>
      </c>
      <c r="AF213" s="52">
        <f t="shared" si="66"/>
        <v>0</v>
      </c>
      <c r="AG213" s="52">
        <f t="shared" si="67"/>
        <v>0</v>
      </c>
      <c r="AH213" s="52">
        <f t="shared" si="68"/>
        <v>0</v>
      </c>
      <c r="AI213" s="52">
        <f t="shared" si="69"/>
        <v>0</v>
      </c>
      <c r="AJ213" s="52">
        <f t="shared" si="70"/>
        <v>0</v>
      </c>
      <c r="AK213" s="52">
        <f t="shared" si="71"/>
        <v>0</v>
      </c>
      <c r="AL213" s="52">
        <f t="shared" si="72"/>
        <v>0</v>
      </c>
      <c r="AM213" s="52">
        <f t="shared" si="73"/>
        <v>0</v>
      </c>
      <c r="AN213" s="52">
        <f t="shared" si="74"/>
        <v>0</v>
      </c>
      <c r="AO213" s="52">
        <f t="shared" si="75"/>
        <v>0</v>
      </c>
      <c r="AP213" s="52">
        <f t="shared" si="76"/>
        <v>1</v>
      </c>
      <c r="AQ213" s="52">
        <f t="shared" si="77"/>
        <v>0</v>
      </c>
      <c r="AR213" s="52">
        <f t="shared" si="78"/>
        <v>0</v>
      </c>
      <c r="AS213" s="105" t="str">
        <f>IF($B213="","",IF($B213=$B210,AS210,$B213))</f>
        <v>23</v>
      </c>
      <c r="AT213" s="322">
        <f>IF($B213=$B210,AT210+SUM(O213:O215),SUM(O213:O215))</f>
        <v>133.49</v>
      </c>
      <c r="AU213" s="285">
        <f>IF($A213=" ",SUM(O213:O215),0)+AU210</f>
        <v>0</v>
      </c>
      <c r="AV213" s="285">
        <f>IF($B213="","",AV210+Q213)</f>
        <v>560.96474538757548</v>
      </c>
    </row>
    <row r="214" spans="1:48" ht="13" customHeight="1" x14ac:dyDescent="0.2">
      <c r="A214" s="308"/>
      <c r="B214" s="282"/>
      <c r="C214" s="303"/>
      <c r="D214" s="39" t="s">
        <v>31</v>
      </c>
      <c r="E214" s="277"/>
      <c r="F214" s="291"/>
      <c r="G214" s="120" t="s">
        <v>290</v>
      </c>
      <c r="H214" s="277"/>
      <c r="I214" s="42" t="s">
        <v>20</v>
      </c>
      <c r="J214" s="43">
        <f>IF(I214="","",IF(_xlfn.XLOOKUP(I214,I$3:I213,$AS$3:AS213,0,,-1)=AS214,_xlfn.XLOOKUP(I214,I$3:I213,J$3:J213,1,,-1)+1,1))</f>
        <v>1</v>
      </c>
      <c r="K214" s="44">
        <f>IF(I214="","",_xlfn.XLOOKUP(I214,I$3:I213,K$3:K213,0,,-1)+IF($D214=" ",1,0))</f>
        <v>0</v>
      </c>
      <c r="L214" s="121">
        <v>2.25</v>
      </c>
      <c r="M214" s="122">
        <v>13.37</v>
      </c>
      <c r="N214" s="294"/>
      <c r="O214" s="47">
        <f>IF(OR(W213="",W214=""),"",ROUND(IF(L215&gt;0,IF(M214&gt;0,M214,IF(M213&gt;0,IF(N213=TRUE,ROUND((M213*W214)/W213,0),(M213*W214)/W213),IF(M214&gt;0,IF(N213=TRUE,ROUND(M214,0),M214),IF(M215&gt;0,IF(N213=TRUE,ROUND(O215*W214/W215,0),O215*W214/W215),0)))),IF(M214&gt;0,M214,IF(N213=TRUE,ROUND((M213*W214)/W213,0),(M213*W214)/W213))),2))</f>
        <v>13.37</v>
      </c>
      <c r="P214" s="48">
        <f t="shared" si="79"/>
        <v>30.0825</v>
      </c>
      <c r="Q214" s="277"/>
      <c r="R214" s="286"/>
      <c r="S214" s="286"/>
      <c r="T214" s="286"/>
      <c r="U214" s="286"/>
      <c r="V214" s="288"/>
      <c r="W214" s="49">
        <f>IF(L214="","",IF(L215&gt;0,(SUM(L213:L215)/L214)/(SUM(L213:L215)/L213+SUM(L213:L215)/L214+SUM(L213:L215)/L215),L213/SUM(L213:L214)))</f>
        <v>0.35754765584750131</v>
      </c>
      <c r="X214" s="103">
        <f t="shared" si="81"/>
        <v>0</v>
      </c>
      <c r="Y214" s="103">
        <f t="shared" si="81"/>
        <v>0</v>
      </c>
      <c r="Z214" s="104">
        <f t="shared" si="81"/>
        <v>16.712499999999999</v>
      </c>
      <c r="AA214" s="103">
        <f t="shared" si="81"/>
        <v>0</v>
      </c>
      <c r="AB214" s="103">
        <f t="shared" si="81"/>
        <v>0</v>
      </c>
      <c r="AC214" s="103">
        <f t="shared" si="81"/>
        <v>0</v>
      </c>
      <c r="AD214" s="103">
        <f t="shared" si="81"/>
        <v>0</v>
      </c>
      <c r="AE214" s="52">
        <f t="shared" si="65"/>
        <v>0</v>
      </c>
      <c r="AF214" s="52">
        <f t="shared" si="66"/>
        <v>0</v>
      </c>
      <c r="AG214" s="52">
        <f t="shared" si="67"/>
        <v>0</v>
      </c>
      <c r="AH214" s="52">
        <f t="shared" si="68"/>
        <v>0</v>
      </c>
      <c r="AI214" s="52">
        <f t="shared" si="69"/>
        <v>1</v>
      </c>
      <c r="AJ214" s="52">
        <f t="shared" si="70"/>
        <v>0</v>
      </c>
      <c r="AK214" s="52">
        <f t="shared" si="71"/>
        <v>0</v>
      </c>
      <c r="AL214" s="52">
        <f t="shared" si="72"/>
        <v>0</v>
      </c>
      <c r="AM214" s="52">
        <f t="shared" si="73"/>
        <v>0</v>
      </c>
      <c r="AN214" s="52">
        <f t="shared" si="74"/>
        <v>0</v>
      </c>
      <c r="AO214" s="52">
        <f t="shared" si="75"/>
        <v>0</v>
      </c>
      <c r="AP214" s="52">
        <f t="shared" si="76"/>
        <v>0</v>
      </c>
      <c r="AQ214" s="52">
        <f t="shared" si="77"/>
        <v>0</v>
      </c>
      <c r="AR214" s="52">
        <f t="shared" si="78"/>
        <v>0</v>
      </c>
      <c r="AS214" s="105" t="str">
        <f>IF($B213="","",IF($B213=$B210,AS211,$B213))</f>
        <v>23</v>
      </c>
      <c r="AT214" s="311"/>
      <c r="AU214" s="298"/>
      <c r="AV214" s="298"/>
    </row>
    <row r="215" spans="1:48" ht="26.25" customHeight="1" x14ac:dyDescent="0.2">
      <c r="A215" s="309"/>
      <c r="B215" s="283"/>
      <c r="C215" s="304"/>
      <c r="D215" s="54" t="s">
        <v>31</v>
      </c>
      <c r="E215" s="278"/>
      <c r="F215" s="292"/>
      <c r="G215" s="123" t="s">
        <v>277</v>
      </c>
      <c r="H215" s="278"/>
      <c r="I215" s="124" t="s">
        <v>20</v>
      </c>
      <c r="J215" s="125">
        <f>IF(I215="","",IF(_xlfn.XLOOKUP(I215,I$3:I214,$AS$3:AS214,0,,-1)=AS215,_xlfn.XLOOKUP(I215,I$3:I214,J$3:J214,1,,-1)+1,1))</f>
        <v>2</v>
      </c>
      <c r="K215" s="126">
        <f>IF(I215="","",_xlfn.XLOOKUP(I215,I$3:I214,K$3:K214,0,,-1)+IF($D215=" ",1,0))</f>
        <v>0</v>
      </c>
      <c r="L215" s="127">
        <v>4.5</v>
      </c>
      <c r="M215" s="128">
        <v>13.2</v>
      </c>
      <c r="N215" s="295"/>
      <c r="O215" s="129">
        <f>IF(OR(W213="",W214=""),"",IF(L215&gt;0,ROUND(IF(M215&gt;0,M215,IF(M213&gt;0,IF(N213=TRUE,ROUND((M213*W215)/W213,0),(M213*W215)/W213),IF(M214&gt;0,IF(N213=TRUE,ROUND((M214*W215)/W214,0),(M214*W215)/W214),IF(M215&gt;0,M215,0)))),2),""))</f>
        <v>13.2</v>
      </c>
      <c r="P215" s="130">
        <f t="shared" si="79"/>
        <v>59.4</v>
      </c>
      <c r="Q215" s="278"/>
      <c r="R215" s="278"/>
      <c r="S215" s="278"/>
      <c r="T215" s="278"/>
      <c r="U215" s="278"/>
      <c r="V215" s="289"/>
      <c r="W215" s="131">
        <f>IF(L215="","",(SUM(L213:L215)/L215)/(SUM(L213:L215)/L213+SUM(L213:L215)/L214+SUM(L213:L215)/L215))</f>
        <v>0.17877382792375066</v>
      </c>
      <c r="X215" s="103">
        <f t="shared" si="81"/>
        <v>0</v>
      </c>
      <c r="Y215" s="103">
        <f t="shared" si="81"/>
        <v>0</v>
      </c>
      <c r="Z215" s="104">
        <f t="shared" si="81"/>
        <v>46.2</v>
      </c>
      <c r="AA215" s="103">
        <f t="shared" si="81"/>
        <v>0</v>
      </c>
      <c r="AB215" s="103">
        <f t="shared" si="81"/>
        <v>0</v>
      </c>
      <c r="AC215" s="103">
        <f t="shared" si="81"/>
        <v>0</v>
      </c>
      <c r="AD215" s="103">
        <f t="shared" si="81"/>
        <v>0</v>
      </c>
      <c r="AE215" s="52">
        <f t="shared" si="65"/>
        <v>0</v>
      </c>
      <c r="AF215" s="52">
        <f t="shared" si="66"/>
        <v>0</v>
      </c>
      <c r="AG215" s="52">
        <f t="shared" si="67"/>
        <v>0</v>
      </c>
      <c r="AH215" s="52">
        <f t="shared" si="68"/>
        <v>0</v>
      </c>
      <c r="AI215" s="52">
        <f t="shared" si="69"/>
        <v>1</v>
      </c>
      <c r="AJ215" s="52">
        <f t="shared" si="70"/>
        <v>0</v>
      </c>
      <c r="AK215" s="52">
        <f t="shared" si="71"/>
        <v>0</v>
      </c>
      <c r="AL215" s="52">
        <f t="shared" si="72"/>
        <v>0</v>
      </c>
      <c r="AM215" s="52">
        <f t="shared" si="73"/>
        <v>0</v>
      </c>
      <c r="AN215" s="52">
        <f t="shared" si="74"/>
        <v>0</v>
      </c>
      <c r="AO215" s="52">
        <f t="shared" si="75"/>
        <v>0</v>
      </c>
      <c r="AP215" s="52">
        <f t="shared" si="76"/>
        <v>0</v>
      </c>
      <c r="AQ215" s="52">
        <f t="shared" si="77"/>
        <v>0</v>
      </c>
      <c r="AR215" s="52">
        <f t="shared" si="78"/>
        <v>0</v>
      </c>
      <c r="AS215" s="105" t="str">
        <f>IF($B213="","",IF($B213=$B210,AS212,$B213))</f>
        <v>23</v>
      </c>
      <c r="AT215" s="311"/>
      <c r="AU215" s="298"/>
      <c r="AV215" s="298"/>
    </row>
    <row r="216" spans="1:48" ht="13.25" customHeight="1" x14ac:dyDescent="0.2">
      <c r="A216" s="307" t="str">
        <f>IF(OR(D216="W",D217="W",D218="W",D216="1/2W",D217="1/2W",D218="1/2W",D216="1/2L",D217="1/2L",D218="1/2L"),"OK",IF(OR(D216="L",D217="L",D218="L"),"LOSS",IF(OR(D216="X",D217="X",D218="X"),"Anulado"," ")))</f>
        <v>OK</v>
      </c>
      <c r="B216" s="317" t="str">
        <f>IF(E216="","",$B213)</f>
        <v>23</v>
      </c>
      <c r="C216" s="305" t="str">
        <f>IF(E216=""," ","– "&amp;COUNTIF(B$3:B218,$B216))</f>
        <v>– 3</v>
      </c>
      <c r="D216" s="65" t="s">
        <v>28</v>
      </c>
      <c r="E216" s="326">
        <v>44704.538194444445</v>
      </c>
      <c r="F216" s="314" t="s">
        <v>291</v>
      </c>
      <c r="G216" s="66" t="s">
        <v>292</v>
      </c>
      <c r="H216" s="313" t="str">
        <f ca="1">IF(E216="","",IF(AND(DAY(E216)&lt;DAY(TODAY()),$A216=" "),"???",IF($A216=" ",IF(AND(DAY(E216)=DAY(TODAY()),HOUR(E216)&lt;=HOUR(NOW())+1),IF(AND(HOUR(E216)+2&lt;=HOUR(NOW()),DAY(E216)&lt;=DAY(TODAY()),MINUTE(E216)&lt;=MINUTE(NOW())),"???",IF(OR(MINUTE(E216)&lt;=MINUTE(NOW()),HOUR(E216)&lt;=HOUR(NOW())),"!!!","")),""),"")))</f>
        <v/>
      </c>
      <c r="I216" s="67" t="s">
        <v>23</v>
      </c>
      <c r="J216" s="68">
        <f>IF(I216="","",IF(_xlfn.XLOOKUP(I216,I$3:I215,$AS$3:AS215,0,,-1)=AS216,_xlfn.XLOOKUP(I216,I$3:I215,J$3:J215,1,,-1)+1,1))</f>
        <v>2</v>
      </c>
      <c r="K216" s="69">
        <f>IF(I216="","",_xlfn.XLOOKUP(I216,I$3:I215,K$3:K215,0,,-1)+IF($D216=" ",1,0))</f>
        <v>0</v>
      </c>
      <c r="L216" s="70">
        <v>2.0699999999999998</v>
      </c>
      <c r="M216" s="71"/>
      <c r="N216" s="293" t="b">
        <v>0</v>
      </c>
      <c r="O216" s="72">
        <f>IF(OR(W216="",W217=""),"",ROUND(IF(L218&gt;0,IF(M216&gt;0,M216,IF(M217&gt;0,IF(N216=TRUE,ROUND((M217*W216)/W217,0),(M217*W216)/W217),IF(N216=TRUE,ROUND((M218*W216)/W218,0),(M218*W216)/W218))),IF(M216&gt;0,M216,IF(N216=TRUE,ROUND((M217*W216)/W217,0),(M217*W216)/W217))),2))</f>
        <v>23.12</v>
      </c>
      <c r="P216" s="73">
        <f t="shared" si="79"/>
        <v>47.858399999999996</v>
      </c>
      <c r="Q216" s="320">
        <f>IF($A216="Anulado",0,IF(OR($A216="LOSS",$A216="OK"),IF(OR($D216="W",$D216="1/2W",$D216="1/2L"),P216-O216,IF($D216="L",-O216,0))+IF(OR($D217="W",$D217="1/2W",$D217="1/2L"),P217-O217,IF($D217="L",-O217,0))+IF(OR($D218="W",$D218="1/2W",$D218="1/2L"),P218-O218,IF($D218="L",-O218,0)),IF(AND(OR($D216="W",$D216="1/2W",$D216="1/2L"),D217="W"),P216+P217-SUM(O216:O218)+_xlfn.XLOOKUP("X",D216:D218,O216:O218,0),IF(AND(D216=TRUE,D218="W"),P216+P218-SUM(O216:O218),IF(AND(D217="W",D218="W"),P217+P218-SUM(O216:O218)+_xlfn.XLOOKUP("X",D216:D218,O216:O218,0),IF(L218&gt;0,IF(OR($D216="W",$D216="1/2W",$D216="1/2L"),P216-SUM(O216:O218)+_xlfn.XLOOKUP("X",D216:D218,O216:O218,0),IF(OR($D216="W",$D216="1/2W",$D216="1/2L"),P217-SUM(O216:O218)+_xlfn.XLOOKUP("X",D216:D218,O216:O218,0),IF(OR($D216="W",$D216="1/2W",$D216="1/2L"),P218-SUM(O216:O218)+_xlfn.XLOOKUP("X",D216:D218,O216:O218,0),SUM(P216:P218)/3-SUM(O216:O218)+_xlfn.XLOOKUP("X",D216:D218,O216:O218,0)))),IF(OR($D216="W",$D216="1/2W",$D216="1/2L"),P216-SUM(O216:O217)+_xlfn.XLOOKUP("X",D216:D218,O216:O218,0),IF(OR($D216="W",$D216="1/2W",$D216="1/2L"),P217-SUM(O216:O217)+_xlfn.XLOOKUP("X",D216:D218,O216:O218,0),SUM(P216:P217)/2-SUM(O216:O217)+_xlfn.XLOOKUP("X",D216:D218,O216:O218,0)))))))))</f>
        <v>2.7299999999999933</v>
      </c>
      <c r="R216" s="319">
        <f>IF(Q216=0,0,Q216/SUM(O216:O218))</f>
        <v>6.0505319148936018E-2</v>
      </c>
      <c r="S216" s="296">
        <f>IF($B216=$B213,IF(OR($A216="LOSS",$A216="OK",$A216="Anulada"),Q216,0)+S213,IF(OR($A216="LOSS",$A216="OK",$A216="Anulada"),Q216,0))</f>
        <v>34.322500000000005</v>
      </c>
      <c r="T216" s="296">
        <f>IF($B216="",0,IF($B216=$B213,IF(G218="",IF(OR(G216="DNB1",G216="DNB2",G216="AH1(0)",G216="AH2(0)",G216="AH1(1)",G216="AH2(1)",G216="AH1(2)",G216="AH2(2)",G216="AH1(3)",G216="AH2(3)",G216="AH1(4)",G216="AH2(4)"),0,IF(Q216&lt;0,IF(G218="",SMALL(P216:P218,1)-SUM(O216:O218),0),SMALL(P216:P218,1)-SUM(O216:O218))),IF(Q216&lt;0,IF(G218="",SMALL(P216:P218,1)-SUM(O216:O218),0),SMALL(P216:P218,1)-SUM(O216:O218)))+T213,IF(G218="",IF(OR(G216="DNB1",G216="DNB2",G216="AH1(0)",G216="AH2(0)",G216="AH1(1)",G216="AH2(1)",G216="AH1(2)",G216="AH2(2)",G216="AH1(3)",G216="AH2(3)",G216="AH1(4)",G216="AH2(4)"),0,IF(Q216&lt;0,IF(G218="",SMALL(P216:P218,1)-SUM(O216:O218),0),SMALL(P216:P218,1)-SUM(O216:O218))),IF(Q216&lt;0,IF(G218="",SMALL(P216:P218,1)-SUM(O216:O218),0),SMALL(P216:P218,1)-SUM(O216:O218)))))</f>
        <v>-25.797500000000014</v>
      </c>
      <c r="U216" s="296">
        <f>IF($B216=$B213,IF(Q216&lt;0,IF(G218="",Q216,0),Q216)+U213,Q216)</f>
        <v>34.322500000000005</v>
      </c>
      <c r="V216" s="323">
        <f>IF(U216=0,0,U216/AT216)</f>
        <v>0.19216449246962658</v>
      </c>
      <c r="W216" s="74">
        <f>IF(L216="","",IF(L218&gt;0,(SUM(L216:L218)/L216)/(SUM(L216:L218)/L216+SUM(L216:L218)/L217+SUM(L216:L218)/L218),L217/SUM(L216:L217)))</f>
        <v>0.51236749116607783</v>
      </c>
      <c r="X216" s="77">
        <f t="shared" si="81"/>
        <v>0</v>
      </c>
      <c r="Y216" s="77">
        <f t="shared" si="81"/>
        <v>0</v>
      </c>
      <c r="Z216" s="77">
        <f t="shared" si="81"/>
        <v>0</v>
      </c>
      <c r="AA216" s="77">
        <f t="shared" si="81"/>
        <v>0</v>
      </c>
      <c r="AB216" s="77">
        <f t="shared" si="81"/>
        <v>0</v>
      </c>
      <c r="AC216" s="89">
        <f t="shared" si="81"/>
        <v>-23.12</v>
      </c>
      <c r="AD216" s="77">
        <f t="shared" si="81"/>
        <v>0</v>
      </c>
      <c r="AE216" s="77">
        <f t="shared" si="65"/>
        <v>0</v>
      </c>
      <c r="AF216" s="77">
        <f t="shared" si="66"/>
        <v>0</v>
      </c>
      <c r="AG216" s="77">
        <f t="shared" si="67"/>
        <v>0</v>
      </c>
      <c r="AH216" s="77">
        <f t="shared" si="68"/>
        <v>0</v>
      </c>
      <c r="AI216" s="77">
        <f t="shared" si="69"/>
        <v>0</v>
      </c>
      <c r="AJ216" s="77">
        <f t="shared" si="70"/>
        <v>0</v>
      </c>
      <c r="AK216" s="77">
        <f t="shared" si="71"/>
        <v>0</v>
      </c>
      <c r="AL216" s="77">
        <f t="shared" si="72"/>
        <v>0</v>
      </c>
      <c r="AM216" s="77">
        <f t="shared" si="73"/>
        <v>0</v>
      </c>
      <c r="AN216" s="77">
        <f t="shared" si="74"/>
        <v>0</v>
      </c>
      <c r="AO216" s="77">
        <f t="shared" si="75"/>
        <v>0</v>
      </c>
      <c r="AP216" s="77">
        <f t="shared" si="76"/>
        <v>1</v>
      </c>
      <c r="AQ216" s="77">
        <f t="shared" si="77"/>
        <v>0</v>
      </c>
      <c r="AR216" s="77">
        <f t="shared" si="78"/>
        <v>0</v>
      </c>
      <c r="AS216" s="107" t="str">
        <f>IF($B216="","",IF($B216=$B213,AS213,$B216))</f>
        <v>23</v>
      </c>
      <c r="AT216" s="321">
        <f>IF($B216=$B213,AT213+SUM(O216:O218),SUM(O216:O218))</f>
        <v>178.61</v>
      </c>
      <c r="AU216" s="296">
        <f>IF($A216=" ",SUM(O216:O218),0)+AU213</f>
        <v>0</v>
      </c>
      <c r="AV216" s="296">
        <f>IF($B216="","",AV213+Q216)</f>
        <v>563.69474538757549</v>
      </c>
    </row>
    <row r="217" spans="1:48" ht="13" customHeight="1" x14ac:dyDescent="0.2">
      <c r="A217" s="308"/>
      <c r="B217" s="282"/>
      <c r="C217" s="303"/>
      <c r="D217" s="79" t="s">
        <v>31</v>
      </c>
      <c r="E217" s="277"/>
      <c r="F217" s="291"/>
      <c r="G217" s="80" t="s">
        <v>293</v>
      </c>
      <c r="H217" s="277"/>
      <c r="I217" s="81" t="s">
        <v>18</v>
      </c>
      <c r="J217" s="82">
        <f>IF(I217="","",IF(_xlfn.XLOOKUP(I217,I$3:I216,$AS$3:AS216,0,,-1)=AS217,_xlfn.XLOOKUP(I217,I$3:I216,J$3:J216,1,,-1)+1,1))</f>
        <v>2</v>
      </c>
      <c r="K217" s="83">
        <f>IF(I217="","",_xlfn.XLOOKUP(I217,I$3:I216,K$3:K216,0,,-1)+IF($D217=" ",1,0))</f>
        <v>0</v>
      </c>
      <c r="L217" s="84">
        <v>2.1749999999999998</v>
      </c>
      <c r="M217" s="85">
        <v>22</v>
      </c>
      <c r="N217" s="294"/>
      <c r="O217" s="86">
        <f>IF(OR(W216="",W217=""),"",ROUND(IF(L218&gt;0,IF(M217&gt;0,M217,IF(M216&gt;0,IF(N216=TRUE,ROUND((M216*W217)/W216,0),(M216*W217)/W216),IF(M217&gt;0,IF(N216=TRUE,ROUND(M217,0),M217),IF(M218&gt;0,IF(N216=TRUE,ROUND(O218*W217/W218,0),O218*W217/W218),0)))),IF(M217&gt;0,M217,IF(N216=TRUE,ROUND((M216*W217)/W216,0),(M216*W217)/W216))),2))</f>
        <v>22</v>
      </c>
      <c r="P217" s="87">
        <f t="shared" si="79"/>
        <v>47.849999999999994</v>
      </c>
      <c r="Q217" s="277"/>
      <c r="R217" s="286"/>
      <c r="S217" s="286"/>
      <c r="T217" s="286"/>
      <c r="U217" s="286"/>
      <c r="V217" s="288"/>
      <c r="W217" s="88">
        <f>IF(L217="","",IF(L218&gt;0,(SUM(L216:L218)/L217)/(SUM(L216:L218)/L216+SUM(L216:L218)/L217+SUM(L216:L218)/L218),L216/SUM(L216:L217)))</f>
        <v>0.48763250883392234</v>
      </c>
      <c r="X217" s="89">
        <f t="shared" si="81"/>
        <v>25.849999999999994</v>
      </c>
      <c r="Y217" s="77">
        <f t="shared" si="81"/>
        <v>0</v>
      </c>
      <c r="Z217" s="77">
        <f t="shared" si="81"/>
        <v>0</v>
      </c>
      <c r="AA217" s="77">
        <f t="shared" si="81"/>
        <v>0</v>
      </c>
      <c r="AB217" s="77">
        <f t="shared" si="81"/>
        <v>0</v>
      </c>
      <c r="AC217" s="77">
        <f t="shared" si="81"/>
        <v>0</v>
      </c>
      <c r="AD217" s="77">
        <f t="shared" si="81"/>
        <v>0</v>
      </c>
      <c r="AE217" s="77">
        <f t="shared" si="65"/>
        <v>1</v>
      </c>
      <c r="AF217" s="77">
        <f t="shared" si="66"/>
        <v>0</v>
      </c>
      <c r="AG217" s="77">
        <f t="shared" si="67"/>
        <v>0</v>
      </c>
      <c r="AH217" s="77">
        <f t="shared" si="68"/>
        <v>0</v>
      </c>
      <c r="AI217" s="77">
        <f t="shared" si="69"/>
        <v>0</v>
      </c>
      <c r="AJ217" s="77">
        <f t="shared" si="70"/>
        <v>0</v>
      </c>
      <c r="AK217" s="77">
        <f t="shared" si="71"/>
        <v>0</v>
      </c>
      <c r="AL217" s="77">
        <f t="shared" si="72"/>
        <v>0</v>
      </c>
      <c r="AM217" s="77">
        <f t="shared" si="73"/>
        <v>0</v>
      </c>
      <c r="AN217" s="77">
        <f t="shared" si="74"/>
        <v>0</v>
      </c>
      <c r="AO217" s="77">
        <f t="shared" si="75"/>
        <v>0</v>
      </c>
      <c r="AP217" s="77">
        <f t="shared" si="76"/>
        <v>0</v>
      </c>
      <c r="AQ217" s="77">
        <f t="shared" si="77"/>
        <v>0</v>
      </c>
      <c r="AR217" s="77">
        <f t="shared" si="78"/>
        <v>0</v>
      </c>
      <c r="AS217" s="107" t="str">
        <f>IF($B216="","",IF($B216=$B213,AS214,$B216))</f>
        <v>23</v>
      </c>
      <c r="AT217" s="311"/>
      <c r="AU217" s="298"/>
      <c r="AV217" s="298"/>
    </row>
    <row r="218" spans="1:48" ht="13.25" customHeight="1" x14ac:dyDescent="0.2">
      <c r="A218" s="309"/>
      <c r="B218" s="283"/>
      <c r="C218" s="304"/>
      <c r="D218" s="90" t="s">
        <v>32</v>
      </c>
      <c r="E218" s="278"/>
      <c r="F218" s="292"/>
      <c r="G218" s="109"/>
      <c r="H218" s="278"/>
      <c r="I218" s="110"/>
      <c r="J218" s="111" t="str">
        <f>IF(I218="","",IF(_xlfn.XLOOKUP(I218,I$3:I217,$AS$3:AS217,0,,-1)=AS218,_xlfn.XLOOKUP(I218,I$3:I217,J$3:J217,1,,-1)+1,1))</f>
        <v/>
      </c>
      <c r="K218" s="112" t="str">
        <f>IF(I218="","",_xlfn.XLOOKUP(I218,I$3:I217,K$3:K217,0,,-1)+IF($D218=" ",1,0))</f>
        <v/>
      </c>
      <c r="L218" s="113"/>
      <c r="M218" s="96"/>
      <c r="N218" s="295"/>
      <c r="O218" s="114" t="str">
        <f>IF(OR(W216="",W217=""),"",IF(L218&gt;0,ROUND(IF(M218&gt;0,M218,IF(M216&gt;0,IF(N216=TRUE,ROUND((M216*W218)/W216,0),(M216*W218)/W216),IF(M217&gt;0,IF(N216=TRUE,ROUND((M217*W218)/W217,0),(M217*W218)/W217),IF(M218&gt;0,M218,0)))),2),""))</f>
        <v/>
      </c>
      <c r="P218" s="115" t="str">
        <f t="shared" si="79"/>
        <v/>
      </c>
      <c r="Q218" s="278"/>
      <c r="R218" s="278"/>
      <c r="S218" s="278"/>
      <c r="T218" s="278"/>
      <c r="U218" s="278"/>
      <c r="V218" s="289"/>
      <c r="W218" s="116" t="str">
        <f>IF(L218="","",(SUM(L216:L218)/L218)/(SUM(L216:L218)/L216+SUM(L216:L218)/L217+SUM(L216:L218)/L218))</f>
        <v/>
      </c>
      <c r="X218" s="77">
        <f t="shared" si="81"/>
        <v>0</v>
      </c>
      <c r="Y218" s="77">
        <f t="shared" si="81"/>
        <v>0</v>
      </c>
      <c r="Z218" s="77">
        <f t="shared" si="81"/>
        <v>0</v>
      </c>
      <c r="AA218" s="77">
        <f t="shared" si="81"/>
        <v>0</v>
      </c>
      <c r="AB218" s="77">
        <f t="shared" si="81"/>
        <v>0</v>
      </c>
      <c r="AC218" s="77">
        <f t="shared" si="81"/>
        <v>0</v>
      </c>
      <c r="AD218" s="77">
        <f t="shared" si="81"/>
        <v>0</v>
      </c>
      <c r="AE218" s="77">
        <f t="shared" si="65"/>
        <v>0</v>
      </c>
      <c r="AF218" s="77">
        <f t="shared" si="66"/>
        <v>0</v>
      </c>
      <c r="AG218" s="77">
        <f t="shared" si="67"/>
        <v>0</v>
      </c>
      <c r="AH218" s="77">
        <f t="shared" si="68"/>
        <v>0</v>
      </c>
      <c r="AI218" s="77">
        <f t="shared" si="69"/>
        <v>0</v>
      </c>
      <c r="AJ218" s="77">
        <f t="shared" si="70"/>
        <v>0</v>
      </c>
      <c r="AK218" s="77">
        <f t="shared" si="71"/>
        <v>0</v>
      </c>
      <c r="AL218" s="77">
        <f t="shared" si="72"/>
        <v>0</v>
      </c>
      <c r="AM218" s="77">
        <f t="shared" si="73"/>
        <v>0</v>
      </c>
      <c r="AN218" s="77">
        <f t="shared" si="74"/>
        <v>0</v>
      </c>
      <c r="AO218" s="77">
        <f t="shared" si="75"/>
        <v>0</v>
      </c>
      <c r="AP218" s="77">
        <f t="shared" si="76"/>
        <v>0</v>
      </c>
      <c r="AQ218" s="77">
        <f t="shared" si="77"/>
        <v>0</v>
      </c>
      <c r="AR218" s="77">
        <f t="shared" si="78"/>
        <v>0</v>
      </c>
      <c r="AS218" s="107" t="str">
        <f>IF($B216="","",IF($B216=$B213,AS215,$B216))</f>
        <v>23</v>
      </c>
      <c r="AT218" s="311"/>
      <c r="AU218" s="298"/>
      <c r="AV218" s="298"/>
    </row>
    <row r="219" spans="1:48" ht="13.25" customHeight="1" x14ac:dyDescent="0.2">
      <c r="A219" s="312" t="str">
        <f>IF(OR(D219="W",D220="W",D221="W",D219="1/2W",D220="1/2W",D221="1/2W",D219="1/2L",D220="1/2L",D221="1/2L"),"OK",IF(OR(D219="L",D220="L",D221="L"),"LOSS",IF(OR(D219="X",D220="X",D221="X"),"Anulado"," ")))</f>
        <v>OK</v>
      </c>
      <c r="B219" s="316" t="str">
        <f>IF(E219="","",$B216)</f>
        <v>23</v>
      </c>
      <c r="C219" s="302" t="str">
        <f>IF(E219=""," ","– "&amp;COUNTIF(B$3:B221,$B219))</f>
        <v>– 4</v>
      </c>
      <c r="D219" s="25" t="s">
        <v>28</v>
      </c>
      <c r="E219" s="325">
        <v>44704.6875</v>
      </c>
      <c r="F219" s="315" t="s">
        <v>294</v>
      </c>
      <c r="G219" s="117" t="s">
        <v>79</v>
      </c>
      <c r="H219" s="306" t="str">
        <f ca="1">IF(E219="","",IF(AND(DAY(E219)&lt;DAY(TODAY()),$A219=" "),"???",IF($A219=" ",IF(AND(DAY(E219)=DAY(TODAY()),HOUR(E219)&lt;=HOUR(NOW())+1),IF(AND(HOUR(E219)+2&lt;=HOUR(NOW()),DAY(E219)&lt;=DAY(TODAY()),MINUTE(E219)&lt;=MINUTE(NOW())),"???",IF(OR(MINUTE(E219)&lt;=MINUTE(NOW()),HOUR(E219)&lt;=HOUR(NOW())),"!!!","")),""),"")))</f>
        <v/>
      </c>
      <c r="I219" s="27" t="s">
        <v>20</v>
      </c>
      <c r="J219" s="101">
        <f>IF(I219="","",IF(_xlfn.XLOOKUP(I219,I$3:I218,$AS$3:AS218,0,,-1)=AS219,_xlfn.XLOOKUP(I219,I$3:I218,J$3:J218,1,,-1)+1,1))</f>
        <v>3</v>
      </c>
      <c r="K219" s="29">
        <f>IF(I219="","",_xlfn.XLOOKUP(I219,I$3:I218,K$3:K218,0,,-1)+IF($D219=" ",1,0))</f>
        <v>0</v>
      </c>
      <c r="L219" s="118">
        <v>2.5</v>
      </c>
      <c r="M219" s="119">
        <v>5.17</v>
      </c>
      <c r="N219" s="318" t="b">
        <v>0</v>
      </c>
      <c r="O219" s="102">
        <f>IF(OR(W219="",W220=""),"",ROUND(IF(L221&gt;0,IF(M219&gt;0,M219,IF(M220&gt;0,IF(N219=TRUE,ROUND((M220*W219)/W220,0),(M220*W219)/W220),IF(N219=TRUE,ROUND((M221*W219)/W221,0),(M221*W219)/W221))),IF(M219&gt;0,M219,IF(N219=TRUE,ROUND((M220*W219)/W220,0),(M220*W219)/W220))),2))</f>
        <v>5.17</v>
      </c>
      <c r="P219" s="33">
        <f t="shared" si="79"/>
        <v>12.925000000000001</v>
      </c>
      <c r="Q219" s="301">
        <f>IF($A219="Anulado",0,IF(OR($A219="LOSS",$A219="OK"),IF(OR($D219="W",$D219="1/2W",$D219="1/2L"),P219-O219,IF($D219="L",-O219,0))+IF(OR($D220="W",$D220="1/2W",$D220="1/2L"),P220-O220,IF($D220="L",-O220,0))+IF(OR($D221="W",$D221="1/2W",$D221="1/2L"),P221-O221,IF($D221="L",-O221,0)),IF(AND(OR($D219="W",$D219="1/2W",$D219="1/2L"),D220="W"),P219+P220-SUM(O219:O221)+_xlfn.XLOOKUP("X",D219:D221,O219:O221,0),IF(AND(D219=TRUE,D221="W"),P219+P221-SUM(O219:O221),IF(AND(D220="W",D221="W"),P220+P221-SUM(O219:O221)+_xlfn.XLOOKUP("X",D219:D221,O219:O221,0),IF(L221&gt;0,IF(OR($D219="W",$D219="1/2W",$D219="1/2L"),P219-SUM(O219:O221)+_xlfn.XLOOKUP("X",D219:D221,O219:O221,0),IF(OR($D219="W",$D219="1/2W",$D219="1/2L"),P220-SUM(O219:O221)+_xlfn.XLOOKUP("X",D219:D221,O219:O221,0),IF(OR($D219="W",$D219="1/2W",$D219="1/2L"),P221-SUM(O219:O221)+_xlfn.XLOOKUP("X",D219:D221,O219:O221,0),SUM(P219:P221)/3-SUM(O219:O221)+_xlfn.XLOOKUP("X",D219:D221,O219:O221,0)))),IF(OR($D219="W",$D219="1/2W",$D219="1/2L"),P219-SUM(O219:O220)+_xlfn.XLOOKUP("X",D219:D221,O219:O221,0),IF(OR($D219="W",$D219="1/2W",$D219="1/2L"),P220-SUM(O219:O220)+_xlfn.XLOOKUP("X",D219:D221,O219:O221,0),SUM(P219:P220)/2-SUM(O219:O220)+_xlfn.XLOOKUP("X",D219:D221,O219:O221,0)))))))))</f>
        <v>0.37237999999999882</v>
      </c>
      <c r="R219" s="300">
        <f>IF(Q219=0,0,Q219/SUM(O219:O221))</f>
        <v>2.9671713147410263E-2</v>
      </c>
      <c r="S219" s="285">
        <f>IF($B219=$B216,IF(OR($A219="LOSS",$A219="OK",$A219="Anulada"),Q219,0)+S216,IF(OR($A219="LOSS",$A219="OK",$A219="Anulada"),Q219,0))</f>
        <v>34.694880000000005</v>
      </c>
      <c r="T219" s="285">
        <f>IF($B219="",0,IF($B219=$B216,IF(G221="",IF(OR(G219="DNB1",G219="DNB2",G219="AH1(0)",G219="AH2(0)",G219="AH1(1)",G219="AH2(1)",G219="AH1(2)",G219="AH2(2)",G219="AH1(3)",G219="AH2(3)",G219="AH1(4)",G219="AH2(4)"),0,IF(Q219&lt;0,IF(G221="",SMALL(P219:P221,1)-SUM(O219:O221),0),SMALL(P219:P221,1)-SUM(O219:O221))),IF(Q219&lt;0,IF(G221="",SMALL(P219:P221,1)-SUM(O219:O221),0),SMALL(P219:P221,1)-SUM(O219:O221)))+T216,IF(G221="",IF(OR(G219="DNB1",G219="DNB2",G219="AH1(0)",G219="AH2(0)",G219="AH1(1)",G219="AH2(1)",G219="AH1(2)",G219="AH2(2)",G219="AH1(3)",G219="AH2(3)",G219="AH1(4)",G219="AH2(4)"),0,IF(Q219&lt;0,IF(G221="",SMALL(P219:P221,1)-SUM(O219:O221),0),SMALL(P219:P221,1)-SUM(O219:O221))),IF(Q219&lt;0,IF(G221="",SMALL(P219:P221,1)-SUM(O219:O221),0),SMALL(P219:P221,1)-SUM(O219:O221)))))</f>
        <v>-25.797500000000014</v>
      </c>
      <c r="U219" s="285">
        <f>IF($B219=$B216,IF(Q219&lt;0,IF(G221="",Q219,0),Q219)+U216,Q219)</f>
        <v>34.694880000000005</v>
      </c>
      <c r="V219" s="287">
        <f>IF(U219=0,0,U219/AT219)</f>
        <v>0.18149654739485249</v>
      </c>
      <c r="W219" s="34">
        <f>IF(L219="","",IF(L221&gt;0,(SUM(L219:L221)/L219)/(SUM(L219:L221)/L219+SUM(L219:L221)/L220+SUM(L219:L221)/L221),L220/SUM(L219:L220)))</f>
        <v>0.41190308162785227</v>
      </c>
      <c r="X219" s="103">
        <f t="shared" si="81"/>
        <v>0</v>
      </c>
      <c r="Y219" s="103">
        <f t="shared" si="81"/>
        <v>0</v>
      </c>
      <c r="Z219" s="104">
        <f t="shared" si="81"/>
        <v>-5.17</v>
      </c>
      <c r="AA219" s="103">
        <f t="shared" si="81"/>
        <v>0</v>
      </c>
      <c r="AB219" s="103">
        <f t="shared" si="81"/>
        <v>0</v>
      </c>
      <c r="AC219" s="103">
        <f t="shared" si="81"/>
        <v>0</v>
      </c>
      <c r="AD219" s="103">
        <f t="shared" si="81"/>
        <v>0</v>
      </c>
      <c r="AE219" s="52">
        <f t="shared" si="65"/>
        <v>0</v>
      </c>
      <c r="AF219" s="52">
        <f t="shared" si="66"/>
        <v>0</v>
      </c>
      <c r="AG219" s="52">
        <f t="shared" si="67"/>
        <v>0</v>
      </c>
      <c r="AH219" s="52">
        <f t="shared" si="68"/>
        <v>0</v>
      </c>
      <c r="AI219" s="52">
        <f t="shared" si="69"/>
        <v>0</v>
      </c>
      <c r="AJ219" s="52">
        <f t="shared" si="70"/>
        <v>1</v>
      </c>
      <c r="AK219" s="52">
        <f t="shared" si="71"/>
        <v>0</v>
      </c>
      <c r="AL219" s="52">
        <f t="shared" si="72"/>
        <v>0</v>
      </c>
      <c r="AM219" s="52">
        <f t="shared" si="73"/>
        <v>0</v>
      </c>
      <c r="AN219" s="52">
        <f t="shared" si="74"/>
        <v>0</v>
      </c>
      <c r="AO219" s="52">
        <f t="shared" si="75"/>
        <v>0</v>
      </c>
      <c r="AP219" s="52">
        <f t="shared" si="76"/>
        <v>0</v>
      </c>
      <c r="AQ219" s="52">
        <f t="shared" si="77"/>
        <v>0</v>
      </c>
      <c r="AR219" s="52">
        <f t="shared" si="78"/>
        <v>0</v>
      </c>
      <c r="AS219" s="105" t="str">
        <f>IF($B219="","",IF($B219=$B216,AS216,$B219))</f>
        <v>23</v>
      </c>
      <c r="AT219" s="322">
        <f>IF($B219=$B216,AT216+SUM(O219:O221),SUM(O219:O221))</f>
        <v>191.16000000000003</v>
      </c>
      <c r="AU219" s="285">
        <f>IF($A219=" ",SUM(O219:O221),0)+AU216</f>
        <v>0</v>
      </c>
      <c r="AV219" s="285">
        <f>IF($B219="","",AV216+Q219)</f>
        <v>564.06712538757552</v>
      </c>
    </row>
    <row r="220" spans="1:48" ht="13" customHeight="1" x14ac:dyDescent="0.2">
      <c r="A220" s="308"/>
      <c r="B220" s="282"/>
      <c r="C220" s="303"/>
      <c r="D220" s="39" t="s">
        <v>31</v>
      </c>
      <c r="E220" s="277"/>
      <c r="F220" s="291"/>
      <c r="G220" s="120" t="s">
        <v>78</v>
      </c>
      <c r="H220" s="277"/>
      <c r="I220" s="42" t="s">
        <v>23</v>
      </c>
      <c r="J220" s="43">
        <f>IF(I220="","",IF(_xlfn.XLOOKUP(I220,I$3:I219,$AS$3:AS219,0,,-1)=AS220,_xlfn.XLOOKUP(I220,I$3:I219,J$3:J219,1,,-1)+1,1))</f>
        <v>3</v>
      </c>
      <c r="K220" s="44">
        <f>IF(I220="","",_xlfn.XLOOKUP(I220,I$3:I219,K$3:K219,0,,-1)+IF($D220=" ",1,0))</f>
        <v>0</v>
      </c>
      <c r="L220" s="121">
        <v>1.7509999999999999</v>
      </c>
      <c r="M220" s="122"/>
      <c r="N220" s="294"/>
      <c r="O220" s="47">
        <f>IF(OR(W219="",W220=""),"",ROUND(IF(L221&gt;0,IF(M220&gt;0,M220,IF(M219&gt;0,IF(N219=TRUE,ROUND((M219*W220)/W219,0),(M219*W220)/W219),IF(M220&gt;0,IF(N219=TRUE,ROUND(M220,0),M220),IF(M221&gt;0,IF(N219=TRUE,ROUND(O221*W220/W221,0),O221*W220/W221),0)))),IF(M220&gt;0,M220,IF(N219=TRUE,ROUND((M219*W220)/W219,0),(M219*W220)/W219))),2))</f>
        <v>7.38</v>
      </c>
      <c r="P220" s="48">
        <f t="shared" si="79"/>
        <v>12.922379999999999</v>
      </c>
      <c r="Q220" s="277"/>
      <c r="R220" s="286"/>
      <c r="S220" s="286"/>
      <c r="T220" s="286"/>
      <c r="U220" s="286"/>
      <c r="V220" s="288"/>
      <c r="W220" s="49">
        <f>IF(L220="","",IF(L221&gt;0,(SUM(L219:L221)/L220)/(SUM(L219:L221)/L219+SUM(L219:L221)/L220+SUM(L219:L221)/L221),L219/SUM(L219:L220)))</f>
        <v>0.58809691837214784</v>
      </c>
      <c r="X220" s="103">
        <f t="shared" si="81"/>
        <v>0</v>
      </c>
      <c r="Y220" s="103">
        <f t="shared" si="81"/>
        <v>0</v>
      </c>
      <c r="Z220" s="103">
        <f t="shared" si="81"/>
        <v>0</v>
      </c>
      <c r="AA220" s="103">
        <f t="shared" si="81"/>
        <v>0</v>
      </c>
      <c r="AB220" s="103">
        <f t="shared" si="81"/>
        <v>0</v>
      </c>
      <c r="AC220" s="104">
        <f t="shared" si="81"/>
        <v>5.5423799999999988</v>
      </c>
      <c r="AD220" s="103">
        <f t="shared" si="81"/>
        <v>0</v>
      </c>
      <c r="AE220" s="52">
        <f t="shared" si="65"/>
        <v>0</v>
      </c>
      <c r="AF220" s="52">
        <f t="shared" si="66"/>
        <v>0</v>
      </c>
      <c r="AG220" s="52">
        <f t="shared" si="67"/>
        <v>0</v>
      </c>
      <c r="AH220" s="52">
        <f t="shared" si="68"/>
        <v>0</v>
      </c>
      <c r="AI220" s="52">
        <f t="shared" si="69"/>
        <v>0</v>
      </c>
      <c r="AJ220" s="52">
        <f t="shared" si="70"/>
        <v>0</v>
      </c>
      <c r="AK220" s="52">
        <f t="shared" si="71"/>
        <v>0</v>
      </c>
      <c r="AL220" s="52">
        <f t="shared" si="72"/>
        <v>0</v>
      </c>
      <c r="AM220" s="52">
        <f t="shared" si="73"/>
        <v>0</v>
      </c>
      <c r="AN220" s="52">
        <f t="shared" si="74"/>
        <v>0</v>
      </c>
      <c r="AO220" s="52">
        <f t="shared" si="75"/>
        <v>1</v>
      </c>
      <c r="AP220" s="52">
        <f t="shared" si="76"/>
        <v>0</v>
      </c>
      <c r="AQ220" s="52">
        <f t="shared" si="77"/>
        <v>0</v>
      </c>
      <c r="AR220" s="52">
        <f t="shared" si="78"/>
        <v>0</v>
      </c>
      <c r="AS220" s="105" t="str">
        <f>IF($B219="","",IF($B219=$B216,AS217,$B219))</f>
        <v>23</v>
      </c>
      <c r="AT220" s="311"/>
      <c r="AU220" s="298"/>
      <c r="AV220" s="298"/>
    </row>
    <row r="221" spans="1:48" ht="13.25" customHeight="1" x14ac:dyDescent="0.2">
      <c r="A221" s="309"/>
      <c r="B221" s="283"/>
      <c r="C221" s="304"/>
      <c r="D221" s="54" t="s">
        <v>32</v>
      </c>
      <c r="E221" s="278"/>
      <c r="F221" s="292"/>
      <c r="G221" s="134"/>
      <c r="H221" s="278"/>
      <c r="I221" s="57"/>
      <c r="J221" s="58" t="str">
        <f>IF(I221="","",IF(_xlfn.XLOOKUP(I221,I$3:I220,$AS$3:AS220,0,,-1)=AS221,_xlfn.XLOOKUP(I221,I$3:I220,J$3:J220,1,,-1)+1,1))</f>
        <v/>
      </c>
      <c r="K221" s="59" t="str">
        <f>IF(I221="","",_xlfn.XLOOKUP(I221,I$3:I220,K$3:K220,0,,-1)+IF($D221=" ",1,0))</f>
        <v/>
      </c>
      <c r="L221" s="55"/>
      <c r="M221" s="128"/>
      <c r="N221" s="295"/>
      <c r="O221" s="62" t="str">
        <f>IF(OR(W219="",W220=""),"",IF(L221&gt;0,ROUND(IF(M221&gt;0,M221,IF(M219&gt;0,IF(N219=TRUE,ROUND((M219*W221)/W219,0),(M219*W221)/W219),IF(M220&gt;0,IF(N219=TRUE,ROUND((M220*W221)/W220,0),(M220*W221)/W220),IF(M221&gt;0,M221,0)))),2),""))</f>
        <v/>
      </c>
      <c r="P221" s="63" t="str">
        <f t="shared" si="79"/>
        <v/>
      </c>
      <c r="Q221" s="278"/>
      <c r="R221" s="278"/>
      <c r="S221" s="278"/>
      <c r="T221" s="278"/>
      <c r="U221" s="278"/>
      <c r="V221" s="289"/>
      <c r="W221" s="64" t="str">
        <f>IF(L221="","",(SUM(L219:L221)/L221)/(SUM(L219:L221)/L219+SUM(L219:L221)/L220+SUM(L219:L221)/L221))</f>
        <v/>
      </c>
      <c r="X221" s="103">
        <f t="shared" si="81"/>
        <v>0</v>
      </c>
      <c r="Y221" s="103">
        <f t="shared" si="81"/>
        <v>0</v>
      </c>
      <c r="Z221" s="103">
        <f t="shared" si="81"/>
        <v>0</v>
      </c>
      <c r="AA221" s="103">
        <f t="shared" si="81"/>
        <v>0</v>
      </c>
      <c r="AB221" s="103">
        <f t="shared" si="81"/>
        <v>0</v>
      </c>
      <c r="AC221" s="103">
        <f t="shared" si="81"/>
        <v>0</v>
      </c>
      <c r="AD221" s="103">
        <f t="shared" si="81"/>
        <v>0</v>
      </c>
      <c r="AE221" s="52">
        <f t="shared" si="65"/>
        <v>0</v>
      </c>
      <c r="AF221" s="52">
        <f t="shared" si="66"/>
        <v>0</v>
      </c>
      <c r="AG221" s="52">
        <f t="shared" si="67"/>
        <v>0</v>
      </c>
      <c r="AH221" s="52">
        <f t="shared" si="68"/>
        <v>0</v>
      </c>
      <c r="AI221" s="52">
        <f t="shared" si="69"/>
        <v>0</v>
      </c>
      <c r="AJ221" s="52">
        <f t="shared" si="70"/>
        <v>0</v>
      </c>
      <c r="AK221" s="52">
        <f t="shared" si="71"/>
        <v>0</v>
      </c>
      <c r="AL221" s="52">
        <f t="shared" si="72"/>
        <v>0</v>
      </c>
      <c r="AM221" s="52">
        <f t="shared" si="73"/>
        <v>0</v>
      </c>
      <c r="AN221" s="52">
        <f t="shared" si="74"/>
        <v>0</v>
      </c>
      <c r="AO221" s="52">
        <f t="shared" si="75"/>
        <v>0</v>
      </c>
      <c r="AP221" s="52">
        <f t="shared" si="76"/>
        <v>0</v>
      </c>
      <c r="AQ221" s="52">
        <f t="shared" si="77"/>
        <v>0</v>
      </c>
      <c r="AR221" s="52">
        <f t="shared" si="78"/>
        <v>0</v>
      </c>
      <c r="AS221" s="105" t="str">
        <f>IF($B219="","",IF($B219=$B216,AS218,$B219))</f>
        <v>23</v>
      </c>
      <c r="AT221" s="311"/>
      <c r="AU221" s="298"/>
      <c r="AV221" s="298"/>
    </row>
    <row r="222" spans="1:48" ht="13.25" customHeight="1" x14ac:dyDescent="0.2">
      <c r="A222" s="307" t="str">
        <f>IF(OR(D222="W",D223="W",D224="W",D222="1/2W",D223="1/2W",D224="1/2W",D222="1/2L",D223="1/2L",D224="1/2L"),"OK",IF(OR(D222="L",D223="L",D224="L"),"LOSS",IF(OR(D222="X",D223="X",D224="X"),"Anulado"," ")))</f>
        <v>LOSS</v>
      </c>
      <c r="B222" s="317" t="str">
        <f>IF(E222="","",$B219)</f>
        <v>23</v>
      </c>
      <c r="C222" s="305" t="str">
        <f>IF(E222=""," ","– "&amp;COUNTIF(B$3:B224,$B222))</f>
        <v>– 5</v>
      </c>
      <c r="D222" s="65" t="s">
        <v>28</v>
      </c>
      <c r="E222" s="326">
        <v>44704.847222222219</v>
      </c>
      <c r="F222" s="314" t="s">
        <v>295</v>
      </c>
      <c r="G222" s="66" t="s">
        <v>296</v>
      </c>
      <c r="H222" s="313" t="str">
        <f ca="1">IF(E222="","",IF(AND(DAY(E222)&lt;DAY(TODAY()),$A222=" "),"???",IF($A222=" ",IF(AND(DAY(E222)=DAY(TODAY()),HOUR(E222)&lt;=HOUR(NOW())+1),IF(AND(HOUR(E222)+2&lt;=HOUR(NOW()),DAY(E222)&lt;=DAY(TODAY()),MINUTE(E222)&lt;=MINUTE(NOW())),"???",IF(OR(MINUTE(E222)&lt;=MINUTE(NOW()),HOUR(E222)&lt;=HOUR(NOW())),"!!!","")),""),"")))</f>
        <v/>
      </c>
      <c r="I222" s="67" t="s">
        <v>18</v>
      </c>
      <c r="J222" s="69">
        <f>IF(I222="","",IF(_xlfn.XLOOKUP(I222,I$3:I221,$AS$3:AS221,0,,-1)=AS222,_xlfn.XLOOKUP(I222,I$3:I221,J$3:J221,1,,-1)+1,1))</f>
        <v>3</v>
      </c>
      <c r="K222" s="173">
        <f>IF(I222="","",_xlfn.XLOOKUP(I222,I$3:I221,K$3:K221,0,,-1)+IF($D222=" ",1,0))</f>
        <v>0</v>
      </c>
      <c r="L222" s="70">
        <v>1.64</v>
      </c>
      <c r="M222" s="71">
        <v>12</v>
      </c>
      <c r="N222" s="293" t="b">
        <v>1</v>
      </c>
      <c r="O222" s="72">
        <f>IF(OR(W222="",W223=""),"",ROUND(IF(L224&gt;0,IF(M222&gt;0,M222,IF(M223&gt;0,IF(N222=TRUE,ROUND((M223*W222)/W223,0),(M223*W222)/W223),IF(N222=TRUE,ROUND((M224*W222)/W224,0),(M224*W222)/W224))),IF(M222&gt;0,M222,IF(N222=TRUE,ROUND((M223*W222)/W223,0),(M223*W222)/W223))),2))</f>
        <v>12</v>
      </c>
      <c r="P222" s="73">
        <f t="shared" si="79"/>
        <v>19.68</v>
      </c>
      <c r="Q222" s="320">
        <f>IF($A222="Anulado",0,IF(OR($A222="LOSS",$A222="OK"),IF(OR($D222="W",$D222="1/2W",$D222="1/2L"),P222-O222,IF($D222="L",-O222,0))+IF(OR($D223="W",$D223="1/2W",$D223="1/2L"),P223-O223,IF($D223="L",-O223,0))+IF(OR($D224="W",$D224="1/2W",$D224="1/2L"),P224-O224,IF($D224="L",-O224,0)),IF(AND(OR($D222="W",$D222="1/2W",$D222="1/2L"),D223="W"),P222+P223-SUM(O222:O224)+_xlfn.XLOOKUP("X",D222:D224,O222:O224,0),IF(AND(D222=TRUE,D224="W"),P222+P224-SUM(O222:O224),IF(AND(D223="W",D224="W"),P223+P224-SUM(O222:O224)+_xlfn.XLOOKUP("X",D222:D224,O222:O224,0),IF(L224&gt;0,IF(OR($D222="W",$D222="1/2W",$D222="1/2L"),P222-SUM(O222:O224)+_xlfn.XLOOKUP("X",D222:D224,O222:O224,0),IF(OR($D222="W",$D222="1/2W",$D222="1/2L"),P223-SUM(O222:O224)+_xlfn.XLOOKUP("X",D222:D224,O222:O224,0),IF(OR($D222="W",$D222="1/2W",$D222="1/2L"),P224-SUM(O222:O224)+_xlfn.XLOOKUP("X",D222:D224,O222:O224,0),SUM(P222:P224)/3-SUM(O222:O224)+_xlfn.XLOOKUP("X",D222:D224,O222:O224,0)))),IF(OR($D222="W",$D222="1/2W",$D222="1/2L"),P222-SUM(O222:O223)+_xlfn.XLOOKUP("X",D222:D224,O222:O224,0),IF(OR($D222="W",$D222="1/2W",$D222="1/2L"),P223-SUM(O222:O223)+_xlfn.XLOOKUP("X",D222:D224,O222:O224,0),SUM(P222:P223)/2-SUM(O222:O223)+_xlfn.XLOOKUP("X",D222:D224,O222:O224,0)))))))))</f>
        <v>-17.559999999999999</v>
      </c>
      <c r="R222" s="319">
        <f>IF(Q222=0,0,Q222/SUM(O222:O224))</f>
        <v>-1</v>
      </c>
      <c r="S222" s="296">
        <f>IF($B222=$B219,IF(OR($A222="LOSS",$A222="OK",$A222="Anulada"),Q222,0)+S219,IF(OR($A222="LOSS",$A222="OK",$A222="Anulada"),Q222,0))</f>
        <v>17.134880000000006</v>
      </c>
      <c r="T222" s="296">
        <f>IF($B222="",0,IF($B222=$B219,IF(G224="",IF(OR(G222="DNB1",G222="DNB2",G222="AH1(0)",G222="AH2(0)",G222="AH1(1)",G222="AH2(1)",G222="AH1(2)",G222="AH2(2)",G222="AH1(3)",G222="AH2(3)",G222="AH1(4)",G222="AH2(4)"),0,IF(Q222&lt;0,IF(G224="",SMALL(P222:P224,1)-SUM(O222:O224),0),SMALL(P222:P224,1)-SUM(O222:O224))),IF(Q222&lt;0,IF(G224="",SMALL(P222:P224,1)-SUM(O222:O224),0),SMALL(P222:P224,1)-SUM(O222:O224)))+T219,IF(G224="",IF(OR(G222="DNB1",G222="DNB2",G222="AH1(0)",G222="AH2(0)",G222="AH1(1)",G222="AH2(1)",G222="AH1(2)",G222="AH2(2)",G222="AH1(3)",G222="AH2(3)",G222="AH1(4)",G222="AH2(4)"),0,IF(Q222&lt;0,IF(G224="",SMALL(P222:P224,1)-SUM(O222:O224),0),SMALL(P222:P224,1)-SUM(O222:O224))),IF(Q222&lt;0,IF(G224="",SMALL(P222:P224,1)-SUM(O222:O224),0),SMALL(P222:P224,1)-SUM(O222:O224)))))</f>
        <v>-25.009500000000013</v>
      </c>
      <c r="U222" s="296">
        <f>IF($B222=$B219,IF(Q222&lt;0,IF(G224="",Q222,0),Q222)+U219,Q222)</f>
        <v>17.134880000000006</v>
      </c>
      <c r="V222" s="323">
        <f>IF(U222=0,0,U222/AT222)</f>
        <v>8.2095055576849388E-2</v>
      </c>
      <c r="W222" s="74">
        <f>IF(L222="","",IF(L224&gt;0,(SUM(L222:L224)/L222)/(SUM(L222:L224)/L222+SUM(L222:L224)/L223+SUM(L222:L224)/L224),L223/SUM(L222:L223)))</f>
        <v>0.66801619433198389</v>
      </c>
      <c r="X222" s="89">
        <f t="shared" si="81"/>
        <v>-12</v>
      </c>
      <c r="Y222" s="77">
        <f t="shared" si="81"/>
        <v>0</v>
      </c>
      <c r="Z222" s="77">
        <f t="shared" si="81"/>
        <v>0</v>
      </c>
      <c r="AA222" s="77">
        <f t="shared" si="81"/>
        <v>0</v>
      </c>
      <c r="AB222" s="77">
        <f t="shared" si="81"/>
        <v>0</v>
      </c>
      <c r="AC222" s="77">
        <f t="shared" si="81"/>
        <v>0</v>
      </c>
      <c r="AD222" s="77">
        <f t="shared" si="81"/>
        <v>0</v>
      </c>
      <c r="AE222" s="77">
        <f t="shared" si="65"/>
        <v>0</v>
      </c>
      <c r="AF222" s="77">
        <f t="shared" si="66"/>
        <v>1</v>
      </c>
      <c r="AG222" s="77">
        <f t="shared" si="67"/>
        <v>0</v>
      </c>
      <c r="AH222" s="77">
        <f t="shared" si="68"/>
        <v>0</v>
      </c>
      <c r="AI222" s="77">
        <f t="shared" si="69"/>
        <v>0</v>
      </c>
      <c r="AJ222" s="77">
        <f t="shared" si="70"/>
        <v>0</v>
      </c>
      <c r="AK222" s="77">
        <f t="shared" si="71"/>
        <v>0</v>
      </c>
      <c r="AL222" s="77">
        <f t="shared" si="72"/>
        <v>0</v>
      </c>
      <c r="AM222" s="77">
        <f t="shared" si="73"/>
        <v>0</v>
      </c>
      <c r="AN222" s="77">
        <f t="shared" si="74"/>
        <v>0</v>
      </c>
      <c r="AO222" s="77">
        <f t="shared" si="75"/>
        <v>0</v>
      </c>
      <c r="AP222" s="77">
        <f t="shared" si="76"/>
        <v>0</v>
      </c>
      <c r="AQ222" s="77">
        <f t="shared" si="77"/>
        <v>0</v>
      </c>
      <c r="AR222" s="77">
        <f t="shared" si="78"/>
        <v>0</v>
      </c>
      <c r="AS222" s="107" t="str">
        <f>IF($B222="","",IF($B222=$B219,AS219,$B222))</f>
        <v>23</v>
      </c>
      <c r="AT222" s="321">
        <f>IF($B222=$B219,AT219+SUM(O222:O224),SUM(O222:O224))</f>
        <v>208.72000000000003</v>
      </c>
      <c r="AU222" s="296">
        <f>IF($A222=" ",SUM(O222:O224),0)+AU219</f>
        <v>0</v>
      </c>
      <c r="AV222" s="296">
        <f>IF($B222="","",AV219+Q222)</f>
        <v>546.50712538757557</v>
      </c>
    </row>
    <row r="223" spans="1:48" ht="13" customHeight="1" x14ac:dyDescent="0.2">
      <c r="A223" s="308"/>
      <c r="B223" s="282"/>
      <c r="C223" s="303"/>
      <c r="D223" s="79" t="s">
        <v>28</v>
      </c>
      <c r="E223" s="277"/>
      <c r="F223" s="291"/>
      <c r="G223" s="80" t="s">
        <v>297</v>
      </c>
      <c r="H223" s="277"/>
      <c r="I223" s="81" t="s">
        <v>20</v>
      </c>
      <c r="J223" s="83">
        <f>IF(I223="","",IF(_xlfn.XLOOKUP(I223,I$3:I222,$AS$3:AS222,0,,-1)=AS223,_xlfn.XLOOKUP(I223,I$3:I222,J$3:J222,1,,-1)+1,1))</f>
        <v>4</v>
      </c>
      <c r="K223" s="174">
        <f>IF(I223="","",_xlfn.XLOOKUP(I223,I$3:I222,K$3:K222,0,,-1)+IF($D223=" ",1,0))</f>
        <v>0</v>
      </c>
      <c r="L223" s="84">
        <v>3.3</v>
      </c>
      <c r="M223" s="85">
        <v>5.56</v>
      </c>
      <c r="N223" s="294"/>
      <c r="O223" s="86">
        <f>IF(OR(W222="",W223=""),"",ROUND(IF(L224&gt;0,IF(M223&gt;0,M223,IF(M222&gt;0,IF(N222=TRUE,ROUND((M222*W223)/W222,0),(M222*W223)/W222),IF(M223&gt;0,IF(N222=TRUE,ROUND(M223,0),M223),IF(M224&gt;0,IF(N222=TRUE,ROUND(O224*W223/W224,0),O224*W223/W224),0)))),IF(M223&gt;0,M223,IF(N222=TRUE,ROUND((M222*W223)/W222,0),(M222*W223)/W222))),2))</f>
        <v>5.56</v>
      </c>
      <c r="P223" s="87">
        <f t="shared" si="79"/>
        <v>18.347999999999999</v>
      </c>
      <c r="Q223" s="277"/>
      <c r="R223" s="286"/>
      <c r="S223" s="286"/>
      <c r="T223" s="286"/>
      <c r="U223" s="286"/>
      <c r="V223" s="288"/>
      <c r="W223" s="88">
        <f>IF(L223="","",IF(L224&gt;0,(SUM(L222:L224)/L223)/(SUM(L222:L224)/L222+SUM(L222:L224)/L223+SUM(L222:L224)/L224),L222/SUM(L222:L223)))</f>
        <v>0.33198380566801622</v>
      </c>
      <c r="X223" s="77">
        <f t="shared" ref="X223:AD232" si="82">IF($I223=X$2,IF(OR($D223="W",$D223="1/2W",$D223="1/2L"),$P223-$O223,IF($D223="X",0,-$O223)),0)</f>
        <v>0</v>
      </c>
      <c r="Y223" s="77">
        <f t="shared" si="82"/>
        <v>0</v>
      </c>
      <c r="Z223" s="89">
        <f t="shared" si="82"/>
        <v>-5.56</v>
      </c>
      <c r="AA223" s="77">
        <f t="shared" si="82"/>
        <v>0</v>
      </c>
      <c r="AB223" s="77">
        <f t="shared" si="82"/>
        <v>0</v>
      </c>
      <c r="AC223" s="77">
        <f t="shared" si="82"/>
        <v>0</v>
      </c>
      <c r="AD223" s="77">
        <f t="shared" si="82"/>
        <v>0</v>
      </c>
      <c r="AE223" s="77">
        <f t="shared" si="65"/>
        <v>0</v>
      </c>
      <c r="AF223" s="77">
        <f t="shared" si="66"/>
        <v>0</v>
      </c>
      <c r="AG223" s="77">
        <f t="shared" si="67"/>
        <v>0</v>
      </c>
      <c r="AH223" s="77">
        <f t="shared" si="68"/>
        <v>0</v>
      </c>
      <c r="AI223" s="77">
        <f t="shared" si="69"/>
        <v>0</v>
      </c>
      <c r="AJ223" s="77">
        <f t="shared" si="70"/>
        <v>1</v>
      </c>
      <c r="AK223" s="77">
        <f t="shared" si="71"/>
        <v>0</v>
      </c>
      <c r="AL223" s="77">
        <f t="shared" si="72"/>
        <v>0</v>
      </c>
      <c r="AM223" s="77">
        <f t="shared" si="73"/>
        <v>0</v>
      </c>
      <c r="AN223" s="77">
        <f t="shared" si="74"/>
        <v>0</v>
      </c>
      <c r="AO223" s="77">
        <f t="shared" si="75"/>
        <v>0</v>
      </c>
      <c r="AP223" s="77">
        <f t="shared" si="76"/>
        <v>0</v>
      </c>
      <c r="AQ223" s="77">
        <f t="shared" si="77"/>
        <v>0</v>
      </c>
      <c r="AR223" s="77">
        <f t="shared" si="78"/>
        <v>0</v>
      </c>
      <c r="AS223" s="107" t="str">
        <f>IF($B222="","",IF($B222=$B219,AS220,$B222))</f>
        <v>23</v>
      </c>
      <c r="AT223" s="311"/>
      <c r="AU223" s="298"/>
      <c r="AV223" s="298"/>
    </row>
    <row r="224" spans="1:48" ht="13.25" customHeight="1" x14ac:dyDescent="0.2">
      <c r="A224" s="309"/>
      <c r="B224" s="283"/>
      <c r="C224" s="304"/>
      <c r="D224" s="90" t="s">
        <v>32</v>
      </c>
      <c r="E224" s="278"/>
      <c r="F224" s="292"/>
      <c r="G224" s="109"/>
      <c r="H224" s="278"/>
      <c r="I224" s="110"/>
      <c r="J224" s="112" t="str">
        <f>IF(I224="","",IF(_xlfn.XLOOKUP(I224,I$3:I223,$AS$3:AS223,0,,-1)=AS224,_xlfn.XLOOKUP(I224,I$3:I223,J$3:J223,1,,-1)+1,1))</f>
        <v/>
      </c>
      <c r="K224" s="115" t="str">
        <f>IF(I224="","",_xlfn.XLOOKUP(I224,I$3:I223,K$3:K223,0,,-1)+IF($D224=" ",1,0))</f>
        <v/>
      </c>
      <c r="L224" s="113"/>
      <c r="M224" s="96"/>
      <c r="N224" s="295"/>
      <c r="O224" s="114" t="str">
        <f>IF(OR(W222="",W223=""),"",IF(L224&gt;0,ROUND(IF(M224&gt;0,M224,IF(M222&gt;0,IF(N222=TRUE,ROUND((M222*W224)/W222,0),(M222*W224)/W222),IF(M223&gt;0,IF(N222=TRUE,ROUND((M223*W224)/W223,0),(M223*W224)/W223),IF(M224&gt;0,M224,0)))),2),""))</f>
        <v/>
      </c>
      <c r="P224" s="115" t="str">
        <f t="shared" si="79"/>
        <v/>
      </c>
      <c r="Q224" s="278"/>
      <c r="R224" s="278"/>
      <c r="S224" s="278"/>
      <c r="T224" s="278"/>
      <c r="U224" s="278"/>
      <c r="V224" s="289"/>
      <c r="W224" s="116" t="str">
        <f>IF(L224="","",(SUM(L222:L224)/L224)/(SUM(L222:L224)/L222+SUM(L222:L224)/L223+SUM(L222:L224)/L224))</f>
        <v/>
      </c>
      <c r="X224" s="77">
        <f t="shared" si="82"/>
        <v>0</v>
      </c>
      <c r="Y224" s="77">
        <f t="shared" si="82"/>
        <v>0</v>
      </c>
      <c r="Z224" s="77">
        <f t="shared" si="82"/>
        <v>0</v>
      </c>
      <c r="AA224" s="77">
        <f t="shared" si="82"/>
        <v>0</v>
      </c>
      <c r="AB224" s="77">
        <f t="shared" si="82"/>
        <v>0</v>
      </c>
      <c r="AC224" s="77">
        <f t="shared" si="82"/>
        <v>0</v>
      </c>
      <c r="AD224" s="77">
        <f t="shared" si="82"/>
        <v>0</v>
      </c>
      <c r="AE224" s="77">
        <f t="shared" si="65"/>
        <v>0</v>
      </c>
      <c r="AF224" s="77">
        <f t="shared" si="66"/>
        <v>0</v>
      </c>
      <c r="AG224" s="77">
        <f t="shared" si="67"/>
        <v>0</v>
      </c>
      <c r="AH224" s="77">
        <f t="shared" si="68"/>
        <v>0</v>
      </c>
      <c r="AI224" s="77">
        <f t="shared" si="69"/>
        <v>0</v>
      </c>
      <c r="AJ224" s="77">
        <f t="shared" si="70"/>
        <v>0</v>
      </c>
      <c r="AK224" s="77">
        <f t="shared" si="71"/>
        <v>0</v>
      </c>
      <c r="AL224" s="77">
        <f t="shared" si="72"/>
        <v>0</v>
      </c>
      <c r="AM224" s="77">
        <f t="shared" si="73"/>
        <v>0</v>
      </c>
      <c r="AN224" s="77">
        <f t="shared" si="74"/>
        <v>0</v>
      </c>
      <c r="AO224" s="77">
        <f t="shared" si="75"/>
        <v>0</v>
      </c>
      <c r="AP224" s="77">
        <f t="shared" si="76"/>
        <v>0</v>
      </c>
      <c r="AQ224" s="77">
        <f t="shared" si="77"/>
        <v>0</v>
      </c>
      <c r="AR224" s="77">
        <f t="shared" si="78"/>
        <v>0</v>
      </c>
      <c r="AS224" s="107" t="str">
        <f>IF($B222="","",IF($B222=$B219,AS221,$B222))</f>
        <v>23</v>
      </c>
      <c r="AT224" s="311"/>
      <c r="AU224" s="298"/>
      <c r="AV224" s="298"/>
    </row>
    <row r="225" spans="1:48" ht="13.25" customHeight="1" x14ac:dyDescent="0.2">
      <c r="A225" s="312" t="str">
        <f>IF(OR(D225="W",D226="W",D227="W",D225="1/2W",D226="1/2W",D227="1/2W",D225="1/2L",D226="1/2L",D227="1/2L"),"OK",IF(OR(D225="L",D226="L",D227="L"),"LOSS",IF(OR(D225="X",D226="X",D227="X"),"Anulado"," ")))</f>
        <v>LOSS</v>
      </c>
      <c r="B225" s="316" t="str">
        <f>IF(E225="","",$B222)</f>
        <v>23</v>
      </c>
      <c r="C225" s="302" t="str">
        <f>IF(E225=""," ","– "&amp;COUNTIF(B$3:B227,$B225))</f>
        <v>– 6</v>
      </c>
      <c r="D225" s="25" t="s">
        <v>28</v>
      </c>
      <c r="E225" s="325">
        <v>44704.847222222219</v>
      </c>
      <c r="F225" s="315" t="s">
        <v>295</v>
      </c>
      <c r="G225" s="117" t="s">
        <v>44</v>
      </c>
      <c r="H225" s="306" t="str">
        <f ca="1">IF(E225="","",IF(AND(DAY(E225)&lt;DAY(TODAY()),$A225=" "),"???",IF($A225=" ",IF(AND(DAY(E225)=DAY(TODAY()),HOUR(E225)&lt;=HOUR(NOW())+1),IF(AND(HOUR(E225)+2&lt;=HOUR(NOW()),DAY(E225)&lt;=DAY(TODAY()),MINUTE(E225)&lt;=MINUTE(NOW())),"???",IF(OR(MINUTE(E225)&lt;=MINUTE(NOW()),HOUR(E225)&lt;=HOUR(NOW())),"!!!","")),""),"")))</f>
        <v/>
      </c>
      <c r="I225" s="27" t="s">
        <v>23</v>
      </c>
      <c r="J225" s="175">
        <f>IF(I225="","",IF(_xlfn.XLOOKUP(I225,I$3:I224,$AS$3:AS224,0,,-1)=AS225,_xlfn.XLOOKUP(I225,I$3:I224,J$3:J224,1,,-1)+1,1))</f>
        <v>4</v>
      </c>
      <c r="K225" s="176">
        <f>IF(I225="","",_xlfn.XLOOKUP(I225,I$3:I224,K$3:K224,0,,-1)+IF($D225=" ",1,0))</f>
        <v>0</v>
      </c>
      <c r="L225" s="118">
        <v>1.8540000000000001</v>
      </c>
      <c r="M225" s="119"/>
      <c r="N225" s="318" t="b">
        <v>1</v>
      </c>
      <c r="O225" s="102">
        <f>IF(OR(W225="",W226=""),"",ROUND(IF(L227&gt;0,IF(M225&gt;0,M225,IF(M226&gt;0,IF(N225=TRUE,ROUND((M226*W225)/W226,0),(M226*W225)/W226),IF(N225=TRUE,ROUND((M227*W225)/W227,0),(M227*W225)/W227))),IF(M225&gt;0,M225,IF(N225=TRUE,ROUND((M226*W225)/W226,0),(M226*W225)/W226))),2))</f>
        <v>10</v>
      </c>
      <c r="P225" s="33">
        <f t="shared" si="79"/>
        <v>18.54</v>
      </c>
      <c r="Q225" s="301">
        <f>IF($A225="Anulado",0,IF(OR($A225="LOSS",$A225="OK"),IF(OR($D225="W",$D225="1/2W",$D225="1/2L"),P225-O225,IF($D225="L",-O225,0))+IF(OR($D226="W",$D226="1/2W",$D226="1/2L"),P226-O226,IF($D226="L",-O226,0))+IF(OR($D227="W",$D227="1/2W",$D227="1/2L"),P227-O227,IF($D227="L",-O227,0)),IF(AND(OR($D225="W",$D225="1/2W",$D225="1/2L"),D226="W"),P225+P226-SUM(O225:O227)+_xlfn.XLOOKUP("X",D225:D227,O225:O227,0),IF(AND(D225=TRUE,D227="W"),P225+P227-SUM(O225:O227),IF(AND(D226="W",D227="W"),P226+P227-SUM(O225:O227)+_xlfn.XLOOKUP("X",D225:D227,O225:O227,0),IF(L227&gt;0,IF(OR($D225="W",$D225="1/2W",$D225="1/2L"),P225-SUM(O225:O227)+_xlfn.XLOOKUP("X",D225:D227,O225:O227,0),IF(OR($D225="W",$D225="1/2W",$D225="1/2L"),P226-SUM(O225:O227)+_xlfn.XLOOKUP("X",D225:D227,O225:O227,0),IF(OR($D225="W",$D225="1/2W",$D225="1/2L"),P227-SUM(O225:O227)+_xlfn.XLOOKUP("X",D225:D227,O225:O227,0),SUM(P225:P227)/3-SUM(O225:O227)+_xlfn.XLOOKUP("X",D225:D227,O225:O227,0)))),IF(OR($D225="W",$D225="1/2W",$D225="1/2L"),P225-SUM(O225:O226)+_xlfn.XLOOKUP("X",D225:D227,O225:O227,0),IF(OR($D225="W",$D225="1/2W",$D225="1/2L"),P226-SUM(O225:O226)+_xlfn.XLOOKUP("X",D225:D227,O225:O227,0),SUM(P225:P226)/2-SUM(O225:O226)+_xlfn.XLOOKUP("X",D225:D227,O225:O227,0)))))))))</f>
        <v>-16.64</v>
      </c>
      <c r="R225" s="300">
        <f>IF(Q225=0,0,Q225/SUM(O225:O227))</f>
        <v>-1</v>
      </c>
      <c r="S225" s="285">
        <f>IF($B225=$B222,IF(OR($A225="LOSS",$A225="OK",$A225="Anulada"),Q225,0)+S222,IF(OR($A225="LOSS",$A225="OK",$A225="Anulada"),Q225,0))</f>
        <v>0.49488000000000554</v>
      </c>
      <c r="T225" s="285">
        <f>IF($B225="",0,IF($B225=$B222,IF(G227="",IF(OR(G225="DNB1",G225="DNB2",G225="AH1(0)",G225="AH2(0)",G225="AH1(1)",G225="AH2(1)",G225="AH1(2)",G225="AH2(2)",G225="AH1(3)",G225="AH2(3)",G225="AH1(4)",G225="AH2(4)"),0,IF(Q225&lt;0,IF(G227="",SMALL(P225:P227,1)-SUM(O225:O227),0),SMALL(P225:P227,1)-SUM(O225:O227))),IF(Q225&lt;0,IF(G227="",SMALL(P225:P227,1)-SUM(O225:O227),0),SMALL(P225:P227,1)-SUM(O225:O227)))+T222,IF(G227="",IF(OR(G225="DNB1",G225="DNB2",G225="AH1(0)",G225="AH2(0)",G225="AH1(1)",G225="AH2(1)",G225="AH1(2)",G225="AH2(2)",G225="AH1(3)",G225="AH2(3)",G225="AH1(4)",G225="AH2(4)"),0,IF(Q225&lt;0,IF(G227="",SMALL(P225:P227,1)-SUM(O225:O227),0),SMALL(P225:P227,1)-SUM(O225:O227))),IF(Q225&lt;0,IF(G227="",SMALL(P225:P227,1)-SUM(O225:O227),0),SMALL(P225:P227,1)-SUM(O225:O227)))))</f>
        <v>-23.389500000000016</v>
      </c>
      <c r="U225" s="285">
        <f>IF($B225=$B222,IF(Q225&lt;0,IF(G227="",Q225,0),Q225)+U222,Q225)</f>
        <v>0.49488000000000554</v>
      </c>
      <c r="V225" s="287">
        <f>IF(U225=0,0,U225/AT225)</f>
        <v>2.1959531416400669E-3</v>
      </c>
      <c r="W225" s="34">
        <f>IF(L225="","",IF(L227&gt;0,(SUM(L225:L227)/L225)/(SUM(L225:L227)/L225+SUM(L225:L227)/L226+SUM(L225:L227)/L227),L226/SUM(L225:L226)))</f>
        <v>0.59730668983492619</v>
      </c>
      <c r="X225" s="103">
        <f t="shared" si="82"/>
        <v>0</v>
      </c>
      <c r="Y225" s="103">
        <f t="shared" si="82"/>
        <v>0</v>
      </c>
      <c r="Z225" s="103">
        <f t="shared" si="82"/>
        <v>0</v>
      </c>
      <c r="AA225" s="103">
        <f t="shared" si="82"/>
        <v>0</v>
      </c>
      <c r="AB225" s="103">
        <f t="shared" si="82"/>
        <v>0</v>
      </c>
      <c r="AC225" s="104">
        <f t="shared" si="82"/>
        <v>-10</v>
      </c>
      <c r="AD225" s="103">
        <f t="shared" si="82"/>
        <v>0</v>
      </c>
      <c r="AE225" s="52">
        <f t="shared" si="65"/>
        <v>0</v>
      </c>
      <c r="AF225" s="52">
        <f t="shared" si="66"/>
        <v>0</v>
      </c>
      <c r="AG225" s="52">
        <f t="shared" si="67"/>
        <v>0</v>
      </c>
      <c r="AH225" s="52">
        <f t="shared" si="68"/>
        <v>0</v>
      </c>
      <c r="AI225" s="52">
        <f t="shared" si="69"/>
        <v>0</v>
      </c>
      <c r="AJ225" s="52">
        <f t="shared" si="70"/>
        <v>0</v>
      </c>
      <c r="AK225" s="52">
        <f t="shared" si="71"/>
        <v>0</v>
      </c>
      <c r="AL225" s="52">
        <f t="shared" si="72"/>
        <v>0</v>
      </c>
      <c r="AM225" s="52">
        <f t="shared" si="73"/>
        <v>0</v>
      </c>
      <c r="AN225" s="52">
        <f t="shared" si="74"/>
        <v>0</v>
      </c>
      <c r="AO225" s="52">
        <f t="shared" si="75"/>
        <v>0</v>
      </c>
      <c r="AP225" s="52">
        <f t="shared" si="76"/>
        <v>1</v>
      </c>
      <c r="AQ225" s="52">
        <f t="shared" si="77"/>
        <v>0</v>
      </c>
      <c r="AR225" s="52">
        <f t="shared" si="78"/>
        <v>0</v>
      </c>
      <c r="AS225" s="105" t="str">
        <f>IF($B225="","",IF($B225=$B222,AS222,$B225))</f>
        <v>23</v>
      </c>
      <c r="AT225" s="322">
        <f>IF($B225=$B222,AT222+SUM(O225:O227),SUM(O225:O227))</f>
        <v>225.36</v>
      </c>
      <c r="AU225" s="285">
        <f>IF($A225=" ",SUM(O225:O227),0)+AU222</f>
        <v>0</v>
      </c>
      <c r="AV225" s="285">
        <f>IF($B225="","",AV222+Q225)</f>
        <v>529.86712538757558</v>
      </c>
    </row>
    <row r="226" spans="1:48" ht="13" customHeight="1" x14ac:dyDescent="0.2">
      <c r="A226" s="308"/>
      <c r="B226" s="282"/>
      <c r="C226" s="303"/>
      <c r="D226" s="39" t="s">
        <v>28</v>
      </c>
      <c r="E226" s="277"/>
      <c r="F226" s="291"/>
      <c r="G226" s="133">
        <v>1</v>
      </c>
      <c r="H226" s="277"/>
      <c r="I226" s="42" t="s">
        <v>20</v>
      </c>
      <c r="J226" s="177">
        <f>IF(I226="","",IF(_xlfn.XLOOKUP(I226,I$3:I225,$AS$3:AS225,0,,-1)=AS226,_xlfn.XLOOKUP(I226,I$3:I225,J$3:J225,1,,-1)+1,1))</f>
        <v>5</v>
      </c>
      <c r="K226" s="178">
        <f>IF(I226="","",_xlfn.XLOOKUP(I226,I$3:I225,K$3:K225,0,,-1)+IF($D226=" ",1,0))</f>
        <v>0</v>
      </c>
      <c r="L226" s="121">
        <v>2.75</v>
      </c>
      <c r="M226" s="122">
        <v>6.64</v>
      </c>
      <c r="N226" s="294"/>
      <c r="O226" s="47">
        <f>IF(OR(W225="",W226=""),"",ROUND(IF(L227&gt;0,IF(M226&gt;0,M226,IF(M225&gt;0,IF(N225=TRUE,ROUND((M225*W226)/W225,0),(M225*W226)/W225),IF(M226&gt;0,IF(N225=TRUE,ROUND(M226,0),M226),IF(M227&gt;0,IF(N225=TRUE,ROUND(O227*W226/W227,0),O227*W226/W227),0)))),IF(M226&gt;0,M226,IF(N225=TRUE,ROUND((M225*W226)/W225,0),(M225*W226)/W225))),2))</f>
        <v>6.64</v>
      </c>
      <c r="P226" s="48">
        <f t="shared" si="79"/>
        <v>18.259999999999998</v>
      </c>
      <c r="Q226" s="277"/>
      <c r="R226" s="286"/>
      <c r="S226" s="286"/>
      <c r="T226" s="286"/>
      <c r="U226" s="286"/>
      <c r="V226" s="288"/>
      <c r="W226" s="49">
        <f>IF(L226="","",IF(L227&gt;0,(SUM(L225:L227)/L226)/(SUM(L225:L227)/L225+SUM(L225:L227)/L226+SUM(L225:L227)/L227),L225/SUM(L225:L226)))</f>
        <v>0.40269331016507387</v>
      </c>
      <c r="X226" s="103">
        <f t="shared" si="82"/>
        <v>0</v>
      </c>
      <c r="Y226" s="103">
        <f t="shared" si="82"/>
        <v>0</v>
      </c>
      <c r="Z226" s="104">
        <f t="shared" si="82"/>
        <v>-6.64</v>
      </c>
      <c r="AA226" s="103">
        <f t="shared" si="82"/>
        <v>0</v>
      </c>
      <c r="AB226" s="103">
        <f t="shared" si="82"/>
        <v>0</v>
      </c>
      <c r="AC226" s="103">
        <f t="shared" si="82"/>
        <v>0</v>
      </c>
      <c r="AD226" s="103">
        <f t="shared" si="82"/>
        <v>0</v>
      </c>
      <c r="AE226" s="52">
        <f t="shared" si="65"/>
        <v>0</v>
      </c>
      <c r="AF226" s="52">
        <f t="shared" si="66"/>
        <v>0</v>
      </c>
      <c r="AG226" s="52">
        <f t="shared" si="67"/>
        <v>0</v>
      </c>
      <c r="AH226" s="52">
        <f t="shared" si="68"/>
        <v>0</v>
      </c>
      <c r="AI226" s="52">
        <f t="shared" si="69"/>
        <v>0</v>
      </c>
      <c r="AJ226" s="52">
        <f t="shared" si="70"/>
        <v>1</v>
      </c>
      <c r="AK226" s="52">
        <f t="shared" si="71"/>
        <v>0</v>
      </c>
      <c r="AL226" s="52">
        <f t="shared" si="72"/>
        <v>0</v>
      </c>
      <c r="AM226" s="52">
        <f t="shared" si="73"/>
        <v>0</v>
      </c>
      <c r="AN226" s="52">
        <f t="shared" si="74"/>
        <v>0</v>
      </c>
      <c r="AO226" s="52">
        <f t="shared" si="75"/>
        <v>0</v>
      </c>
      <c r="AP226" s="52">
        <f t="shared" si="76"/>
        <v>0</v>
      </c>
      <c r="AQ226" s="52">
        <f t="shared" si="77"/>
        <v>0</v>
      </c>
      <c r="AR226" s="52">
        <f t="shared" si="78"/>
        <v>0</v>
      </c>
      <c r="AS226" s="105" t="str">
        <f>IF($B225="","",IF($B225=$B222,AS223,$B225))</f>
        <v>23</v>
      </c>
      <c r="AT226" s="311"/>
      <c r="AU226" s="298"/>
      <c r="AV226" s="298"/>
    </row>
    <row r="227" spans="1:48" ht="13.25" customHeight="1" x14ac:dyDescent="0.2">
      <c r="A227" s="309"/>
      <c r="B227" s="283"/>
      <c r="C227" s="304"/>
      <c r="D227" s="54" t="s">
        <v>32</v>
      </c>
      <c r="E227" s="278"/>
      <c r="F227" s="292"/>
      <c r="G227" s="134"/>
      <c r="H227" s="278"/>
      <c r="I227" s="57"/>
      <c r="J227" s="179" t="str">
        <f>IF(I227="","",IF(_xlfn.XLOOKUP(I227,I$3:I226,$AS$3:AS226,0,,-1)=AS227,_xlfn.XLOOKUP(I227,I$3:I226,J$3:J226,1,,-1)+1,1))</f>
        <v/>
      </c>
      <c r="K227" s="63" t="str">
        <f>IF(I227="","",_xlfn.XLOOKUP(I227,I$3:I226,K$3:K226,0,,-1)+IF($D227=" ",1,0))</f>
        <v/>
      </c>
      <c r="L227" s="55"/>
      <c r="M227" s="128"/>
      <c r="N227" s="295"/>
      <c r="O227" s="62" t="str">
        <f>IF(OR(W225="",W226=""),"",IF(L227&gt;0,ROUND(IF(M227&gt;0,M227,IF(M225&gt;0,IF(N225=TRUE,ROUND((M225*W227)/W225,0),(M225*W227)/W225),IF(M226&gt;0,IF(N225=TRUE,ROUND((M226*W227)/W226,0),(M226*W227)/W226),IF(M227&gt;0,M227,0)))),2),""))</f>
        <v/>
      </c>
      <c r="P227" s="63" t="str">
        <f t="shared" si="79"/>
        <v/>
      </c>
      <c r="Q227" s="278"/>
      <c r="R227" s="278"/>
      <c r="S227" s="278"/>
      <c r="T227" s="278"/>
      <c r="U227" s="278"/>
      <c r="V227" s="289"/>
      <c r="W227" s="64" t="str">
        <f>IF(L227="","",(SUM(L225:L227)/L227)/(SUM(L225:L227)/L225+SUM(L225:L227)/L226+SUM(L225:L227)/L227))</f>
        <v/>
      </c>
      <c r="X227" s="103">
        <f t="shared" si="82"/>
        <v>0</v>
      </c>
      <c r="Y227" s="103">
        <f t="shared" si="82"/>
        <v>0</v>
      </c>
      <c r="Z227" s="103">
        <f t="shared" si="82"/>
        <v>0</v>
      </c>
      <c r="AA227" s="103">
        <f t="shared" si="82"/>
        <v>0</v>
      </c>
      <c r="AB227" s="103">
        <f t="shared" si="82"/>
        <v>0</v>
      </c>
      <c r="AC227" s="103">
        <f t="shared" si="82"/>
        <v>0</v>
      </c>
      <c r="AD227" s="103">
        <f t="shared" si="82"/>
        <v>0</v>
      </c>
      <c r="AE227" s="52">
        <f t="shared" si="65"/>
        <v>0</v>
      </c>
      <c r="AF227" s="52">
        <f t="shared" si="66"/>
        <v>0</v>
      </c>
      <c r="AG227" s="52">
        <f t="shared" si="67"/>
        <v>0</v>
      </c>
      <c r="AH227" s="52">
        <f t="shared" si="68"/>
        <v>0</v>
      </c>
      <c r="AI227" s="52">
        <f t="shared" si="69"/>
        <v>0</v>
      </c>
      <c r="AJ227" s="52">
        <f t="shared" si="70"/>
        <v>0</v>
      </c>
      <c r="AK227" s="52">
        <f t="shared" si="71"/>
        <v>0</v>
      </c>
      <c r="AL227" s="52">
        <f t="shared" si="72"/>
        <v>0</v>
      </c>
      <c r="AM227" s="52">
        <f t="shared" si="73"/>
        <v>0</v>
      </c>
      <c r="AN227" s="52">
        <f t="shared" si="74"/>
        <v>0</v>
      </c>
      <c r="AO227" s="52">
        <f t="shared" si="75"/>
        <v>0</v>
      </c>
      <c r="AP227" s="52">
        <f t="shared" si="76"/>
        <v>0</v>
      </c>
      <c r="AQ227" s="52">
        <f t="shared" si="77"/>
        <v>0</v>
      </c>
      <c r="AR227" s="52">
        <f t="shared" si="78"/>
        <v>0</v>
      </c>
      <c r="AS227" s="105" t="str">
        <f>IF($B225="","",IF($B225=$B222,AS224,$B225))</f>
        <v>23</v>
      </c>
      <c r="AT227" s="311"/>
      <c r="AU227" s="298"/>
      <c r="AV227" s="298"/>
    </row>
    <row r="228" spans="1:48" ht="13.25" customHeight="1" x14ac:dyDescent="0.2">
      <c r="A228" s="307" t="str">
        <f>IF(OR(D228="W",D229="W",D230="W",D228="1/2W",D229="1/2W",D230="1/2W",D228="1/2L",D229="1/2L",D230="1/2L"),"OK",IF(OR(D228="L",D229="L",D230="L"),"LOSS",IF(OR(D228="X",D229="X",D230="X"),"Anulado"," ")))</f>
        <v>LOSS</v>
      </c>
      <c r="B228" s="317" t="str">
        <f>IF(E228="","",$B225)</f>
        <v>23</v>
      </c>
      <c r="C228" s="305" t="str">
        <f>IF(E228=""," ","– "&amp;COUNTIF(B$3:B230,$B228))</f>
        <v>– 7</v>
      </c>
      <c r="D228" s="65" t="s">
        <v>28</v>
      </c>
      <c r="E228" s="326">
        <v>44704.847222222219</v>
      </c>
      <c r="F228" s="314" t="s">
        <v>295</v>
      </c>
      <c r="G228" s="66" t="s">
        <v>79</v>
      </c>
      <c r="H228" s="313" t="str">
        <f ca="1">IF(E228="","",IF(AND(DAY(E228)&lt;DAY(TODAY()),$A228=" "),"???",IF($A228=" ",IF(AND(DAY(E228)=DAY(TODAY()),HOUR(E228)&lt;=HOUR(NOW())+1),IF(AND(HOUR(E228)+2&lt;=HOUR(NOW()),DAY(E228)&lt;=DAY(TODAY()),MINUTE(E228)&lt;=MINUTE(NOW())),"???",IF(OR(MINUTE(E228)&lt;=MINUTE(NOW()),HOUR(E228)&lt;=HOUR(NOW())),"!!!","")),""),"")))</f>
        <v/>
      </c>
      <c r="I228" s="67" t="s">
        <v>23</v>
      </c>
      <c r="J228" s="69">
        <f>IF(I228="","",IF(_xlfn.XLOOKUP(I228,I$3:I227,$AS$3:AS227,0,,-1)=AS228,_xlfn.XLOOKUP(I228,I$3:I227,J$3:J227,1,,-1)+1,1))</f>
        <v>5</v>
      </c>
      <c r="K228" s="173">
        <f>IF(I228="","",_xlfn.XLOOKUP(I228,I$3:I227,K$3:K227,0,,-1)+IF($D228=" ",1,0))</f>
        <v>0</v>
      </c>
      <c r="L228" s="70">
        <v>2.11</v>
      </c>
      <c r="M228" s="71"/>
      <c r="N228" s="293" t="b">
        <v>0</v>
      </c>
      <c r="O228" s="72">
        <f>IF(OR(W228="",W229=""),"",ROUND(IF(L230&gt;0,IF(M228&gt;0,M228,IF(M229&gt;0,IF(N228=TRUE,ROUND((M229*W228)/W229,0),(M229*W228)/W229),IF(N228=TRUE,ROUND((M230*W228)/W230,0),(M230*W228)/W230))),IF(M228&gt;0,M228,IF(N228=TRUE,ROUND((M229*W228)/W229,0),(M229*W228)/W229))),2))</f>
        <v>32.4</v>
      </c>
      <c r="P228" s="73">
        <f t="shared" si="79"/>
        <v>68.36399999999999</v>
      </c>
      <c r="Q228" s="320">
        <f>IF($A228="Anulado",0,IF(OR($A228="LOSS",$A228="OK"),IF(OR($D228="W",$D228="1/2W",$D228="1/2L"),P228-O228,IF($D228="L",-O228,0))+IF(OR($D229="W",$D229="1/2W",$D229="1/2L"),P229-O229,IF($D229="L",-O229,0))+IF(OR($D230="W",$D230="1/2W",$D230="1/2L"),P230-O230,IF($D230="L",-O230,0)),IF(AND(OR($D228="W",$D228="1/2W",$D228="1/2L"),D229="W"),P228+P229-SUM(O228:O230)+_xlfn.XLOOKUP("X",D228:D230,O228:O230,0),IF(AND(D228=TRUE,D230="W"),P228+P230-SUM(O228:O230),IF(AND(D229="W",D230="W"),P229+P230-SUM(O228:O230)+_xlfn.XLOOKUP("X",D228:D230,O228:O230,0),IF(L230&gt;0,IF(OR($D228="W",$D228="1/2W",$D228="1/2L"),P228-SUM(O228:O230)+_xlfn.XLOOKUP("X",D228:D230,O228:O230,0),IF(OR($D228="W",$D228="1/2W",$D228="1/2L"),P229-SUM(O228:O230)+_xlfn.XLOOKUP("X",D228:D230,O228:O230,0),IF(OR($D228="W",$D228="1/2W",$D228="1/2L"),P230-SUM(O228:O230)+_xlfn.XLOOKUP("X",D228:D230,O228:O230,0),SUM(P228:P230)/3-SUM(O228:O230)+_xlfn.XLOOKUP("X",D228:D230,O228:O230,0)))),IF(OR($D228="W",$D228="1/2W",$D228="1/2L"),P228-SUM(O228:O229)+_xlfn.XLOOKUP("X",D228:D230,O228:O230,0),IF(OR($D228="W",$D228="1/2W",$D228="1/2L"),P229-SUM(O228:O229)+_xlfn.XLOOKUP("X",D228:D230,O228:O230,0),SUM(P228:P229)/2-SUM(O228:O229)+_xlfn.XLOOKUP("X",D228:D230,O228:O230,0)))))))))</f>
        <v>-62.12</v>
      </c>
      <c r="R228" s="319">
        <f>IF(Q228=0,0,Q228/SUM(O228:O230))</f>
        <v>-1</v>
      </c>
      <c r="S228" s="296">
        <f>IF($B228=$B225,IF(OR($A228="LOSS",$A228="OK",$A228="Anulada"),Q228,0)+S225,IF(OR($A228="LOSS",$A228="OK",$A228="Anulada"),Q228,0))</f>
        <v>-61.625119999999995</v>
      </c>
      <c r="T228" s="296">
        <f>IF($B228="",0,IF($B228=$B225,IF(G230="",IF(OR(G228="DNB1",G228="DNB2",G228="AH1(0)",G228="AH2(0)",G228="AH1(1)",G228="AH2(1)",G228="AH1(2)",G228="AH2(2)",G228="AH1(3)",G228="AH2(3)",G228="AH1(4)",G228="AH2(4)"),0,IF(Q228&lt;0,IF(G230="",SMALL(P228:P230,1)-SUM(O228:O230),0),SMALL(P228:P230,1)-SUM(O228:O230))),IF(Q228&lt;0,IF(G230="",SMALL(P228:P230,1)-SUM(O228:O230),0),SMALL(P228:P230,1)-SUM(O228:O230)))+T225,IF(G230="",IF(OR(G228="DNB1",G228="DNB2",G228="AH1(0)",G228="AH2(0)",G228="AH1(1)",G228="AH2(1)",G228="AH1(2)",G228="AH2(2)",G228="AH1(3)",G228="AH2(3)",G228="AH1(4)",G228="AH2(4)"),0,IF(Q228&lt;0,IF(G230="",SMALL(P228:P230,1)-SUM(O228:O230),0),SMALL(P228:P230,1)-SUM(O228:O230))),IF(Q228&lt;0,IF(G230="",SMALL(P228:P230,1)-SUM(O228:O230),0),SMALL(P228:P230,1)-SUM(O228:O230)))))</f>
        <v>-23.389500000000016</v>
      </c>
      <c r="U228" s="296">
        <f>IF($B228=$B225,IF(Q228&lt;0,IF(G230="",Q228,0),Q228)+U225,Q228)</f>
        <v>-61.625119999999995</v>
      </c>
      <c r="V228" s="323">
        <f>IF(U228=0,0,U228/AT228)</f>
        <v>-0.21436315569778763</v>
      </c>
      <c r="W228" s="74">
        <f>IF(L228="","",IF(L230&gt;0,(SUM(L228:L230)/L228)/(SUM(L228:L230)/L228+SUM(L228:L230)/L229+SUM(L228:L230)/L230),L229/SUM(L228:L229)))</f>
        <v>0.52154195011337867</v>
      </c>
      <c r="X228" s="77">
        <f t="shared" si="82"/>
        <v>0</v>
      </c>
      <c r="Y228" s="77">
        <f t="shared" si="82"/>
        <v>0</v>
      </c>
      <c r="Z228" s="77">
        <f t="shared" si="82"/>
        <v>0</v>
      </c>
      <c r="AA228" s="77">
        <f t="shared" si="82"/>
        <v>0</v>
      </c>
      <c r="AB228" s="77">
        <f t="shared" si="82"/>
        <v>0</v>
      </c>
      <c r="AC228" s="89">
        <f t="shared" si="82"/>
        <v>-32.4</v>
      </c>
      <c r="AD228" s="77">
        <f t="shared" si="82"/>
        <v>0</v>
      </c>
      <c r="AE228" s="77">
        <f t="shared" si="65"/>
        <v>0</v>
      </c>
      <c r="AF228" s="77">
        <f t="shared" si="66"/>
        <v>0</v>
      </c>
      <c r="AG228" s="77">
        <f t="shared" si="67"/>
        <v>0</v>
      </c>
      <c r="AH228" s="77">
        <f t="shared" si="68"/>
        <v>0</v>
      </c>
      <c r="AI228" s="77">
        <f t="shared" si="69"/>
        <v>0</v>
      </c>
      <c r="AJ228" s="77">
        <f t="shared" si="70"/>
        <v>0</v>
      </c>
      <c r="AK228" s="77">
        <f t="shared" si="71"/>
        <v>0</v>
      </c>
      <c r="AL228" s="77">
        <f t="shared" si="72"/>
        <v>0</v>
      </c>
      <c r="AM228" s="77">
        <f t="shared" si="73"/>
        <v>0</v>
      </c>
      <c r="AN228" s="77">
        <f t="shared" si="74"/>
        <v>0</v>
      </c>
      <c r="AO228" s="77">
        <f t="shared" si="75"/>
        <v>0</v>
      </c>
      <c r="AP228" s="77">
        <f t="shared" si="76"/>
        <v>1</v>
      </c>
      <c r="AQ228" s="77">
        <f t="shared" si="77"/>
        <v>0</v>
      </c>
      <c r="AR228" s="77">
        <f t="shared" si="78"/>
        <v>0</v>
      </c>
      <c r="AS228" s="107" t="str">
        <f>IF($B228="","",IF($B228=$B225,AS225,$B228))</f>
        <v>23</v>
      </c>
      <c r="AT228" s="321">
        <f>IF($B228=$B225,AT225+SUM(O228:O230),SUM(O228:O230))</f>
        <v>287.48</v>
      </c>
      <c r="AU228" s="296">
        <f>IF($A228=" ",SUM(O228:O230),0)+AU225</f>
        <v>0</v>
      </c>
      <c r="AV228" s="296">
        <f>IF($B228="","",AV225+Q228)</f>
        <v>467.74712538757558</v>
      </c>
    </row>
    <row r="229" spans="1:48" ht="13" customHeight="1" x14ac:dyDescent="0.2">
      <c r="A229" s="308"/>
      <c r="B229" s="282"/>
      <c r="C229" s="303"/>
      <c r="D229" s="79" t="s">
        <v>28</v>
      </c>
      <c r="E229" s="277"/>
      <c r="F229" s="291"/>
      <c r="G229" s="80" t="s">
        <v>35</v>
      </c>
      <c r="H229" s="277"/>
      <c r="I229" s="81" t="s">
        <v>20</v>
      </c>
      <c r="J229" s="83">
        <f>IF(I229="","",IF(_xlfn.XLOOKUP(I229,I$3:I228,$AS$3:AS228,0,,-1)=AS229,_xlfn.XLOOKUP(I229,I$3:I228,J$3:J228,1,,-1)+1,1))</f>
        <v>6</v>
      </c>
      <c r="K229" s="174">
        <f>IF(I229="","",_xlfn.XLOOKUP(I229,I$3:I228,K$3:K228,0,,-1)+IF($D229=" ",1,0))</f>
        <v>0</v>
      </c>
      <c r="L229" s="84">
        <v>2.2999999999999998</v>
      </c>
      <c r="M229" s="85">
        <v>29.72</v>
      </c>
      <c r="N229" s="294"/>
      <c r="O229" s="86">
        <f>IF(OR(W228="",W229=""),"",ROUND(IF(L230&gt;0,IF(M229&gt;0,M229,IF(M228&gt;0,IF(N228=TRUE,ROUND((M228*W229)/W228,0),(M228*W229)/W228),IF(M229&gt;0,IF(N228=TRUE,ROUND(M229,0),M229),IF(M230&gt;0,IF(N228=TRUE,ROUND(O230*W229/W230,0),O230*W229/W230),0)))),IF(M229&gt;0,M229,IF(N228=TRUE,ROUND((M228*W229)/W228,0),(M228*W229)/W228))),2))</f>
        <v>29.72</v>
      </c>
      <c r="P229" s="87">
        <f t="shared" si="79"/>
        <v>68.355999999999995</v>
      </c>
      <c r="Q229" s="277"/>
      <c r="R229" s="286"/>
      <c r="S229" s="286"/>
      <c r="T229" s="286"/>
      <c r="U229" s="286"/>
      <c r="V229" s="288"/>
      <c r="W229" s="88">
        <f>IF(L229="","",IF(L230&gt;0,(SUM(L228:L230)/L229)/(SUM(L228:L230)/L228+SUM(L228:L230)/L229+SUM(L228:L230)/L230),L228/SUM(L228:L229)))</f>
        <v>0.47845804988662127</v>
      </c>
      <c r="X229" s="77">
        <f t="shared" si="82"/>
        <v>0</v>
      </c>
      <c r="Y229" s="77">
        <f t="shared" si="82"/>
        <v>0</v>
      </c>
      <c r="Z229" s="89">
        <f t="shared" si="82"/>
        <v>-29.72</v>
      </c>
      <c r="AA229" s="77">
        <f t="shared" si="82"/>
        <v>0</v>
      </c>
      <c r="AB229" s="77">
        <f t="shared" si="82"/>
        <v>0</v>
      </c>
      <c r="AC229" s="77">
        <f t="shared" si="82"/>
        <v>0</v>
      </c>
      <c r="AD229" s="77">
        <f t="shared" si="82"/>
        <v>0</v>
      </c>
      <c r="AE229" s="77">
        <f t="shared" si="65"/>
        <v>0</v>
      </c>
      <c r="AF229" s="77">
        <f t="shared" si="66"/>
        <v>0</v>
      </c>
      <c r="AG229" s="77">
        <f t="shared" si="67"/>
        <v>0</v>
      </c>
      <c r="AH229" s="77">
        <f t="shared" si="68"/>
        <v>0</v>
      </c>
      <c r="AI229" s="77">
        <f t="shared" si="69"/>
        <v>0</v>
      </c>
      <c r="AJ229" s="77">
        <f t="shared" si="70"/>
        <v>1</v>
      </c>
      <c r="AK229" s="77">
        <f t="shared" si="71"/>
        <v>0</v>
      </c>
      <c r="AL229" s="77">
        <f t="shared" si="72"/>
        <v>0</v>
      </c>
      <c r="AM229" s="77">
        <f t="shared" si="73"/>
        <v>0</v>
      </c>
      <c r="AN229" s="77">
        <f t="shared" si="74"/>
        <v>0</v>
      </c>
      <c r="AO229" s="77">
        <f t="shared" si="75"/>
        <v>0</v>
      </c>
      <c r="AP229" s="77">
        <f t="shared" si="76"/>
        <v>0</v>
      </c>
      <c r="AQ229" s="77">
        <f t="shared" si="77"/>
        <v>0</v>
      </c>
      <c r="AR229" s="77">
        <f t="shared" si="78"/>
        <v>0</v>
      </c>
      <c r="AS229" s="107" t="str">
        <f>IF($B228="","",IF($B228=$B225,AS226,$B228))</f>
        <v>23</v>
      </c>
      <c r="AT229" s="311"/>
      <c r="AU229" s="298"/>
      <c r="AV229" s="298"/>
    </row>
    <row r="230" spans="1:48" ht="13.25" customHeight="1" x14ac:dyDescent="0.2">
      <c r="A230" s="309"/>
      <c r="B230" s="283"/>
      <c r="C230" s="304"/>
      <c r="D230" s="90" t="s">
        <v>32</v>
      </c>
      <c r="E230" s="278"/>
      <c r="F230" s="292"/>
      <c r="G230" s="109"/>
      <c r="H230" s="278"/>
      <c r="I230" s="110"/>
      <c r="J230" s="112" t="str">
        <f>IF(I230="","",IF(_xlfn.XLOOKUP(I230,I$3:I229,$AS$3:AS229,0,,-1)=AS230,_xlfn.XLOOKUP(I230,I$3:I229,J$3:J229,1,,-1)+1,1))</f>
        <v/>
      </c>
      <c r="K230" s="115" t="str">
        <f>IF(I230="","",_xlfn.XLOOKUP(I230,I$3:I229,K$3:K229,0,,-1)+IF($D230=" ",1,0))</f>
        <v/>
      </c>
      <c r="L230" s="113"/>
      <c r="M230" s="96"/>
      <c r="N230" s="295"/>
      <c r="O230" s="114" t="str">
        <f>IF(OR(W228="",W229=""),"",IF(L230&gt;0,ROUND(IF(M230&gt;0,M230,IF(M228&gt;0,IF(N228=TRUE,ROUND((M228*W230)/W228,0),(M228*W230)/W228),IF(M229&gt;0,IF(N228=TRUE,ROUND((M229*W230)/W229,0),(M229*W230)/W229),IF(M230&gt;0,M230,0)))),2),""))</f>
        <v/>
      </c>
      <c r="P230" s="115" t="str">
        <f t="shared" si="79"/>
        <v/>
      </c>
      <c r="Q230" s="278"/>
      <c r="R230" s="278"/>
      <c r="S230" s="278"/>
      <c r="T230" s="278"/>
      <c r="U230" s="278"/>
      <c r="V230" s="289"/>
      <c r="W230" s="116" t="str">
        <f>IF(L230="","",(SUM(L228:L230)/L230)/(SUM(L228:L230)/L228+SUM(L228:L230)/L229+SUM(L228:L230)/L230))</f>
        <v/>
      </c>
      <c r="X230" s="77">
        <f t="shared" si="82"/>
        <v>0</v>
      </c>
      <c r="Y230" s="77">
        <f t="shared" si="82"/>
        <v>0</v>
      </c>
      <c r="Z230" s="77">
        <f t="shared" si="82"/>
        <v>0</v>
      </c>
      <c r="AA230" s="77">
        <f t="shared" si="82"/>
        <v>0</v>
      </c>
      <c r="AB230" s="77">
        <f t="shared" si="82"/>
        <v>0</v>
      </c>
      <c r="AC230" s="77">
        <f t="shared" si="82"/>
        <v>0</v>
      </c>
      <c r="AD230" s="77">
        <f t="shared" si="82"/>
        <v>0</v>
      </c>
      <c r="AE230" s="77">
        <f t="shared" si="65"/>
        <v>0</v>
      </c>
      <c r="AF230" s="77">
        <f t="shared" si="66"/>
        <v>0</v>
      </c>
      <c r="AG230" s="77">
        <f t="shared" si="67"/>
        <v>0</v>
      </c>
      <c r="AH230" s="77">
        <f t="shared" si="68"/>
        <v>0</v>
      </c>
      <c r="AI230" s="77">
        <f t="shared" si="69"/>
        <v>0</v>
      </c>
      <c r="AJ230" s="77">
        <f t="shared" si="70"/>
        <v>0</v>
      </c>
      <c r="AK230" s="77">
        <f t="shared" si="71"/>
        <v>0</v>
      </c>
      <c r="AL230" s="77">
        <f t="shared" si="72"/>
        <v>0</v>
      </c>
      <c r="AM230" s="77">
        <f t="shared" si="73"/>
        <v>0</v>
      </c>
      <c r="AN230" s="77">
        <f t="shared" si="74"/>
        <v>0</v>
      </c>
      <c r="AO230" s="77">
        <f t="shared" si="75"/>
        <v>0</v>
      </c>
      <c r="AP230" s="77">
        <f t="shared" si="76"/>
        <v>0</v>
      </c>
      <c r="AQ230" s="77">
        <f t="shared" si="77"/>
        <v>0</v>
      </c>
      <c r="AR230" s="77">
        <f t="shared" si="78"/>
        <v>0</v>
      </c>
      <c r="AS230" s="107" t="str">
        <f>IF($B228="","",IF($B228=$B225,AS227,$B228))</f>
        <v>23</v>
      </c>
      <c r="AT230" s="311"/>
      <c r="AU230" s="298"/>
      <c r="AV230" s="298"/>
    </row>
    <row r="231" spans="1:48" ht="13.25" customHeight="1" x14ac:dyDescent="0.2">
      <c r="A231" s="312" t="str">
        <f>IF(OR(D231="W",D232="W",D233="W",D231="1/2W",D232="1/2W",D233="1/2W",D231="1/2L",D232="1/2L",D233="1/2L"),"OK",IF(OR(D231="L",D232="L",D233="L"),"LOSS",IF(OR(D231="X",D232="X",D233="X"),"Anulado"," ")))</f>
        <v>LOSS</v>
      </c>
      <c r="B231" s="316" t="str">
        <f>IF(E231="","",$B228)</f>
        <v>23</v>
      </c>
      <c r="C231" s="302" t="str">
        <f>IF(E231=""," ","– "&amp;COUNTIF(B$3:B233,$B231))</f>
        <v>– 8</v>
      </c>
      <c r="D231" s="25" t="s">
        <v>28</v>
      </c>
      <c r="E231" s="325">
        <v>44704.847222222219</v>
      </c>
      <c r="F231" s="315" t="s">
        <v>295</v>
      </c>
      <c r="G231" s="117" t="s">
        <v>298</v>
      </c>
      <c r="H231" s="306" t="str">
        <f ca="1">IF(E231="","",IF(AND(DAY(E231)&lt;DAY(TODAY()),$A231=" "),"???",IF($A231=" ",IF(AND(DAY(E231)=DAY(TODAY()),HOUR(E231)&lt;=HOUR(NOW())+1),IF(AND(HOUR(E231)+2&lt;=HOUR(NOW()),DAY(E231)&lt;=DAY(TODAY()),MINUTE(E231)&lt;=MINUTE(NOW())),"???",IF(OR(MINUTE(E231)&lt;=MINUTE(NOW()),HOUR(E231)&lt;=HOUR(NOW())),"!!!","")),""),"")))</f>
        <v/>
      </c>
      <c r="I231" s="27" t="s">
        <v>23</v>
      </c>
      <c r="J231" s="175">
        <f>IF(I231="","",IF(_xlfn.XLOOKUP(I231,I$3:I230,$AS$3:AS230,0,,-1)=AS231,_xlfn.XLOOKUP(I231,I$3:I230,J$3:J230,1,,-1)+1,1))</f>
        <v>6</v>
      </c>
      <c r="K231" s="176">
        <f>IF(I231="","",_xlfn.XLOOKUP(I231,I$3:I230,K$3:K230,0,,-1)+IF($D231=" ",1,0))</f>
        <v>0</v>
      </c>
      <c r="L231" s="118">
        <v>1.395</v>
      </c>
      <c r="M231" s="119"/>
      <c r="N231" s="318" t="b">
        <v>1</v>
      </c>
      <c r="O231" s="102">
        <f>IF(OR(W231="",W232=""),"",ROUND(IF(L233&gt;0,IF(M231&gt;0,M231,IF(M232&gt;0,IF(N231=TRUE,ROUND((M232*W231)/W232,0),(M232*W231)/W232),IF(N231=TRUE,ROUND((M233*W231)/W233,0),(M233*W231)/W233))),IF(M231&gt;0,M231,IF(N231=TRUE,ROUND((M232*W231)/W232,0),(M232*W231)/W232))),2))</f>
        <v>12</v>
      </c>
      <c r="P231" s="33">
        <f t="shared" si="79"/>
        <v>16.740000000000002</v>
      </c>
      <c r="Q231" s="301">
        <f>IF($A231="Anulado",0,IF(OR($A231="LOSS",$A231="OK"),IF(OR($D231="W",$D231="1/2W",$D231="1/2L"),P231-O231,IF($D231="L",-O231,0))+IF(OR($D232="W",$D232="1/2W",$D232="1/2L"),P232-O232,IF($D232="L",-O232,0))+IF(OR($D233="W",$D233="1/2W",$D233="1/2L"),P233-O233,IF($D233="L",-O233,0)),IF(AND(OR($D231="W",$D231="1/2W",$D231="1/2L"),D232="W"),P231+P232-SUM(O231:O233)+_xlfn.XLOOKUP("X",D231:D233,O231:O233,0),IF(AND(D231=TRUE,D233="W"),P231+P233-SUM(O231:O233),IF(AND(D232="W",D233="W"),P232+P233-SUM(O231:O233)+_xlfn.XLOOKUP("X",D231:D233,O231:O233,0),IF(L233&gt;0,IF(OR($D231="W",$D231="1/2W",$D231="1/2L"),P231-SUM(O231:O233)+_xlfn.XLOOKUP("X",D231:D233,O231:O233,0),IF(OR($D231="W",$D231="1/2W",$D231="1/2L"),P232-SUM(O231:O233)+_xlfn.XLOOKUP("X",D231:D233,O231:O233,0),IF(OR($D231="W",$D231="1/2W",$D231="1/2L"),P233-SUM(O231:O233)+_xlfn.XLOOKUP("X",D231:D233,O231:O233,0),SUM(P231:P233)/3-SUM(O231:O233)+_xlfn.XLOOKUP("X",D231:D233,O231:O233,0)))),IF(OR($D231="W",$D231="1/2W",$D231="1/2L"),P231-SUM(O231:O232)+_xlfn.XLOOKUP("X",D231:D233,O231:O233,0),IF(OR($D231="W",$D231="1/2W",$D231="1/2L"),P232-SUM(O231:O232)+_xlfn.XLOOKUP("X",D231:D233,O231:O233,0),SUM(P231:P232)/2-SUM(O231:O232)+_xlfn.XLOOKUP("X",D231:D233,O231:O233,0)))))))))</f>
        <v>-15.4</v>
      </c>
      <c r="R231" s="300">
        <f>IF(Q231=0,0,Q231/SUM(O231:O233))</f>
        <v>-1</v>
      </c>
      <c r="S231" s="285">
        <f>IF($B231=$B228,IF(OR($A231="LOSS",$A231="OK",$A231="Anulada"),Q231,0)+S228,IF(OR($A231="LOSS",$A231="OK",$A231="Anulada"),Q231,0))</f>
        <v>-77.025120000000001</v>
      </c>
      <c r="T231" s="285">
        <f>IF($B231="",0,IF($B231=$B228,IF(G233="",IF(OR(G231="DNB1",G231="DNB2",G231="AH1(0)",G231="AH2(0)",G231="AH1(1)",G231="AH2(1)",G231="AH1(2)",G231="AH2(2)",G231="AH1(3)",G231="AH2(3)",G231="AH1(4)",G231="AH2(4)"),0,IF(Q231&lt;0,IF(G233="",SMALL(P231:P233,1)-SUM(O231:O233),0),SMALL(P231:P233,1)-SUM(O231:O233))),IF(Q231&lt;0,IF(G233="",SMALL(P231:P233,1)-SUM(O231:O233),0),SMALL(P231:P233,1)-SUM(O231:O233)))+T228,IF(G233="",IF(OR(G231="DNB1",G231="DNB2",G231="AH1(0)",G231="AH2(0)",G231="AH1(1)",G231="AH2(1)",G231="AH1(2)",G231="AH2(2)",G231="AH1(3)",G231="AH2(3)",G231="AH1(4)",G231="AH2(4)"),0,IF(Q231&lt;0,IF(G233="",SMALL(P231:P233,1)-SUM(O231:O233),0),SMALL(P231:P233,1)-SUM(O231:O233))),IF(Q231&lt;0,IF(G233="",SMALL(P231:P233,1)-SUM(O231:O233),0),SMALL(P231:P233,1)-SUM(O231:O233)))))</f>
        <v>-22.639500000000019</v>
      </c>
      <c r="U231" s="285">
        <f>IF($B231=$B228,IF(Q231&lt;0,IF(G233="",Q231,0),Q231)+U228,Q231)</f>
        <v>-77.025120000000001</v>
      </c>
      <c r="V231" s="287">
        <f>IF(U231=0,0,U231/AT231)</f>
        <v>-0.25430903328050714</v>
      </c>
      <c r="W231" s="34">
        <f>IF(L231="","",IF(L233&gt;0,(SUM(L231:L233)/L231)/(SUM(L231:L233)/L231+SUM(L231:L233)/L232+SUM(L231:L233)/L233),L232/SUM(L231:L232)))</f>
        <v>0.77298616761594796</v>
      </c>
      <c r="X231" s="103">
        <f t="shared" si="82"/>
        <v>0</v>
      </c>
      <c r="Y231" s="103">
        <f t="shared" si="82"/>
        <v>0</v>
      </c>
      <c r="Z231" s="103">
        <f t="shared" si="82"/>
        <v>0</v>
      </c>
      <c r="AA231" s="103">
        <f t="shared" si="82"/>
        <v>0</v>
      </c>
      <c r="AB231" s="103">
        <f t="shared" si="82"/>
        <v>0</v>
      </c>
      <c r="AC231" s="104">
        <f t="shared" si="82"/>
        <v>-12</v>
      </c>
      <c r="AD231" s="103">
        <f t="shared" si="82"/>
        <v>0</v>
      </c>
      <c r="AE231" s="52">
        <f t="shared" si="65"/>
        <v>0</v>
      </c>
      <c r="AF231" s="52">
        <f t="shared" si="66"/>
        <v>0</v>
      </c>
      <c r="AG231" s="52">
        <f t="shared" si="67"/>
        <v>0</v>
      </c>
      <c r="AH231" s="52">
        <f t="shared" si="68"/>
        <v>0</v>
      </c>
      <c r="AI231" s="52">
        <f t="shared" si="69"/>
        <v>0</v>
      </c>
      <c r="AJ231" s="52">
        <f t="shared" si="70"/>
        <v>0</v>
      </c>
      <c r="AK231" s="52">
        <f t="shared" si="71"/>
        <v>0</v>
      </c>
      <c r="AL231" s="52">
        <f t="shared" si="72"/>
        <v>0</v>
      </c>
      <c r="AM231" s="52">
        <f t="shared" si="73"/>
        <v>0</v>
      </c>
      <c r="AN231" s="52">
        <f t="shared" si="74"/>
        <v>0</v>
      </c>
      <c r="AO231" s="52">
        <f t="shared" si="75"/>
        <v>0</v>
      </c>
      <c r="AP231" s="52">
        <f t="shared" si="76"/>
        <v>1</v>
      </c>
      <c r="AQ231" s="52">
        <f t="shared" si="77"/>
        <v>0</v>
      </c>
      <c r="AR231" s="52">
        <f t="shared" si="78"/>
        <v>0</v>
      </c>
      <c r="AS231" s="105" t="str">
        <f>IF($B231="","",IF($B231=$B228,AS228,$B231))</f>
        <v>23</v>
      </c>
      <c r="AT231" s="322">
        <f>IF($B231=$B228,AT228+SUM(O231:O233),SUM(O231:O233))</f>
        <v>302.88</v>
      </c>
      <c r="AU231" s="285">
        <f>IF($A231=" ",SUM(O231:O233),0)+AU228</f>
        <v>0</v>
      </c>
      <c r="AV231" s="285">
        <f>IF($B231="","",AV228+Q231)</f>
        <v>452.3471253875756</v>
      </c>
    </row>
    <row r="232" spans="1:48" ht="13" customHeight="1" x14ac:dyDescent="0.2">
      <c r="A232" s="308"/>
      <c r="B232" s="282"/>
      <c r="C232" s="303"/>
      <c r="D232" s="39" t="s">
        <v>28</v>
      </c>
      <c r="E232" s="277"/>
      <c r="F232" s="291"/>
      <c r="G232" s="120" t="s">
        <v>299</v>
      </c>
      <c r="H232" s="277"/>
      <c r="I232" s="42" t="s">
        <v>20</v>
      </c>
      <c r="J232" s="177">
        <f>IF(I232="","",IF(_xlfn.XLOOKUP(I232,I$3:I231,$AS$3:AS231,0,,-1)=AS232,_xlfn.XLOOKUP(I232,I$3:I231,J$3:J231,1,,-1)+1,1))</f>
        <v>7</v>
      </c>
      <c r="K232" s="178">
        <f>IF(I232="","",_xlfn.XLOOKUP(I232,I$3:I231,K$3:K231,0,,-1)+IF($D232=" ",1,0))</f>
        <v>0</v>
      </c>
      <c r="L232" s="121">
        <v>4.75</v>
      </c>
      <c r="M232" s="122">
        <v>3.4</v>
      </c>
      <c r="N232" s="294"/>
      <c r="O232" s="47">
        <f>IF(OR(W231="",W232=""),"",ROUND(IF(L233&gt;0,IF(M232&gt;0,M232,IF(M231&gt;0,IF(N231=TRUE,ROUND((M231*W232)/W231,0),(M231*W232)/W231),IF(M232&gt;0,IF(N231=TRUE,ROUND(M232,0),M232),IF(M233&gt;0,IF(N231=TRUE,ROUND(O233*W232/W233,0),O233*W232/W233),0)))),IF(M232&gt;0,M232,IF(N231=TRUE,ROUND((M231*W232)/W231,0),(M231*W232)/W231))),2))</f>
        <v>3.4</v>
      </c>
      <c r="P232" s="48">
        <f t="shared" si="79"/>
        <v>16.149999999999999</v>
      </c>
      <c r="Q232" s="277"/>
      <c r="R232" s="286"/>
      <c r="S232" s="286"/>
      <c r="T232" s="286"/>
      <c r="U232" s="286"/>
      <c r="V232" s="288"/>
      <c r="W232" s="49">
        <f>IF(L232="","",IF(L233&gt;0,(SUM(L231:L233)/L232)/(SUM(L231:L233)/L231+SUM(L231:L233)/L232+SUM(L231:L233)/L233),L231/SUM(L231:L232)))</f>
        <v>0.22701383238405209</v>
      </c>
      <c r="X232" s="103">
        <f t="shared" si="82"/>
        <v>0</v>
      </c>
      <c r="Y232" s="103">
        <f t="shared" si="82"/>
        <v>0</v>
      </c>
      <c r="Z232" s="104">
        <f t="shared" si="82"/>
        <v>-3.4</v>
      </c>
      <c r="AA232" s="103">
        <f t="shared" si="82"/>
        <v>0</v>
      </c>
      <c r="AB232" s="103">
        <f t="shared" si="82"/>
        <v>0</v>
      </c>
      <c r="AC232" s="103">
        <f t="shared" si="82"/>
        <v>0</v>
      </c>
      <c r="AD232" s="103">
        <f t="shared" si="82"/>
        <v>0</v>
      </c>
      <c r="AE232" s="52">
        <f t="shared" si="65"/>
        <v>0</v>
      </c>
      <c r="AF232" s="52">
        <f t="shared" si="66"/>
        <v>0</v>
      </c>
      <c r="AG232" s="52">
        <f t="shared" si="67"/>
        <v>0</v>
      </c>
      <c r="AH232" s="52">
        <f t="shared" si="68"/>
        <v>0</v>
      </c>
      <c r="AI232" s="52">
        <f t="shared" si="69"/>
        <v>0</v>
      </c>
      <c r="AJ232" s="52">
        <f t="shared" si="70"/>
        <v>1</v>
      </c>
      <c r="AK232" s="52">
        <f t="shared" si="71"/>
        <v>0</v>
      </c>
      <c r="AL232" s="52">
        <f t="shared" si="72"/>
        <v>0</v>
      </c>
      <c r="AM232" s="52">
        <f t="shared" si="73"/>
        <v>0</v>
      </c>
      <c r="AN232" s="52">
        <f t="shared" si="74"/>
        <v>0</v>
      </c>
      <c r="AO232" s="52">
        <f t="shared" si="75"/>
        <v>0</v>
      </c>
      <c r="AP232" s="52">
        <f t="shared" si="76"/>
        <v>0</v>
      </c>
      <c r="AQ232" s="52">
        <f t="shared" si="77"/>
        <v>0</v>
      </c>
      <c r="AR232" s="52">
        <f t="shared" si="78"/>
        <v>0</v>
      </c>
      <c r="AS232" s="105" t="str">
        <f>IF($B231="","",IF($B231=$B228,AS229,$B231))</f>
        <v>23</v>
      </c>
      <c r="AT232" s="311"/>
      <c r="AU232" s="298"/>
      <c r="AV232" s="298"/>
    </row>
    <row r="233" spans="1:48" ht="13.75" customHeight="1" x14ac:dyDescent="0.2">
      <c r="A233" s="309"/>
      <c r="B233" s="283"/>
      <c r="C233" s="304"/>
      <c r="D233" s="54" t="s">
        <v>32</v>
      </c>
      <c r="E233" s="331"/>
      <c r="F233" s="292"/>
      <c r="G233" s="134"/>
      <c r="H233" s="278"/>
      <c r="I233" s="57"/>
      <c r="J233" s="179" t="str">
        <f>IF(I233="","",IF(_xlfn.XLOOKUP(I233,I$3:I232,$AS$3:AS232,0,,-1)=AS233,_xlfn.XLOOKUP(I233,I$3:I232,J$3:J232,1,,-1)+1,1))</f>
        <v/>
      </c>
      <c r="K233" s="63" t="str">
        <f>IF(I233="","",_xlfn.XLOOKUP(I233,I$3:I232,K$3:K232,0,,-1)+IF($D233=" ",1,0))</f>
        <v/>
      </c>
      <c r="L233" s="55"/>
      <c r="M233" s="128"/>
      <c r="N233" s="295"/>
      <c r="O233" s="62" t="str">
        <f>IF(OR(W231="",W232=""),"",IF(L233&gt;0,ROUND(IF(M233&gt;0,M233,IF(M231&gt;0,IF(N231=TRUE,ROUND((M231*W233)/W231,0),(M231*W233)/W231),IF(M232&gt;0,IF(N231=TRUE,ROUND((M232*W233)/W232,0),(M232*W233)/W232),IF(M233&gt;0,M233,0)))),2),""))</f>
        <v/>
      </c>
      <c r="P233" s="63" t="str">
        <f t="shared" si="79"/>
        <v/>
      </c>
      <c r="Q233" s="278"/>
      <c r="R233" s="278"/>
      <c r="S233" s="278"/>
      <c r="T233" s="278"/>
      <c r="U233" s="278"/>
      <c r="V233" s="289"/>
      <c r="W233" s="64" t="str">
        <f>IF(L233="","",(SUM(L231:L233)/L233)/(SUM(L231:L233)/L231+SUM(L231:L233)/L232+SUM(L231:L233)/L233))</f>
        <v/>
      </c>
      <c r="X233" s="103">
        <f t="shared" ref="X233:AD242" si="83">IF($I233=X$2,IF(OR($D233="W",$D233="1/2W",$D233="1/2L"),$P233-$O233,IF($D233="X",0,-$O233)),0)</f>
        <v>0</v>
      </c>
      <c r="Y233" s="103">
        <f t="shared" si="83"/>
        <v>0</v>
      </c>
      <c r="Z233" s="103">
        <f t="shared" si="83"/>
        <v>0</v>
      </c>
      <c r="AA233" s="103">
        <f t="shared" si="83"/>
        <v>0</v>
      </c>
      <c r="AB233" s="103">
        <f t="shared" si="83"/>
        <v>0</v>
      </c>
      <c r="AC233" s="103">
        <f t="shared" si="83"/>
        <v>0</v>
      </c>
      <c r="AD233" s="103">
        <f t="shared" si="83"/>
        <v>0</v>
      </c>
      <c r="AE233" s="52">
        <f t="shared" si="65"/>
        <v>0</v>
      </c>
      <c r="AF233" s="52">
        <f t="shared" si="66"/>
        <v>0</v>
      </c>
      <c r="AG233" s="52">
        <f t="shared" si="67"/>
        <v>0</v>
      </c>
      <c r="AH233" s="52">
        <f t="shared" si="68"/>
        <v>0</v>
      </c>
      <c r="AI233" s="52">
        <f t="shared" si="69"/>
        <v>0</v>
      </c>
      <c r="AJ233" s="52">
        <f t="shared" si="70"/>
        <v>0</v>
      </c>
      <c r="AK233" s="52">
        <f t="shared" si="71"/>
        <v>0</v>
      </c>
      <c r="AL233" s="52">
        <f t="shared" si="72"/>
        <v>0</v>
      </c>
      <c r="AM233" s="52">
        <f t="shared" si="73"/>
        <v>0</v>
      </c>
      <c r="AN233" s="52">
        <f t="shared" si="74"/>
        <v>0</v>
      </c>
      <c r="AO233" s="52">
        <f t="shared" si="75"/>
        <v>0</v>
      </c>
      <c r="AP233" s="52">
        <f t="shared" si="76"/>
        <v>0</v>
      </c>
      <c r="AQ233" s="52">
        <f t="shared" si="77"/>
        <v>0</v>
      </c>
      <c r="AR233" s="52">
        <f t="shared" si="78"/>
        <v>0</v>
      </c>
      <c r="AS233" s="105" t="str">
        <f>IF($B231="","",IF($B231=$B228,AS230,$B231))</f>
        <v>23</v>
      </c>
      <c r="AT233" s="311"/>
      <c r="AU233" s="298"/>
      <c r="AV233" s="298"/>
    </row>
    <row r="234" spans="1:48" ht="13.75" customHeight="1" x14ac:dyDescent="0.2">
      <c r="A234" s="307" t="str">
        <f>IF(OR(D234="W",D235="W",D236="W",D234="1/2W",D235="1/2W",D236="1/2W",D234="1/2L",D235="1/2L",D236="1/2L"),"OK",IF(OR(D234="L",D235="L",D236="L"),"LOSS",IF(OR(D234="X",D235="X",D236="X"),"Anulado"," ")))</f>
        <v>OK</v>
      </c>
      <c r="B234" s="317" t="s">
        <v>300</v>
      </c>
      <c r="C234" s="305" t="str">
        <f>IF(E234=""," ","– "&amp;COUNTIF(B$3:B236,$B234))</f>
        <v>– 1</v>
      </c>
      <c r="D234" s="65" t="s">
        <v>28</v>
      </c>
      <c r="E234" s="329">
        <v>44705.708333333336</v>
      </c>
      <c r="F234" s="314" t="s">
        <v>301</v>
      </c>
      <c r="G234" s="66" t="s">
        <v>101</v>
      </c>
      <c r="H234" s="313" t="str">
        <f ca="1">IF(E234="","",IF(AND(DAY(E234)&lt;DAY(TODAY()),$A234=" "),"???",IF($A234=" ",IF(AND(DAY(E234)=DAY(TODAY()),HOUR(E234)&lt;=HOUR(NOW())+1),IF(AND(HOUR(E234)+2&lt;=HOUR(NOW()),DAY(E234)&lt;=DAY(TODAY()),MINUTE(E234)&lt;=MINUTE(NOW())),"???",IF(OR(MINUTE(E234)&lt;=MINUTE(NOW()),HOUR(E234)&lt;=HOUR(NOW())),"!!!","")),""),"")))</f>
        <v/>
      </c>
      <c r="I234" s="67" t="s">
        <v>19</v>
      </c>
      <c r="J234" s="69">
        <f>IF(I234="","",IF(_xlfn.XLOOKUP(I234,I$3:I233,$AS$3:AS233,0,,-1)=AS234,_xlfn.XLOOKUP(I234,I$3:I233,J$3:J233,1,,-1)+1,1))</f>
        <v>1</v>
      </c>
      <c r="K234" s="173">
        <f>IF(I234="","",_xlfn.XLOOKUP(I234,I$3:I233,K$3:K233,0,,-1)+IF($D234=" ",1,0))</f>
        <v>0</v>
      </c>
      <c r="L234" s="70">
        <v>3.6</v>
      </c>
      <c r="M234" s="71">
        <v>7</v>
      </c>
      <c r="N234" s="293" t="b">
        <v>0</v>
      </c>
      <c r="O234" s="72">
        <f>IF(OR(W234="",W235=""),"",ROUND(IF(L236&gt;0,IF(M234&gt;0,M234,IF(M235&gt;0,IF(N234=TRUE,ROUND((M235*W234)/W235,0),(M235*W234)/W235),IF(N234=TRUE,ROUND((M236*W234)/W236,0),(M236*W234)/W236))),IF(M234&gt;0,M234,IF(N234=TRUE,ROUND((M235*W234)/W235,0),(M235*W234)/W235))),2))</f>
        <v>7</v>
      </c>
      <c r="P234" s="73">
        <f t="shared" si="79"/>
        <v>25.2</v>
      </c>
      <c r="Q234" s="320">
        <f>IF($A234="Anulado",0,IF(OR($A234="LOSS",$A234="OK"),IF(OR($D234="W",$D234="1/2W",$D234="1/2L"),P234-O234,IF($D234="L",-O234,0))+IF(OR($D235="W",$D235="1/2W",$D235="1/2L"),P235-O235,IF($D235="L",-O235,0))+IF(OR($D236="W",$D236="1/2W",$D236="1/2L"),P236-O236,IF($D236="L",-O236,0)),IF(AND(OR($D234="W",$D234="1/2W",$D234="1/2L"),D235="W"),P234+P235-SUM(O234:O236)+_xlfn.XLOOKUP("X",D234:D236,O234:O236,0),IF(AND(D234=TRUE,D236="W"),P234+P236-SUM(O234:O236),IF(AND(D235="W",D236="W"),P235+P236-SUM(O234:O236)+_xlfn.XLOOKUP("X",D234:D236,O234:O236,0),IF(L236&gt;0,IF(OR($D234="W",$D234="1/2W",$D234="1/2L"),P234-SUM(O234:O236)+_xlfn.XLOOKUP("X",D234:D236,O234:O236,0),IF(OR($D234="W",$D234="1/2W",$D234="1/2L"),P235-SUM(O234:O236)+_xlfn.XLOOKUP("X",D234:D236,O234:O236,0),IF(OR($D234="W",$D234="1/2W",$D234="1/2L"),P236-SUM(O234:O236)+_xlfn.XLOOKUP("X",D234:D236,O234:O236,0),SUM(P234:P236)/3-SUM(O234:O236)+_xlfn.XLOOKUP("X",D234:D236,O234:O236,0)))),IF(OR($D234="W",$D234="1/2W",$D234="1/2L"),P234-SUM(O234:O235)+_xlfn.XLOOKUP("X",D234:D236,O234:O236,0),IF(OR($D234="W",$D234="1/2W",$D234="1/2L"),P235-SUM(O234:O235)+_xlfn.XLOOKUP("X",D234:D236,O234:O236,0),SUM(P234:P235)/2-SUM(O234:O235)+_xlfn.XLOOKUP("X",D234:D236,O234:O236,0)))))))))</f>
        <v>3.541999999999998</v>
      </c>
      <c r="R234" s="319">
        <f>IF(Q234=0,0,Q234/SUM(O234:O236))</f>
        <v>0.16034404708012667</v>
      </c>
      <c r="S234" s="296">
        <f>IF($B234=$B231,IF(OR($A234="LOSS",$A234="OK",$A234="Anulada"),Q234,0)+S231,IF(OR($A234="LOSS",$A234="OK",$A234="Anulada"),Q234,0))</f>
        <v>3.541999999999998</v>
      </c>
      <c r="T234" s="296">
        <f>IF($B234="",0,IF($B234=$B231,IF(G236="",IF(OR(G234="DNB1",G234="DNB2",G234="AH1(0)",G234="AH2(0)",G234="AH1(1)",G234="AH2(1)",G234="AH1(2)",G234="AH2(2)",G234="AH1(3)",G234="AH2(3)",G234="AH1(4)",G234="AH2(4)"),0,IF(Q234&lt;0,IF(G236="",SMALL(P234:P236,1)-SUM(O234:O236),0),SMALL(P234:P236,1)-SUM(O234:O236))),IF(Q234&lt;0,IF(G236="",SMALL(P234:P236,1)-SUM(O234:O236),0),SMALL(P234:P236,1)-SUM(O234:O236)))+T231,IF(G236="",IF(OR(G234="DNB1",G234="DNB2",G234="AH1(0)",G234="AH2(0)",G234="AH1(1)",G234="AH2(1)",G234="AH1(2)",G234="AH2(2)",G234="AH1(3)",G234="AH2(3)",G234="AH1(4)",G234="AH2(4)"),0,IF(Q234&lt;0,IF(G236="",SMALL(P234:P236,1)-SUM(O234:O236),0),SMALL(P234:P236,1)-SUM(O234:O236))),IF(Q234&lt;0,IF(G236="",SMALL(P234:P236,1)-SUM(O234:O236),0),SMALL(P234:P236,1)-SUM(O234:O236)))))</f>
        <v>-4.4499999999999993</v>
      </c>
      <c r="U234" s="296">
        <f>IF($B234=$B231,IF(Q234&lt;0,IF(G236="",Q234,0),Q234)+U231,Q234)</f>
        <v>3.541999999999998</v>
      </c>
      <c r="V234" s="323">
        <f>IF(U234=0,0,U234/AT234)</f>
        <v>0.16034404708012667</v>
      </c>
      <c r="W234" s="74">
        <f>IF(L234="","",IF(L236&gt;0,(SUM(L234:L236)/L234)/(SUM(L234:L236)/L234+SUM(L234:L236)/L235+SUM(L234:L236)/L236),L235/SUM(L234:L235)))</f>
        <v>0.29411764705882354</v>
      </c>
      <c r="X234" s="77">
        <f t="shared" si="83"/>
        <v>0</v>
      </c>
      <c r="Y234" s="89">
        <f t="shared" si="83"/>
        <v>-7</v>
      </c>
      <c r="Z234" s="77">
        <f t="shared" si="83"/>
        <v>0</v>
      </c>
      <c r="AA234" s="77">
        <f t="shared" si="83"/>
        <v>0</v>
      </c>
      <c r="AB234" s="77">
        <f t="shared" si="83"/>
        <v>0</v>
      </c>
      <c r="AC234" s="77">
        <f t="shared" si="83"/>
        <v>0</v>
      </c>
      <c r="AD234" s="77">
        <f t="shared" si="83"/>
        <v>0</v>
      </c>
      <c r="AE234" s="77">
        <f t="shared" si="65"/>
        <v>0</v>
      </c>
      <c r="AF234" s="77">
        <f t="shared" si="66"/>
        <v>0</v>
      </c>
      <c r="AG234" s="77">
        <f t="shared" si="67"/>
        <v>0</v>
      </c>
      <c r="AH234" s="77">
        <f t="shared" si="68"/>
        <v>1</v>
      </c>
      <c r="AI234" s="77">
        <f t="shared" si="69"/>
        <v>0</v>
      </c>
      <c r="AJ234" s="77">
        <f t="shared" si="70"/>
        <v>0</v>
      </c>
      <c r="AK234" s="77">
        <f t="shared" si="71"/>
        <v>0</v>
      </c>
      <c r="AL234" s="77">
        <f t="shared" si="72"/>
        <v>0</v>
      </c>
      <c r="AM234" s="77">
        <f t="shared" si="73"/>
        <v>0</v>
      </c>
      <c r="AN234" s="77">
        <f t="shared" si="74"/>
        <v>0</v>
      </c>
      <c r="AO234" s="77">
        <f t="shared" si="75"/>
        <v>0</v>
      </c>
      <c r="AP234" s="77">
        <f t="shared" si="76"/>
        <v>0</v>
      </c>
      <c r="AQ234" s="77">
        <f t="shared" si="77"/>
        <v>0</v>
      </c>
      <c r="AR234" s="77">
        <f t="shared" si="78"/>
        <v>0</v>
      </c>
      <c r="AS234" s="107" t="str">
        <f>IF($B234="","",IF($B234=$B231,AS231,$B234))</f>
        <v>24</v>
      </c>
      <c r="AT234" s="321">
        <f>IF($B234=$B231,AT231+SUM(O234:O236),SUM(O234:O236))</f>
        <v>22.09</v>
      </c>
      <c r="AU234" s="296">
        <f>IF($A234=" ",SUM(O234:O236),0)+AU231</f>
        <v>0</v>
      </c>
      <c r="AV234" s="296">
        <f>IF($B234="","",AV231+Q234)</f>
        <v>455.88912538757558</v>
      </c>
    </row>
    <row r="235" spans="1:48" ht="13" customHeight="1" x14ac:dyDescent="0.2">
      <c r="A235" s="308"/>
      <c r="B235" s="282"/>
      <c r="C235" s="303"/>
      <c r="D235" s="79" t="s">
        <v>28</v>
      </c>
      <c r="E235" s="277"/>
      <c r="F235" s="291"/>
      <c r="G235" s="80" t="s">
        <v>302</v>
      </c>
      <c r="H235" s="277"/>
      <c r="I235" s="81" t="s">
        <v>20</v>
      </c>
      <c r="J235" s="83">
        <f>IF(I235="","",IF(_xlfn.XLOOKUP(I235,I$3:I234,$AS$3:AS234,0,,-1)=AS235,_xlfn.XLOOKUP(I235,I$3:I234,J$3:J234,1,,-1)+1,1))</f>
        <v>1</v>
      </c>
      <c r="K235" s="174">
        <f>IF(I235="","",_xlfn.XLOOKUP(I235,I$3:I234,K$3:K234,0,,-1)+IF($D235=" ",1,0))</f>
        <v>0</v>
      </c>
      <c r="L235" s="84">
        <v>4</v>
      </c>
      <c r="M235" s="85">
        <v>4.41</v>
      </c>
      <c r="N235" s="294"/>
      <c r="O235" s="86">
        <f>IF(OR(W234="",W235=""),"",ROUND(IF(L236&gt;0,IF(M235&gt;0,M235,IF(M234&gt;0,IF(N234=TRUE,ROUND((M234*W235)/W234,0),(M234*W235)/W234),IF(M235&gt;0,IF(N234=TRUE,ROUND(M235,0),M235),IF(M236&gt;0,IF(N234=TRUE,ROUND(O236*W235/W236,0),O236*W235/W236),0)))),IF(M235&gt;0,M235,IF(N234=TRUE,ROUND((M234*W235)/W234,0),(M234*W235)/W234))),2))</f>
        <v>4.41</v>
      </c>
      <c r="P235" s="87">
        <f t="shared" si="79"/>
        <v>17.64</v>
      </c>
      <c r="Q235" s="277"/>
      <c r="R235" s="286"/>
      <c r="S235" s="286"/>
      <c r="T235" s="286"/>
      <c r="U235" s="286"/>
      <c r="V235" s="288"/>
      <c r="W235" s="88">
        <f>IF(L235="","",IF(L236&gt;0,(SUM(L234:L236)/L235)/(SUM(L234:L236)/L234+SUM(L234:L236)/L235+SUM(L234:L236)/L236),L234/SUM(L234:L235)))</f>
        <v>0.26470588235294118</v>
      </c>
      <c r="X235" s="77">
        <f t="shared" si="83"/>
        <v>0</v>
      </c>
      <c r="Y235" s="77">
        <f t="shared" si="83"/>
        <v>0</v>
      </c>
      <c r="Z235" s="89">
        <f t="shared" si="83"/>
        <v>-4.41</v>
      </c>
      <c r="AA235" s="77">
        <f t="shared" si="83"/>
        <v>0</v>
      </c>
      <c r="AB235" s="77">
        <f t="shared" si="83"/>
        <v>0</v>
      </c>
      <c r="AC235" s="77">
        <f t="shared" si="83"/>
        <v>0</v>
      </c>
      <c r="AD235" s="77">
        <f t="shared" si="83"/>
        <v>0</v>
      </c>
      <c r="AE235" s="77">
        <f t="shared" si="65"/>
        <v>0</v>
      </c>
      <c r="AF235" s="77">
        <f t="shared" si="66"/>
        <v>0</v>
      </c>
      <c r="AG235" s="77">
        <f t="shared" si="67"/>
        <v>0</v>
      </c>
      <c r="AH235" s="77">
        <f t="shared" si="68"/>
        <v>0</v>
      </c>
      <c r="AI235" s="77">
        <f t="shared" si="69"/>
        <v>0</v>
      </c>
      <c r="AJ235" s="77">
        <f t="shared" si="70"/>
        <v>1</v>
      </c>
      <c r="AK235" s="77">
        <f t="shared" si="71"/>
        <v>0</v>
      </c>
      <c r="AL235" s="77">
        <f t="shared" si="72"/>
        <v>0</v>
      </c>
      <c r="AM235" s="77">
        <f t="shared" si="73"/>
        <v>0</v>
      </c>
      <c r="AN235" s="77">
        <f t="shared" si="74"/>
        <v>0</v>
      </c>
      <c r="AO235" s="77">
        <f t="shared" si="75"/>
        <v>0</v>
      </c>
      <c r="AP235" s="77">
        <f t="shared" si="76"/>
        <v>0</v>
      </c>
      <c r="AQ235" s="77">
        <f t="shared" si="77"/>
        <v>0</v>
      </c>
      <c r="AR235" s="77">
        <f t="shared" si="78"/>
        <v>0</v>
      </c>
      <c r="AS235" s="107" t="str">
        <f>IF($B234="","",IF($B234=$B231,AS232,$B234))</f>
        <v>24</v>
      </c>
      <c r="AT235" s="311"/>
      <c r="AU235" s="298"/>
      <c r="AV235" s="298"/>
    </row>
    <row r="236" spans="1:48" ht="25.75" customHeight="1" x14ac:dyDescent="0.2">
      <c r="A236" s="309"/>
      <c r="B236" s="283"/>
      <c r="C236" s="304"/>
      <c r="D236" s="90" t="s">
        <v>31</v>
      </c>
      <c r="E236" s="278"/>
      <c r="F236" s="292"/>
      <c r="G236" s="135" t="s">
        <v>66</v>
      </c>
      <c r="H236" s="278"/>
      <c r="I236" s="92" t="s">
        <v>20</v>
      </c>
      <c r="J236" s="94">
        <f>IF(I236="","",IF(_xlfn.XLOOKUP(I236,I$3:I235,$AS$3:AS235,0,,-1)=AS236,_xlfn.XLOOKUP(I236,I$3:I235,J$3:J235,1,,-1)+1,1))</f>
        <v>2</v>
      </c>
      <c r="K236" s="180">
        <f>IF(I236="","",_xlfn.XLOOKUP(I236,I$3:I235,K$3:K235,0,,-1)+IF($D236=" ",1,0))</f>
        <v>0</v>
      </c>
      <c r="L236" s="95">
        <v>2.4</v>
      </c>
      <c r="M236" s="96">
        <v>10.68</v>
      </c>
      <c r="N236" s="295"/>
      <c r="O236" s="97">
        <f>IF(OR(W234="",W235=""),"",IF(L236&gt;0,ROUND(IF(M236&gt;0,M236,IF(M234&gt;0,IF(N234=TRUE,ROUND((M234*W236)/W234,0),(M234*W236)/W234),IF(M235&gt;0,IF(N234=TRUE,ROUND((M235*W236)/W235,0),(M235*W236)/W235),IF(M236&gt;0,M236,0)))),2),""))</f>
        <v>10.68</v>
      </c>
      <c r="P236" s="98">
        <f t="shared" si="79"/>
        <v>25.631999999999998</v>
      </c>
      <c r="Q236" s="278"/>
      <c r="R236" s="278"/>
      <c r="S236" s="278"/>
      <c r="T236" s="278"/>
      <c r="U236" s="278"/>
      <c r="V236" s="289"/>
      <c r="W236" s="99">
        <f>IF(L236="","",(SUM(L234:L236)/L236)/(SUM(L234:L236)/L234+SUM(L234:L236)/L235+SUM(L234:L236)/L236))</f>
        <v>0.44117647058823534</v>
      </c>
      <c r="X236" s="77">
        <f t="shared" si="83"/>
        <v>0</v>
      </c>
      <c r="Y236" s="77">
        <f t="shared" si="83"/>
        <v>0</v>
      </c>
      <c r="Z236" s="89">
        <f t="shared" si="83"/>
        <v>14.951999999999998</v>
      </c>
      <c r="AA236" s="77">
        <f t="shared" si="83"/>
        <v>0</v>
      </c>
      <c r="AB236" s="77">
        <f t="shared" si="83"/>
        <v>0</v>
      </c>
      <c r="AC236" s="77">
        <f t="shared" si="83"/>
        <v>0</v>
      </c>
      <c r="AD236" s="77">
        <f t="shared" si="83"/>
        <v>0</v>
      </c>
      <c r="AE236" s="77">
        <f t="shared" si="65"/>
        <v>0</v>
      </c>
      <c r="AF236" s="77">
        <f t="shared" si="66"/>
        <v>0</v>
      </c>
      <c r="AG236" s="77">
        <f t="shared" si="67"/>
        <v>0</v>
      </c>
      <c r="AH236" s="77">
        <f t="shared" si="68"/>
        <v>0</v>
      </c>
      <c r="AI236" s="77">
        <f t="shared" si="69"/>
        <v>1</v>
      </c>
      <c r="AJ236" s="77">
        <f t="shared" si="70"/>
        <v>0</v>
      </c>
      <c r="AK236" s="77">
        <f t="shared" si="71"/>
        <v>0</v>
      </c>
      <c r="AL236" s="77">
        <f t="shared" si="72"/>
        <v>0</v>
      </c>
      <c r="AM236" s="77">
        <f t="shared" si="73"/>
        <v>0</v>
      </c>
      <c r="AN236" s="77">
        <f t="shared" si="74"/>
        <v>0</v>
      </c>
      <c r="AO236" s="77">
        <f t="shared" si="75"/>
        <v>0</v>
      </c>
      <c r="AP236" s="77">
        <f t="shared" si="76"/>
        <v>0</v>
      </c>
      <c r="AQ236" s="77">
        <f t="shared" si="77"/>
        <v>0</v>
      </c>
      <c r="AR236" s="77">
        <f t="shared" si="78"/>
        <v>0</v>
      </c>
      <c r="AS236" s="107" t="str">
        <f>IF($B234="","",IF($B234=$B231,AS233,$B234))</f>
        <v>24</v>
      </c>
      <c r="AT236" s="311"/>
      <c r="AU236" s="298"/>
      <c r="AV236" s="298"/>
    </row>
    <row r="237" spans="1:48" ht="13.25" customHeight="1" x14ac:dyDescent="0.2">
      <c r="A237" s="312" t="str">
        <f>IF(OR(D237="W",D238="W",D239="W",D237="1/2W",D238="1/2W",D239="1/2W",D237="1/2L",D238="1/2L",D239="1/2L"),"OK",IF(OR(D237="L",D238="L",D239="L"),"LOSS",IF(OR(D237="X",D238="X",D239="X"),"Anulado"," ")))</f>
        <v>OK</v>
      </c>
      <c r="B237" s="316" t="str">
        <f>IF(E237="","",$B234)</f>
        <v>24</v>
      </c>
      <c r="C237" s="302" t="str">
        <f>IF(E237=""," ","– "&amp;COUNTIF(B$3:B239,$B237))</f>
        <v>– 2</v>
      </c>
      <c r="D237" s="25" t="s">
        <v>28</v>
      </c>
      <c r="E237" s="325">
        <v>44705.666666666664</v>
      </c>
      <c r="F237" s="315" t="s">
        <v>303</v>
      </c>
      <c r="G237" s="117" t="s">
        <v>263</v>
      </c>
      <c r="H237" s="306" t="str">
        <f ca="1">IF(E237="","",IF(AND(DAY(E237)&lt;DAY(TODAY()),$A237=" "),"???",IF($A237=" ",IF(AND(DAY(E237)=DAY(TODAY()),HOUR(E237)&lt;=HOUR(NOW())+1),IF(AND(HOUR(E237)+2&lt;=HOUR(NOW()),DAY(E237)&lt;=DAY(TODAY()),MINUTE(E237)&lt;=MINUTE(NOW())),"???",IF(OR(MINUTE(E237)&lt;=MINUTE(NOW()),HOUR(E237)&lt;=HOUR(NOW())),"!!!","")),""),"")))</f>
        <v/>
      </c>
      <c r="I237" s="27" t="s">
        <v>20</v>
      </c>
      <c r="J237" s="175">
        <f>IF(I237="","",IF(_xlfn.XLOOKUP(I237,I$3:I236,$AS$3:AS236,0,,-1)=AS237,_xlfn.XLOOKUP(I237,I$3:I236,J$3:J236,1,,-1)+1,1))</f>
        <v>3</v>
      </c>
      <c r="K237" s="176">
        <f>IF(I237="","",_xlfn.XLOOKUP(I237,I$3:I236,K$3:K236,0,,-1)+IF($D237=" ",1,0))</f>
        <v>0</v>
      </c>
      <c r="L237" s="118">
        <v>2.5</v>
      </c>
      <c r="M237" s="119">
        <v>16.98</v>
      </c>
      <c r="N237" s="318" t="b">
        <v>0</v>
      </c>
      <c r="O237" s="102">
        <f>IF(OR(W237="",W238=""),"",ROUND(IF(L239&gt;0,IF(M237&gt;0,M237,IF(M238&gt;0,IF(N237=TRUE,ROUND((M238*W237)/W238,0),(M238*W237)/W238),IF(N237=TRUE,ROUND((M239*W237)/W239,0),(M239*W237)/W239))),IF(M237&gt;0,M237,IF(N237=TRUE,ROUND((M238*W237)/W238,0),(M238*W237)/W238))),2))</f>
        <v>16.98</v>
      </c>
      <c r="P237" s="33">
        <f t="shared" si="79"/>
        <v>42.45</v>
      </c>
      <c r="Q237" s="301">
        <f>IF($A237="Anulado",0,IF(OR($A237="LOSS",$A237="OK"),IF(OR($D237="W",$D237="1/2W",$D237="1/2L"),P237-O237,IF($D237="L",-O237,0))+IF(OR($D238="W",$D238="1/2W",$D238="1/2L"),P238-O238,IF($D238="L",-O238,0))+IF(OR($D239="W",$D239="1/2W",$D239="1/2L"),P239-O239,IF($D239="L",-O239,0)),IF(AND(OR($D237="W",$D237="1/2W",$D237="1/2L"),D238="W"),P237+P238-SUM(O237:O239)+_xlfn.XLOOKUP("X",D237:D239,O237:O239,0),IF(AND(D237=TRUE,D239="W"),P237+P239-SUM(O237:O239),IF(AND(D238="W",D239="W"),P238+P239-SUM(O237:O239)+_xlfn.XLOOKUP("X",D237:D239,O237:O239,0),IF(L239&gt;0,IF(OR($D237="W",$D237="1/2W",$D237="1/2L"),P237-SUM(O237:O239)+_xlfn.XLOOKUP("X",D237:D239,O237:O239,0),IF(OR($D237="W",$D237="1/2W",$D237="1/2L"),P238-SUM(O237:O239)+_xlfn.XLOOKUP("X",D237:D239,O237:O239,0),IF(OR($D237="W",$D237="1/2W",$D237="1/2L"),P239-SUM(O237:O239)+_xlfn.XLOOKUP("X",D237:D239,O237:O239,0),SUM(P237:P239)/3-SUM(O237:O239)+_xlfn.XLOOKUP("X",D237:D239,O237:O239,0)))),IF(OR($D237="W",$D237="1/2W",$D237="1/2L"),P237-SUM(O237:O238)+_xlfn.XLOOKUP("X",D237:D239,O237:O239,0),IF(OR($D237="W",$D237="1/2W",$D237="1/2L"),P238-SUM(O237:O238)+_xlfn.XLOOKUP("X",D237:D239,O237:O239,0),SUM(P237:P238)/2-SUM(O237:O238)+_xlfn.XLOOKUP("X",D237:D239,O237:O239,0)))))))))</f>
        <v>2.0523299999999978</v>
      </c>
      <c r="R237" s="300">
        <f>IF(Q237=0,0,Q237/SUM(O237:O239))</f>
        <v>5.0812824956672387E-2</v>
      </c>
      <c r="S237" s="285">
        <f>IF($B237=$B234,IF(OR($A237="LOSS",$A237="OK",$A237="Anulada"),Q237,0)+S234,IF(OR($A237="LOSS",$A237="OK",$A237="Anulada"),Q237,0))</f>
        <v>5.5943299999999958</v>
      </c>
      <c r="T237" s="285">
        <f>IF($B237="",0,IF($B237=$B234,IF(G239="",IF(OR(G237="DNB1",G237="DNB2",G237="AH1(0)",G237="AH2(0)",G237="AH1(1)",G237="AH2(1)",G237="AH1(2)",G237="AH2(2)",G237="AH1(3)",G237="AH2(3)",G237="AH1(4)",G237="AH2(4)"),0,IF(Q237&lt;0,IF(G239="",SMALL(P237:P239,1)-SUM(O237:O239),0),SMALL(P237:P239,1)-SUM(O237:O239))),IF(Q237&lt;0,IF(G239="",SMALL(P237:P239,1)-SUM(O237:O239),0),SMALL(P237:P239,1)-SUM(O237:O239)))+T234,IF(G239="",IF(OR(G237="DNB1",G237="DNB2",G237="AH1(0)",G237="AH2(0)",G237="AH1(1)",G237="AH2(1)",G237="AH1(2)",G237="AH2(2)",G237="AH1(3)",G237="AH2(3)",G237="AH1(4)",G237="AH2(4)"),0,IF(Q237&lt;0,IF(G239="",SMALL(P237:P239,1)-SUM(O237:O239),0),SMALL(P237:P239,1)-SUM(O237:O239))),IF(Q237&lt;0,IF(G239="",SMALL(P237:P239,1)-SUM(O237:O239),0),SMALL(P237:P239,1)-SUM(O237:O239)))))</f>
        <v>-2.3976700000000015</v>
      </c>
      <c r="U237" s="285">
        <f>IF($B237=$B234,IF(Q237&lt;0,IF(G239="",Q237,0),Q237)+U234,Q237)</f>
        <v>5.5943299999999958</v>
      </c>
      <c r="V237" s="287">
        <f>IF(U237=0,0,U237/AT237)</f>
        <v>8.9537932138284176E-2</v>
      </c>
      <c r="W237" s="34">
        <f>IF(L237="","",IF(L239&gt;0,(SUM(L237:L239)/L237)/(SUM(L237:L239)/L237+SUM(L237:L239)/L238+SUM(L237:L239)/L239),L238/SUM(L237:L238)))</f>
        <v>0.42035706005100859</v>
      </c>
      <c r="X237" s="103">
        <f t="shared" si="83"/>
        <v>0</v>
      </c>
      <c r="Y237" s="103">
        <f t="shared" si="83"/>
        <v>0</v>
      </c>
      <c r="Z237" s="104">
        <f t="shared" si="83"/>
        <v>-16.98</v>
      </c>
      <c r="AA237" s="103">
        <f t="shared" si="83"/>
        <v>0</v>
      </c>
      <c r="AB237" s="103">
        <f t="shared" si="83"/>
        <v>0</v>
      </c>
      <c r="AC237" s="103">
        <f t="shared" si="83"/>
        <v>0</v>
      </c>
      <c r="AD237" s="103">
        <f t="shared" si="83"/>
        <v>0</v>
      </c>
      <c r="AE237" s="52">
        <f t="shared" si="65"/>
        <v>0</v>
      </c>
      <c r="AF237" s="52">
        <f t="shared" si="66"/>
        <v>0</v>
      </c>
      <c r="AG237" s="52">
        <f t="shared" si="67"/>
        <v>0</v>
      </c>
      <c r="AH237" s="52">
        <f t="shared" si="68"/>
        <v>0</v>
      </c>
      <c r="AI237" s="52">
        <f t="shared" si="69"/>
        <v>0</v>
      </c>
      <c r="AJ237" s="52">
        <f t="shared" si="70"/>
        <v>1</v>
      </c>
      <c r="AK237" s="52">
        <f t="shared" si="71"/>
        <v>0</v>
      </c>
      <c r="AL237" s="52">
        <f t="shared" si="72"/>
        <v>0</v>
      </c>
      <c r="AM237" s="52">
        <f t="shared" si="73"/>
        <v>0</v>
      </c>
      <c r="AN237" s="52">
        <f t="shared" si="74"/>
        <v>0</v>
      </c>
      <c r="AO237" s="52">
        <f t="shared" si="75"/>
        <v>0</v>
      </c>
      <c r="AP237" s="52">
        <f t="shared" si="76"/>
        <v>0</v>
      </c>
      <c r="AQ237" s="52">
        <f t="shared" si="77"/>
        <v>0</v>
      </c>
      <c r="AR237" s="52">
        <f t="shared" si="78"/>
        <v>0</v>
      </c>
      <c r="AS237" s="105" t="str">
        <f>IF($B237="","",IF($B237=$B234,AS234,$B237))</f>
        <v>24</v>
      </c>
      <c r="AT237" s="322">
        <f>IF($B237=$B234,AT234+SUM(O237:O239),SUM(O237:O239))</f>
        <v>62.480000000000004</v>
      </c>
      <c r="AU237" s="285">
        <f>IF($A237=" ",SUM(O237:O239),0)+AU234</f>
        <v>0</v>
      </c>
      <c r="AV237" s="285">
        <f>IF($B237="","",AV234+Q237)</f>
        <v>457.94145538757556</v>
      </c>
    </row>
    <row r="238" spans="1:48" ht="13" customHeight="1" x14ac:dyDescent="0.2">
      <c r="A238" s="308"/>
      <c r="B238" s="282"/>
      <c r="C238" s="303"/>
      <c r="D238" s="39" t="s">
        <v>31</v>
      </c>
      <c r="E238" s="277"/>
      <c r="F238" s="291"/>
      <c r="G238" s="120" t="s">
        <v>304</v>
      </c>
      <c r="H238" s="277"/>
      <c r="I238" s="42" t="s">
        <v>23</v>
      </c>
      <c r="J238" s="177">
        <f>IF(I238="","",IF(_xlfn.XLOOKUP(I238,I$3:I237,$AS$3:AS237,0,,-1)=AS238,_xlfn.XLOOKUP(I238,I$3:I237,J$3:J237,1,,-1)+1,1))</f>
        <v>1</v>
      </c>
      <c r="K238" s="178">
        <f>IF(I238="","",_xlfn.XLOOKUP(I238,I$3:I237,K$3:K237,0,,-1)+IF($D238=" ",1,0))</f>
        <v>0</v>
      </c>
      <c r="L238" s="121">
        <v>1.8129999999999999</v>
      </c>
      <c r="M238" s="122"/>
      <c r="N238" s="294"/>
      <c r="O238" s="47">
        <f>IF(OR(W237="",W238=""),"",ROUND(IF(L239&gt;0,IF(M238&gt;0,M238,IF(M237&gt;0,IF(N237=TRUE,ROUND((M237*W238)/W237,0),(M237*W238)/W237),IF(M238&gt;0,IF(N237=TRUE,ROUND(M238,0),M238),IF(M239&gt;0,IF(N237=TRUE,ROUND(O239*W238/W239,0),O239*W238/W239),0)))),IF(M238&gt;0,M238,IF(N237=TRUE,ROUND((M237*W238)/W237,0),(M237*W238)/W237))),2))</f>
        <v>23.41</v>
      </c>
      <c r="P238" s="48">
        <f t="shared" si="79"/>
        <v>42.442329999999998</v>
      </c>
      <c r="Q238" s="277"/>
      <c r="R238" s="286"/>
      <c r="S238" s="286"/>
      <c r="T238" s="286"/>
      <c r="U238" s="286"/>
      <c r="V238" s="288"/>
      <c r="W238" s="49">
        <f>IF(L238="","",IF(L239&gt;0,(SUM(L237:L239)/L238)/(SUM(L237:L239)/L237+SUM(L237:L239)/L238+SUM(L237:L239)/L239),L237/SUM(L237:L238)))</f>
        <v>0.57964293994899141</v>
      </c>
      <c r="X238" s="103">
        <f t="shared" si="83"/>
        <v>0</v>
      </c>
      <c r="Y238" s="103">
        <f t="shared" si="83"/>
        <v>0</v>
      </c>
      <c r="Z238" s="103">
        <f t="shared" si="83"/>
        <v>0</v>
      </c>
      <c r="AA238" s="103">
        <f t="shared" si="83"/>
        <v>0</v>
      </c>
      <c r="AB238" s="103">
        <f t="shared" si="83"/>
        <v>0</v>
      </c>
      <c r="AC238" s="104">
        <f t="shared" si="83"/>
        <v>19.032329999999998</v>
      </c>
      <c r="AD238" s="103">
        <f t="shared" si="83"/>
        <v>0</v>
      </c>
      <c r="AE238" s="52">
        <f t="shared" si="65"/>
        <v>0</v>
      </c>
      <c r="AF238" s="52">
        <f t="shared" si="66"/>
        <v>0</v>
      </c>
      <c r="AG238" s="52">
        <f t="shared" si="67"/>
        <v>0</v>
      </c>
      <c r="AH238" s="52">
        <f t="shared" si="68"/>
        <v>0</v>
      </c>
      <c r="AI238" s="52">
        <f t="shared" si="69"/>
        <v>0</v>
      </c>
      <c r="AJ238" s="52">
        <f t="shared" si="70"/>
        <v>0</v>
      </c>
      <c r="AK238" s="52">
        <f t="shared" si="71"/>
        <v>0</v>
      </c>
      <c r="AL238" s="52">
        <f t="shared" si="72"/>
        <v>0</v>
      </c>
      <c r="AM238" s="52">
        <f t="shared" si="73"/>
        <v>0</v>
      </c>
      <c r="AN238" s="52">
        <f t="shared" si="74"/>
        <v>0</v>
      </c>
      <c r="AO238" s="52">
        <f t="shared" si="75"/>
        <v>1</v>
      </c>
      <c r="AP238" s="52">
        <f t="shared" si="76"/>
        <v>0</v>
      </c>
      <c r="AQ238" s="52">
        <f t="shared" si="77"/>
        <v>0</v>
      </c>
      <c r="AR238" s="52">
        <f t="shared" si="78"/>
        <v>0</v>
      </c>
      <c r="AS238" s="105" t="str">
        <f>IF($B237="","",IF($B237=$B234,AS235,$B237))</f>
        <v>24</v>
      </c>
      <c r="AT238" s="311"/>
      <c r="AU238" s="298"/>
      <c r="AV238" s="298"/>
    </row>
    <row r="239" spans="1:48" ht="13.25" customHeight="1" x14ac:dyDescent="0.2">
      <c r="A239" s="309"/>
      <c r="B239" s="283"/>
      <c r="C239" s="304"/>
      <c r="D239" s="54" t="s">
        <v>32</v>
      </c>
      <c r="E239" s="278"/>
      <c r="F239" s="292"/>
      <c r="G239" s="134"/>
      <c r="H239" s="278"/>
      <c r="I239" s="57"/>
      <c r="J239" s="179" t="str">
        <f>IF(I239="","",IF(_xlfn.XLOOKUP(I239,I$3:I238,$AS$3:AS238,0,,-1)=AS239,_xlfn.XLOOKUP(I239,I$3:I238,J$3:J238,1,,-1)+1,1))</f>
        <v/>
      </c>
      <c r="K239" s="63" t="str">
        <f>IF(I239="","",_xlfn.XLOOKUP(I239,I$3:I238,K$3:K238,0,,-1)+IF($D239=" ",1,0))</f>
        <v/>
      </c>
      <c r="L239" s="55"/>
      <c r="M239" s="128"/>
      <c r="N239" s="295"/>
      <c r="O239" s="62" t="str">
        <f>IF(OR(W237="",W238=""),"",IF(L239&gt;0,ROUND(IF(M239&gt;0,M239,IF(M237&gt;0,IF(N237=TRUE,ROUND((M237*W239)/W237,0),(M237*W239)/W237),IF(M238&gt;0,IF(N237=TRUE,ROUND((M238*W239)/W238,0),(M238*W239)/W238),IF(M239&gt;0,M239,0)))),2),""))</f>
        <v/>
      </c>
      <c r="P239" s="63" t="str">
        <f t="shared" si="79"/>
        <v/>
      </c>
      <c r="Q239" s="278"/>
      <c r="R239" s="278"/>
      <c r="S239" s="278"/>
      <c r="T239" s="278"/>
      <c r="U239" s="278"/>
      <c r="V239" s="289"/>
      <c r="W239" s="64" t="str">
        <f>IF(L239="","",(SUM(L237:L239)/L239)/(SUM(L237:L239)/L237+SUM(L237:L239)/L238+SUM(L237:L239)/L239))</f>
        <v/>
      </c>
      <c r="X239" s="103">
        <f t="shared" si="83"/>
        <v>0</v>
      </c>
      <c r="Y239" s="103">
        <f t="shared" si="83"/>
        <v>0</v>
      </c>
      <c r="Z239" s="103">
        <f t="shared" si="83"/>
        <v>0</v>
      </c>
      <c r="AA239" s="103">
        <f t="shared" si="83"/>
        <v>0</v>
      </c>
      <c r="AB239" s="103">
        <f t="shared" si="83"/>
        <v>0</v>
      </c>
      <c r="AC239" s="103">
        <f t="shared" si="83"/>
        <v>0</v>
      </c>
      <c r="AD239" s="103">
        <f t="shared" si="83"/>
        <v>0</v>
      </c>
      <c r="AE239" s="52">
        <f t="shared" si="65"/>
        <v>0</v>
      </c>
      <c r="AF239" s="52">
        <f t="shared" si="66"/>
        <v>0</v>
      </c>
      <c r="AG239" s="52">
        <f t="shared" si="67"/>
        <v>0</v>
      </c>
      <c r="AH239" s="52">
        <f t="shared" si="68"/>
        <v>0</v>
      </c>
      <c r="AI239" s="52">
        <f t="shared" si="69"/>
        <v>0</v>
      </c>
      <c r="AJ239" s="52">
        <f t="shared" si="70"/>
        <v>0</v>
      </c>
      <c r="AK239" s="52">
        <f t="shared" si="71"/>
        <v>0</v>
      </c>
      <c r="AL239" s="52">
        <f t="shared" si="72"/>
        <v>0</v>
      </c>
      <c r="AM239" s="52">
        <f t="shared" si="73"/>
        <v>0</v>
      </c>
      <c r="AN239" s="52">
        <f t="shared" si="74"/>
        <v>0</v>
      </c>
      <c r="AO239" s="52">
        <f t="shared" si="75"/>
        <v>0</v>
      </c>
      <c r="AP239" s="52">
        <f t="shared" si="76"/>
        <v>0</v>
      </c>
      <c r="AQ239" s="52">
        <f t="shared" si="77"/>
        <v>0</v>
      </c>
      <c r="AR239" s="52">
        <f t="shared" si="78"/>
        <v>0</v>
      </c>
      <c r="AS239" s="105" t="str">
        <f>IF($B237="","",IF($B237=$B234,AS236,$B237))</f>
        <v>24</v>
      </c>
      <c r="AT239" s="311"/>
      <c r="AU239" s="298"/>
      <c r="AV239" s="298"/>
    </row>
    <row r="240" spans="1:48" ht="13.25" customHeight="1" x14ac:dyDescent="0.2">
      <c r="A240" s="307" t="str">
        <f>IF(OR(D240="W",D241="W",D242="W",D240="1/2W",D241="1/2W",D242="1/2W",D240="1/2L",D241="1/2L",D242="1/2L"),"OK",IF(OR(D240="L",D241="L",D242="L"),"LOSS",IF(OR(D240="X",D241="X",D242="X"),"Anulado"," ")))</f>
        <v>OK</v>
      </c>
      <c r="B240" s="317" t="str">
        <f>IF(E240="","",$B237)</f>
        <v>24</v>
      </c>
      <c r="C240" s="305" t="str">
        <f>IF(E240=""," ","– "&amp;COUNTIF(B$3:B242,$B240))</f>
        <v>– 3</v>
      </c>
      <c r="D240" s="65" t="s">
        <v>31</v>
      </c>
      <c r="E240" s="326">
        <v>44706.166666666664</v>
      </c>
      <c r="F240" s="314" t="s">
        <v>305</v>
      </c>
      <c r="G240" s="66" t="s">
        <v>35</v>
      </c>
      <c r="H240" s="313" t="str">
        <f ca="1">IF(E240="","",IF(AND(DAY(E240)&lt;DAY(TODAY()),$A240=" "),"???",IF($A240=" ",IF(AND(DAY(E240)=DAY(TODAY()),HOUR(E240)&lt;=HOUR(NOW())+1),IF(AND(HOUR(E240)+2&lt;=HOUR(NOW()),DAY(E240)&lt;=DAY(TODAY()),MINUTE(E240)&lt;=MINUTE(NOW())),"???",IF(OR(MINUTE(E240)&lt;=MINUTE(NOW()),HOUR(E240)&lt;=HOUR(NOW())),"!!!","")),""),"")))</f>
        <v/>
      </c>
      <c r="I240" s="67" t="s">
        <v>19</v>
      </c>
      <c r="J240" s="69">
        <f>IF(I240="","",IF(_xlfn.XLOOKUP(I240,I$3:I239,$AS$3:AS239,0,,-1)=AS240,_xlfn.XLOOKUP(I240,I$3:I239,J$3:J239,1,,-1)+1,1))</f>
        <v>2</v>
      </c>
      <c r="K240" s="173">
        <f>IF(I240="","",_xlfn.XLOOKUP(I240,I$3:I239,K$3:K239,0,,-1)+IF($D240=" ",1,0))</f>
        <v>0</v>
      </c>
      <c r="L240" s="70">
        <v>2.25</v>
      </c>
      <c r="M240" s="71">
        <v>158</v>
      </c>
      <c r="N240" s="293" t="b">
        <v>1</v>
      </c>
      <c r="O240" s="72">
        <f>IF(OR(W240="",W241=""),"",ROUND(IF(L242&gt;0,IF(M240&gt;0,M240,IF(M241&gt;0,IF(N240=TRUE,ROUND((M241*W240)/W241,0),(M241*W240)/W241),IF(N240=TRUE,ROUND((M242*W240)/W242,0),(M242*W240)/W242))),IF(M240&gt;0,M240,IF(N240=TRUE,ROUND((M241*W240)/W241,0),(M241*W240)/W241))),2))</f>
        <v>158</v>
      </c>
      <c r="P240" s="73">
        <f t="shared" si="79"/>
        <v>355.5</v>
      </c>
      <c r="Q240" s="320">
        <f>IF($A240="Anulado",0,IF(OR($A240="LOSS",$A240="OK"),IF(OR($D240="W",$D240="1/2W",$D240="1/2L"),P240-O240,IF($D240="L",-O240,0))+IF(OR($D241="W",$D241="1/2W",$D241="1/2L"),P241-O241,IF($D241="L",-O241,0))+IF(OR($D242="W",$D242="1/2W",$D242="1/2L"),P242-O242,IF($D242="L",-O242,0)),IF(AND(OR($D240="W",$D240="1/2W",$D240="1/2L"),D241="W"),P240+P241-SUM(O240:O242)+_xlfn.XLOOKUP("X",D240:D242,O240:O242,0),IF(AND(D240=TRUE,D242="W"),P240+P242-SUM(O240:O242),IF(AND(D241="W",D242="W"),P241+P242-SUM(O240:O242)+_xlfn.XLOOKUP("X",D240:D242,O240:O242,0),IF(L242&gt;0,IF(OR($D240="W",$D240="1/2W",$D240="1/2L"),P240-SUM(O240:O242)+_xlfn.XLOOKUP("X",D240:D242,O240:O242,0),IF(OR($D240="W",$D240="1/2W",$D240="1/2L"),P241-SUM(O240:O242)+_xlfn.XLOOKUP("X",D240:D242,O240:O242,0),IF(OR($D240="W",$D240="1/2W",$D240="1/2L"),P242-SUM(O240:O242)+_xlfn.XLOOKUP("X",D240:D242,O240:O242,0),SUM(P240:P242)/3-SUM(O240:O242)+_xlfn.XLOOKUP("X",D240:D242,O240:O242,0)))),IF(OR($D240="W",$D240="1/2W",$D240="1/2L"),P240-SUM(O240:O241)+_xlfn.XLOOKUP("X",D240:D242,O240:O242,0),IF(OR($D240="W",$D240="1/2W",$D240="1/2L"),P241-SUM(O240:O241)+_xlfn.XLOOKUP("X",D240:D242,O240:O242,0),SUM(P240:P241)/2-SUM(O240:O241)+_xlfn.XLOOKUP("X",D240:D242,O240:O242,0)))))))))</f>
        <v>21.5</v>
      </c>
      <c r="R240" s="319">
        <f>IF(Q240=0,0,Q240/SUM(O240:O242))</f>
        <v>6.4371257485029934E-2</v>
      </c>
      <c r="S240" s="296">
        <f>IF($B240=$B237,IF(OR($A240="LOSS",$A240="OK",$A240="Anulada"),Q240,0)+S237,IF(OR($A240="LOSS",$A240="OK",$A240="Anulada"),Q240,0))</f>
        <v>27.094329999999996</v>
      </c>
      <c r="T240" s="296">
        <f>IF($B240="",0,IF($B240=$B237,IF(G242="",IF(OR(G240="DNB1",G240="DNB2",G240="AH1(0)",G240="AH2(0)",G240="AH1(1)",G240="AH2(1)",G240="AH1(2)",G240="AH2(2)",G240="AH1(3)",G240="AH2(3)",G240="AH1(4)",G240="AH2(4)"),0,IF(Q240&lt;0,IF(G242="",SMALL(P240:P242,1)-SUM(O240:O242),0),SMALL(P240:P242,1)-SUM(O240:O242))),IF(Q240&lt;0,IF(G242="",SMALL(P240:P242,1)-SUM(O240:O242),0),SMALL(P240:P242,1)-SUM(O240:O242)))+T237,IF(G242="",IF(OR(G240="DNB1",G240="DNB2",G240="AH1(0)",G240="AH2(0)",G240="AH1(1)",G240="AH2(1)",G240="AH1(2)",G240="AH2(2)",G240="AH1(3)",G240="AH2(3)",G240="AH1(4)",G240="AH2(4)"),0,IF(Q240&lt;0,IF(G242="",SMALL(P240:P242,1)-SUM(O240:O242),0),SMALL(P240:P242,1)-SUM(O240:O242))),IF(Q240&lt;0,IF(G242="",SMALL(P240:P242,1)-SUM(O240:O242),0),SMALL(P240:P242,1)-SUM(O240:O242)))))</f>
        <v>-2.3976700000000015</v>
      </c>
      <c r="U240" s="296">
        <f>IF($B240=$B237,IF(Q240&lt;0,IF(G242="",Q240,0),Q240)+U237,Q240)</f>
        <v>27.094329999999996</v>
      </c>
      <c r="V240" s="323">
        <f>IF(U240=0,0,U240/AT240)</f>
        <v>6.8337192292171098E-2</v>
      </c>
      <c r="W240" s="74">
        <f>IF(L240="","",IF(L242&gt;0,(SUM(L240:L242)/L240)/(SUM(L240:L242)/L240+SUM(L240:L242)/L241+SUM(L240:L242)/L242),L241/SUM(L240:L241)))</f>
        <v>0.47306791569086654</v>
      </c>
      <c r="X240" s="77">
        <f t="shared" si="83"/>
        <v>0</v>
      </c>
      <c r="Y240" s="89">
        <f t="shared" si="83"/>
        <v>197.5</v>
      </c>
      <c r="Z240" s="77">
        <f t="shared" si="83"/>
        <v>0</v>
      </c>
      <c r="AA240" s="77">
        <f t="shared" si="83"/>
        <v>0</v>
      </c>
      <c r="AB240" s="77">
        <f t="shared" si="83"/>
        <v>0</v>
      </c>
      <c r="AC240" s="77">
        <f t="shared" si="83"/>
        <v>0</v>
      </c>
      <c r="AD240" s="77">
        <f t="shared" si="83"/>
        <v>0</v>
      </c>
      <c r="AE240" s="77">
        <f t="shared" si="65"/>
        <v>0</v>
      </c>
      <c r="AF240" s="77">
        <f t="shared" si="66"/>
        <v>0</v>
      </c>
      <c r="AG240" s="77">
        <f t="shared" si="67"/>
        <v>1</v>
      </c>
      <c r="AH240" s="77">
        <f t="shared" si="68"/>
        <v>0</v>
      </c>
      <c r="AI240" s="77">
        <f t="shared" si="69"/>
        <v>0</v>
      </c>
      <c r="AJ240" s="77">
        <f t="shared" si="70"/>
        <v>0</v>
      </c>
      <c r="AK240" s="77">
        <f t="shared" si="71"/>
        <v>0</v>
      </c>
      <c r="AL240" s="77">
        <f t="shared" si="72"/>
        <v>0</v>
      </c>
      <c r="AM240" s="77">
        <f t="shared" si="73"/>
        <v>0</v>
      </c>
      <c r="AN240" s="77">
        <f t="shared" si="74"/>
        <v>0</v>
      </c>
      <c r="AO240" s="77">
        <f t="shared" si="75"/>
        <v>0</v>
      </c>
      <c r="AP240" s="77">
        <f t="shared" si="76"/>
        <v>0</v>
      </c>
      <c r="AQ240" s="77">
        <f t="shared" si="77"/>
        <v>0</v>
      </c>
      <c r="AR240" s="77">
        <f t="shared" si="78"/>
        <v>0</v>
      </c>
      <c r="AS240" s="107" t="str">
        <f>IF($B240="","",IF($B240=$B237,AS237,$B240))</f>
        <v>24</v>
      </c>
      <c r="AT240" s="321">
        <f>IF($B240=$B237,AT237+SUM(O240:O242),SUM(O240:O242))</f>
        <v>396.48</v>
      </c>
      <c r="AU240" s="296">
        <f>IF($A240=" ",SUM(O240:O242),0)+AU237</f>
        <v>0</v>
      </c>
      <c r="AV240" s="296">
        <f>IF($B240="","",AV237+Q240)</f>
        <v>479.44145538757556</v>
      </c>
    </row>
    <row r="241" spans="1:48" ht="13" customHeight="1" x14ac:dyDescent="0.2">
      <c r="A241" s="308"/>
      <c r="B241" s="282"/>
      <c r="C241" s="303"/>
      <c r="D241" s="79" t="s">
        <v>28</v>
      </c>
      <c r="E241" s="277"/>
      <c r="F241" s="291"/>
      <c r="G241" s="80" t="s">
        <v>79</v>
      </c>
      <c r="H241" s="277"/>
      <c r="I241" s="81" t="s">
        <v>23</v>
      </c>
      <c r="J241" s="83">
        <f>IF(I241="","",IF(_xlfn.XLOOKUP(I241,I$3:I240,$AS$3:AS240,0,,-1)=AS241,_xlfn.XLOOKUP(I241,I$3:I240,J$3:J240,1,,-1)+1,1))</f>
        <v>2</v>
      </c>
      <c r="K241" s="174">
        <f>IF(I241="","",_xlfn.XLOOKUP(I241,I$3:I240,K$3:K240,0,,-1)+IF($D241=" ",1,0))</f>
        <v>0</v>
      </c>
      <c r="L241" s="84">
        <v>2.02</v>
      </c>
      <c r="M241" s="85"/>
      <c r="N241" s="294"/>
      <c r="O241" s="86">
        <f>IF(OR(W240="",W241=""),"",ROUND(IF(L242&gt;0,IF(M241&gt;0,M241,IF(M240&gt;0,IF(N240=TRUE,ROUND((M240*W241)/W240,0),(M240*W241)/W240),IF(M241&gt;0,IF(N240=TRUE,ROUND(M241,0),M241),IF(M242&gt;0,IF(N240=TRUE,ROUND(O242*W241/W242,0),O242*W241/W242),0)))),IF(M241&gt;0,M241,IF(N240=TRUE,ROUND((M240*W241)/W240,0),(M240*W241)/W240))),2))</f>
        <v>176</v>
      </c>
      <c r="P241" s="87">
        <f t="shared" si="79"/>
        <v>355.52</v>
      </c>
      <c r="Q241" s="277"/>
      <c r="R241" s="286"/>
      <c r="S241" s="286"/>
      <c r="T241" s="286"/>
      <c r="U241" s="286"/>
      <c r="V241" s="288"/>
      <c r="W241" s="88">
        <f>IF(L241="","",IF(L242&gt;0,(SUM(L240:L242)/L241)/(SUM(L240:L242)/L240+SUM(L240:L242)/L241+SUM(L240:L242)/L242),L240/SUM(L240:L241)))</f>
        <v>0.52693208430913352</v>
      </c>
      <c r="X241" s="77">
        <f t="shared" si="83"/>
        <v>0</v>
      </c>
      <c r="Y241" s="77">
        <f t="shared" si="83"/>
        <v>0</v>
      </c>
      <c r="Z241" s="77">
        <f t="shared" si="83"/>
        <v>0</v>
      </c>
      <c r="AA241" s="77">
        <f t="shared" si="83"/>
        <v>0</v>
      </c>
      <c r="AB241" s="77">
        <f t="shared" si="83"/>
        <v>0</v>
      </c>
      <c r="AC241" s="89">
        <f t="shared" si="83"/>
        <v>-176</v>
      </c>
      <c r="AD241" s="77">
        <f t="shared" si="83"/>
        <v>0</v>
      </c>
      <c r="AE241" s="77">
        <f t="shared" si="65"/>
        <v>0</v>
      </c>
      <c r="AF241" s="77">
        <f t="shared" si="66"/>
        <v>0</v>
      </c>
      <c r="AG241" s="77">
        <f t="shared" si="67"/>
        <v>0</v>
      </c>
      <c r="AH241" s="77">
        <f t="shared" si="68"/>
        <v>0</v>
      </c>
      <c r="AI241" s="77">
        <f t="shared" si="69"/>
        <v>0</v>
      </c>
      <c r="AJ241" s="77">
        <f t="shared" si="70"/>
        <v>0</v>
      </c>
      <c r="AK241" s="77">
        <f t="shared" si="71"/>
        <v>0</v>
      </c>
      <c r="AL241" s="77">
        <f t="shared" si="72"/>
        <v>0</v>
      </c>
      <c r="AM241" s="77">
        <f t="shared" si="73"/>
        <v>0</v>
      </c>
      <c r="AN241" s="77">
        <f t="shared" si="74"/>
        <v>0</v>
      </c>
      <c r="AO241" s="77">
        <f t="shared" si="75"/>
        <v>0</v>
      </c>
      <c r="AP241" s="77">
        <f t="shared" si="76"/>
        <v>1</v>
      </c>
      <c r="AQ241" s="77">
        <f t="shared" si="77"/>
        <v>0</v>
      </c>
      <c r="AR241" s="77">
        <f t="shared" si="78"/>
        <v>0</v>
      </c>
      <c r="AS241" s="107" t="str">
        <f>IF($B240="","",IF($B240=$B237,AS238,$B240))</f>
        <v>24</v>
      </c>
      <c r="AT241" s="311"/>
      <c r="AU241" s="298"/>
      <c r="AV241" s="298"/>
    </row>
    <row r="242" spans="1:48" ht="13.25" customHeight="1" x14ac:dyDescent="0.2">
      <c r="A242" s="309"/>
      <c r="B242" s="283"/>
      <c r="C242" s="304"/>
      <c r="D242" s="90" t="s">
        <v>32</v>
      </c>
      <c r="E242" s="278"/>
      <c r="F242" s="292"/>
      <c r="G242" s="109"/>
      <c r="H242" s="278"/>
      <c r="I242" s="110"/>
      <c r="J242" s="112" t="str">
        <f>IF(I242="","",IF(_xlfn.XLOOKUP(I242,I$3:I241,$AS$3:AS241,0,,-1)=AS242,_xlfn.XLOOKUP(I242,I$3:I241,J$3:J241,1,,-1)+1,1))</f>
        <v/>
      </c>
      <c r="K242" s="115" t="str">
        <f>IF(I242="","",_xlfn.XLOOKUP(I242,I$3:I241,K$3:K241,0,,-1)+IF($D242=" ",1,0))</f>
        <v/>
      </c>
      <c r="L242" s="113"/>
      <c r="M242" s="96"/>
      <c r="N242" s="295"/>
      <c r="O242" s="114" t="str">
        <f>IF(OR(W240="",W241=""),"",IF(L242&gt;0,ROUND(IF(M242&gt;0,M242,IF(M240&gt;0,IF(N240=TRUE,ROUND((M240*W242)/W240,0),(M240*W242)/W240),IF(M241&gt;0,IF(N240=TRUE,ROUND((M241*W242)/W241,0),(M241*W242)/W241),IF(M242&gt;0,M242,0)))),2),""))</f>
        <v/>
      </c>
      <c r="P242" s="115" t="str">
        <f t="shared" si="79"/>
        <v/>
      </c>
      <c r="Q242" s="278"/>
      <c r="R242" s="278"/>
      <c r="S242" s="278"/>
      <c r="T242" s="278"/>
      <c r="U242" s="278"/>
      <c r="V242" s="289"/>
      <c r="W242" s="116" t="str">
        <f>IF(L242="","",(SUM(L240:L242)/L242)/(SUM(L240:L242)/L240+SUM(L240:L242)/L241+SUM(L240:L242)/L242))</f>
        <v/>
      </c>
      <c r="X242" s="77">
        <f t="shared" si="83"/>
        <v>0</v>
      </c>
      <c r="Y242" s="77">
        <f t="shared" si="83"/>
        <v>0</v>
      </c>
      <c r="Z242" s="77">
        <f t="shared" si="83"/>
        <v>0</v>
      </c>
      <c r="AA242" s="77">
        <f t="shared" si="83"/>
        <v>0</v>
      </c>
      <c r="AB242" s="77">
        <f t="shared" si="83"/>
        <v>0</v>
      </c>
      <c r="AC242" s="77">
        <f t="shared" si="83"/>
        <v>0</v>
      </c>
      <c r="AD242" s="77">
        <f t="shared" si="83"/>
        <v>0</v>
      </c>
      <c r="AE242" s="77">
        <f t="shared" si="65"/>
        <v>0</v>
      </c>
      <c r="AF242" s="77">
        <f t="shared" si="66"/>
        <v>0</v>
      </c>
      <c r="AG242" s="77">
        <f t="shared" si="67"/>
        <v>0</v>
      </c>
      <c r="AH242" s="77">
        <f t="shared" si="68"/>
        <v>0</v>
      </c>
      <c r="AI242" s="77">
        <f t="shared" si="69"/>
        <v>0</v>
      </c>
      <c r="AJ242" s="77">
        <f t="shared" si="70"/>
        <v>0</v>
      </c>
      <c r="AK242" s="77">
        <f t="shared" si="71"/>
        <v>0</v>
      </c>
      <c r="AL242" s="77">
        <f t="shared" si="72"/>
        <v>0</v>
      </c>
      <c r="AM242" s="77">
        <f t="shared" si="73"/>
        <v>0</v>
      </c>
      <c r="AN242" s="77">
        <f t="shared" si="74"/>
        <v>0</v>
      </c>
      <c r="AO242" s="77">
        <f t="shared" si="75"/>
        <v>0</v>
      </c>
      <c r="AP242" s="77">
        <f t="shared" si="76"/>
        <v>0</v>
      </c>
      <c r="AQ242" s="77">
        <f t="shared" si="77"/>
        <v>0</v>
      </c>
      <c r="AR242" s="77">
        <f t="shared" si="78"/>
        <v>0</v>
      </c>
      <c r="AS242" s="107" t="str">
        <f>IF($B240="","",IF($B240=$B237,AS239,$B240))</f>
        <v>24</v>
      </c>
      <c r="AT242" s="311"/>
      <c r="AU242" s="298"/>
      <c r="AV242" s="298"/>
    </row>
    <row r="243" spans="1:48" ht="13.25" customHeight="1" x14ac:dyDescent="0.2">
      <c r="A243" s="312" t="str">
        <f>IF(OR(D243="W",D244="W",D245="W",D243="1/2W",D244="1/2W",D245="1/2W",D243="1/2L",D244="1/2L",D245="1/2L"),"OK",IF(OR(D243="L",D244="L",D245="L"),"LOSS",IF(OR(D243="X",D244="X",D245="X"),"Anulado"," ")))</f>
        <v>OK</v>
      </c>
      <c r="B243" s="316" t="str">
        <f>IF(E243="","",$B240)</f>
        <v>24</v>
      </c>
      <c r="C243" s="302" t="str">
        <f>IF(E243=""," ","– "&amp;COUNTIF(B$3:B245,$B243))</f>
        <v>– 4</v>
      </c>
      <c r="D243" s="25" t="s">
        <v>28</v>
      </c>
      <c r="E243" s="325">
        <v>44705.895833333336</v>
      </c>
      <c r="F243" s="315" t="s">
        <v>306</v>
      </c>
      <c r="G243" s="132">
        <v>2</v>
      </c>
      <c r="H243" s="306" t="str">
        <f ca="1">IF(E243="","",IF(AND(DAY(E243)&lt;DAY(TODAY()),$A243=" "),"???",IF($A243=" ",IF(AND(DAY(E243)=DAY(TODAY()),HOUR(E243)&lt;=HOUR(NOW())+1),IF(AND(HOUR(E243)+2&lt;=HOUR(NOW()),DAY(E243)&lt;=DAY(TODAY()),MINUTE(E243)&lt;=MINUTE(NOW())),"???",IF(OR(MINUTE(E243)&lt;=MINUTE(NOW()),HOUR(E243)&lt;=HOUR(NOW())),"!!!","")),""),"")))</f>
        <v/>
      </c>
      <c r="I243" s="27" t="s">
        <v>20</v>
      </c>
      <c r="J243" s="175">
        <f>IF(I243="","",IF(_xlfn.XLOOKUP(I243,I$3:I242,$AS$3:AS242,0,,-1)=AS243,_xlfn.XLOOKUP(I243,I$3:I242,J$3:J242,1,,-1)+1,1))</f>
        <v>4</v>
      </c>
      <c r="K243" s="176">
        <f>IF(I243="","",_xlfn.XLOOKUP(I243,I$3:I242,K$3:K242,0,,-1)+IF($D243=" ",1,0))</f>
        <v>0</v>
      </c>
      <c r="L243" s="118">
        <v>2.7</v>
      </c>
      <c r="M243" s="119">
        <v>4.55</v>
      </c>
      <c r="N243" s="318" t="b">
        <v>0</v>
      </c>
      <c r="O243" s="102">
        <f>IF(OR(W243="",W244=""),"",ROUND(IF(L245&gt;0,IF(M243&gt;0,M243,IF(M244&gt;0,IF(N243=TRUE,ROUND((M244*W243)/W244,0),(M244*W243)/W244),IF(N243=TRUE,ROUND((M245*W243)/W245,0),(M245*W243)/W245))),IF(M243&gt;0,M243,IF(N243=TRUE,ROUND((M244*W243)/W244,0),(M244*W243)/W244))),2))</f>
        <v>4.55</v>
      </c>
      <c r="P243" s="33">
        <f t="shared" si="79"/>
        <v>12.285</v>
      </c>
      <c r="Q243" s="301">
        <f>IF($A243="Anulado",0,IF(OR($A243="LOSS",$A243="OK"),IF(OR($D243="W",$D243="1/2W",$D243="1/2L"),P243-O243,IF($D243="L",-O243,0))+IF(OR($D244="W",$D244="1/2W",$D244="1/2L"),P244-O244,IF($D244="L",-O244,0))+IF(OR($D245="W",$D245="1/2W",$D245="1/2L"),P245-O245,IF($D245="L",-O245,0)),IF(AND(OR($D243="W",$D243="1/2W",$D243="1/2L"),D244="W"),P243+P244-SUM(O243:O245)+_xlfn.XLOOKUP("X",D243:D245,O243:O245,0),IF(AND(D243=TRUE,D245="W"),P243+P245-SUM(O243:O245),IF(AND(D244="W",D245="W"),P244+P245-SUM(O243:O245)+_xlfn.XLOOKUP("X",D243:D245,O243:O245,0),IF(L245&gt;0,IF(OR($D243="W",$D243="1/2W",$D243="1/2L"),P243-SUM(O243:O245)+_xlfn.XLOOKUP("X",D243:D245,O243:O245,0),IF(OR($D243="W",$D243="1/2W",$D243="1/2L"),P244-SUM(O243:O245)+_xlfn.XLOOKUP("X",D243:D245,O243:O245,0),IF(OR($D243="W",$D243="1/2W",$D243="1/2L"),P245-SUM(O243:O245)+_xlfn.XLOOKUP("X",D243:D245,O243:O245,0),SUM(P243:P245)/3-SUM(O243:O245)+_xlfn.XLOOKUP("X",D243:D245,O243:O245,0)))),IF(OR($D243="W",$D243="1/2W",$D243="1/2L"),P243-SUM(O243:O244)+_xlfn.XLOOKUP("X",D243:D245,O243:O245,0),IF(OR($D243="W",$D243="1/2W",$D243="1/2L"),P244-SUM(O243:O244)+_xlfn.XLOOKUP("X",D243:D245,O243:O245,0),SUM(P243:P244)/2-SUM(O243:O244)+_xlfn.XLOOKUP("X",D243:D245,O243:O245,0)))))))))</f>
        <v>0.38185000000000091</v>
      </c>
      <c r="R243" s="300">
        <f>IF(Q243=0,0,Q243/SUM(O243:O245))</f>
        <v>3.208823529411773E-2</v>
      </c>
      <c r="S243" s="285">
        <f>IF($B243=$B240,IF(OR($A243="LOSS",$A243="OK",$A243="Anulada"),Q243,0)+S240,IF(OR($A243="LOSS",$A243="OK",$A243="Anulada"),Q243,0))</f>
        <v>27.476179999999996</v>
      </c>
      <c r="T243" s="285">
        <f>IF($B243="",0,IF($B243=$B240,IF(G245="",IF(OR(G243="DNB1",G243="DNB2",G243="AH1(0)",G243="AH2(0)",G243="AH1(1)",G243="AH2(1)",G243="AH1(2)",G243="AH2(2)",G243="AH1(3)",G243="AH2(3)",G243="AH1(4)",G243="AH2(4)"),0,IF(Q243&lt;0,IF(G245="",SMALL(P243:P245,1)-SUM(O243:O245),0),SMALL(P243:P245,1)-SUM(O243:O245))),IF(Q243&lt;0,IF(G245="",SMALL(P243:P245,1)-SUM(O243:O245),0),SMALL(P243:P245,1)-SUM(O243:O245)))+T240,IF(G245="",IF(OR(G243="DNB1",G243="DNB2",G243="AH1(0)",G243="AH2(0)",G243="AH1(1)",G243="AH2(1)",G243="AH1(2)",G243="AH2(2)",G243="AH1(3)",G243="AH2(3)",G243="AH1(4)",G243="AH2(4)"),0,IF(Q243&lt;0,IF(G245="",SMALL(P243:P245,1)-SUM(O243:O245),0),SMALL(P243:P245,1)-SUM(O243:O245))),IF(Q243&lt;0,IF(G245="",SMALL(P243:P245,1)-SUM(O243:O245),0),SMALL(P243:P245,1)-SUM(O243:O245)))))</f>
        <v>-2.0158199999999997</v>
      </c>
      <c r="U243" s="285">
        <f>IF($B243=$B240,IF(Q243&lt;0,IF(G245="",Q243,0),Q243)+U240,Q243)</f>
        <v>27.476179999999996</v>
      </c>
      <c r="V243" s="287">
        <f>IF(U243=0,0,U243/AT243)</f>
        <v>6.7280914834223021E-2</v>
      </c>
      <c r="W243" s="34">
        <f>IF(L243="","",IF(L245&gt;0,(SUM(L243:L245)/L243)/(SUM(L243:L245)/L243+SUM(L243:L245)/L244+SUM(L243:L245)/L245),L244/SUM(L243:L244)))</f>
        <v>0.38229238160603979</v>
      </c>
      <c r="X243" s="77">
        <f t="shared" ref="X243:AD252" si="84">IF($I243=X$2,IF(OR($D243="W",$D243="1/2W",$D243="1/2L"),$P243-$O243,IF($D243="X",0,-$O243)),0)</f>
        <v>0</v>
      </c>
      <c r="Y243" s="77">
        <f t="shared" si="84"/>
        <v>0</v>
      </c>
      <c r="Z243" s="89">
        <f t="shared" si="84"/>
        <v>-4.55</v>
      </c>
      <c r="AA243" s="77">
        <f t="shared" si="84"/>
        <v>0</v>
      </c>
      <c r="AB243" s="77">
        <f t="shared" si="84"/>
        <v>0</v>
      </c>
      <c r="AC243" s="77">
        <f t="shared" si="84"/>
        <v>0</v>
      </c>
      <c r="AD243" s="77">
        <f t="shared" si="84"/>
        <v>0</v>
      </c>
      <c r="AE243" s="77">
        <f t="shared" si="65"/>
        <v>0</v>
      </c>
      <c r="AF243" s="77">
        <f t="shared" si="66"/>
        <v>0</v>
      </c>
      <c r="AG243" s="77">
        <f t="shared" si="67"/>
        <v>0</v>
      </c>
      <c r="AH243" s="77">
        <f t="shared" si="68"/>
        <v>0</v>
      </c>
      <c r="AI243" s="77">
        <f t="shared" si="69"/>
        <v>0</v>
      </c>
      <c r="AJ243" s="77">
        <f t="shared" si="70"/>
        <v>1</v>
      </c>
      <c r="AK243" s="77">
        <f t="shared" si="71"/>
        <v>0</v>
      </c>
      <c r="AL243" s="77">
        <f t="shared" si="72"/>
        <v>0</v>
      </c>
      <c r="AM243" s="77">
        <f t="shared" si="73"/>
        <v>0</v>
      </c>
      <c r="AN243" s="77">
        <f t="shared" si="74"/>
        <v>0</v>
      </c>
      <c r="AO243" s="77">
        <f t="shared" si="75"/>
        <v>0</v>
      </c>
      <c r="AP243" s="77">
        <f t="shared" si="76"/>
        <v>0</v>
      </c>
      <c r="AQ243" s="77">
        <f t="shared" si="77"/>
        <v>0</v>
      </c>
      <c r="AR243" s="77">
        <f t="shared" si="78"/>
        <v>0</v>
      </c>
      <c r="AS243" s="105" t="str">
        <f>IF($B243="","",IF($B243=$B240,AS240,$B243))</f>
        <v>24</v>
      </c>
      <c r="AT243" s="322">
        <f>IF($B243=$B240,AT240+SUM(O243:O245),SUM(O243:O245))</f>
        <v>408.38</v>
      </c>
      <c r="AU243" s="285">
        <f>IF($A243=" ",SUM(O243:O245),0)+AU240</f>
        <v>0</v>
      </c>
      <c r="AV243" s="285">
        <f>IF($B243="","",AV240+Q243)</f>
        <v>479.82330538757554</v>
      </c>
    </row>
    <row r="244" spans="1:48" ht="13" customHeight="1" x14ac:dyDescent="0.2">
      <c r="A244" s="308"/>
      <c r="B244" s="282"/>
      <c r="C244" s="303"/>
      <c r="D244" s="39" t="s">
        <v>31</v>
      </c>
      <c r="E244" s="277"/>
      <c r="F244" s="291"/>
      <c r="G244" s="120" t="s">
        <v>307</v>
      </c>
      <c r="H244" s="277"/>
      <c r="I244" s="42" t="s">
        <v>23</v>
      </c>
      <c r="J244" s="177">
        <f>IF(I244="","",IF(_xlfn.XLOOKUP(I244,I$3:I243,$AS$3:AS243,0,,-1)=AS244,_xlfn.XLOOKUP(I244,I$3:I243,J$3:J243,1,,-1)+1,1))</f>
        <v>3</v>
      </c>
      <c r="K244" s="178">
        <f>IF(I244="","",_xlfn.XLOOKUP(I244,I$3:I243,K$3:K243,0,,-1)+IF($D244=" ",1,0))</f>
        <v>0</v>
      </c>
      <c r="L244" s="121">
        <v>1.671</v>
      </c>
      <c r="M244" s="122"/>
      <c r="N244" s="294"/>
      <c r="O244" s="47">
        <f>IF(OR(W243="",W244=""),"",ROUND(IF(L245&gt;0,IF(M244&gt;0,M244,IF(M243&gt;0,IF(N243=TRUE,ROUND((M243*W244)/W243,0),(M243*W244)/W243),IF(M244&gt;0,IF(N243=TRUE,ROUND(M244,0),M244),IF(M245&gt;0,IF(N243=TRUE,ROUND(O245*W244/W245,0),O245*W244/W245),0)))),IF(M244&gt;0,M244,IF(N243=TRUE,ROUND((M243*W244)/W243,0),(M243*W244)/W243))),2))</f>
        <v>7.35</v>
      </c>
      <c r="P244" s="48">
        <f t="shared" si="79"/>
        <v>12.28185</v>
      </c>
      <c r="Q244" s="277"/>
      <c r="R244" s="286"/>
      <c r="S244" s="286"/>
      <c r="T244" s="286"/>
      <c r="U244" s="286"/>
      <c r="V244" s="288"/>
      <c r="W244" s="49">
        <f>IF(L244="","",IF(L245&gt;0,(SUM(L243:L245)/L244)/(SUM(L243:L245)/L243+SUM(L243:L245)/L244+SUM(L243:L245)/L245),L243/SUM(L243:L244)))</f>
        <v>0.61770761839396016</v>
      </c>
      <c r="X244" s="77">
        <f t="shared" si="84"/>
        <v>0</v>
      </c>
      <c r="Y244" s="77">
        <f t="shared" si="84"/>
        <v>0</v>
      </c>
      <c r="Z244" s="77">
        <f t="shared" si="84"/>
        <v>0</v>
      </c>
      <c r="AA244" s="77">
        <f t="shared" si="84"/>
        <v>0</v>
      </c>
      <c r="AB244" s="77">
        <f t="shared" si="84"/>
        <v>0</v>
      </c>
      <c r="AC244" s="89">
        <f t="shared" si="84"/>
        <v>4.9318500000000007</v>
      </c>
      <c r="AD244" s="77">
        <f t="shared" si="84"/>
        <v>0</v>
      </c>
      <c r="AE244" s="77">
        <f t="shared" si="65"/>
        <v>0</v>
      </c>
      <c r="AF244" s="77">
        <f t="shared" si="66"/>
        <v>0</v>
      </c>
      <c r="AG244" s="77">
        <f t="shared" si="67"/>
        <v>0</v>
      </c>
      <c r="AH244" s="77">
        <f t="shared" si="68"/>
        <v>0</v>
      </c>
      <c r="AI244" s="77">
        <f t="shared" si="69"/>
        <v>0</v>
      </c>
      <c r="AJ244" s="77">
        <f t="shared" si="70"/>
        <v>0</v>
      </c>
      <c r="AK244" s="77">
        <f t="shared" si="71"/>
        <v>0</v>
      </c>
      <c r="AL244" s="77">
        <f t="shared" si="72"/>
        <v>0</v>
      </c>
      <c r="AM244" s="77">
        <f t="shared" si="73"/>
        <v>0</v>
      </c>
      <c r="AN244" s="77">
        <f t="shared" si="74"/>
        <v>0</v>
      </c>
      <c r="AO244" s="77">
        <f t="shared" si="75"/>
        <v>1</v>
      </c>
      <c r="AP244" s="77">
        <f t="shared" si="76"/>
        <v>0</v>
      </c>
      <c r="AQ244" s="77">
        <f t="shared" si="77"/>
        <v>0</v>
      </c>
      <c r="AR244" s="77">
        <f t="shared" si="78"/>
        <v>0</v>
      </c>
      <c r="AS244" s="105" t="str">
        <f>IF($B243="","",IF($B243=$B240,AS241,$B243))</f>
        <v>24</v>
      </c>
      <c r="AT244" s="311"/>
      <c r="AU244" s="298"/>
      <c r="AV244" s="298"/>
    </row>
    <row r="245" spans="1:48" ht="26.25" customHeight="1" x14ac:dyDescent="0.2">
      <c r="A245" s="309"/>
      <c r="B245" s="283"/>
      <c r="C245" s="304"/>
      <c r="D245" s="54" t="s">
        <v>32</v>
      </c>
      <c r="E245" s="278"/>
      <c r="F245" s="292"/>
      <c r="G245" s="134"/>
      <c r="H245" s="278"/>
      <c r="I245" s="57"/>
      <c r="J245" s="179" t="str">
        <f>IF(I245="","",IF(_xlfn.XLOOKUP(I245,I$3:I244,$AS$3:AS244,0,,-1)=AS245,_xlfn.XLOOKUP(I245,I$3:I244,J$3:J244,1,,-1)+1,1))</f>
        <v/>
      </c>
      <c r="K245" s="63" t="str">
        <f>IF(I245="","",_xlfn.XLOOKUP(I245,I$3:I244,K$3:K244,0,,-1)+IF($D245=" ",1,0))</f>
        <v/>
      </c>
      <c r="L245" s="55"/>
      <c r="M245" s="128"/>
      <c r="N245" s="295"/>
      <c r="O245" s="62" t="str">
        <f>IF(OR(W243="",W244=""),"",IF(L245&gt;0,ROUND(IF(M245&gt;0,M245,IF(M243&gt;0,IF(N243=TRUE,ROUND((M243*W245)/W243,0),(M243*W245)/W243),IF(M244&gt;0,IF(N243=TRUE,ROUND((M244*W245)/W244,0),(M244*W245)/W244),IF(M245&gt;0,M245,0)))),2),""))</f>
        <v/>
      </c>
      <c r="P245" s="63" t="str">
        <f t="shared" si="79"/>
        <v/>
      </c>
      <c r="Q245" s="278"/>
      <c r="R245" s="278"/>
      <c r="S245" s="278"/>
      <c r="T245" s="278"/>
      <c r="U245" s="278"/>
      <c r="V245" s="289"/>
      <c r="W245" s="64" t="str">
        <f>IF(L245="","",(SUM(L243:L245)/L245)/(SUM(L243:L245)/L243+SUM(L243:L245)/L244+SUM(L243:L245)/L245))</f>
        <v/>
      </c>
      <c r="X245" s="77">
        <f t="shared" si="84"/>
        <v>0</v>
      </c>
      <c r="Y245" s="77">
        <f t="shared" si="84"/>
        <v>0</v>
      </c>
      <c r="Z245" s="77">
        <f t="shared" si="84"/>
        <v>0</v>
      </c>
      <c r="AA245" s="77">
        <f t="shared" si="84"/>
        <v>0</v>
      </c>
      <c r="AB245" s="77">
        <f t="shared" si="84"/>
        <v>0</v>
      </c>
      <c r="AC245" s="77">
        <f t="shared" si="84"/>
        <v>0</v>
      </c>
      <c r="AD245" s="77">
        <f t="shared" si="84"/>
        <v>0</v>
      </c>
      <c r="AE245" s="77">
        <f t="shared" si="65"/>
        <v>0</v>
      </c>
      <c r="AF245" s="77">
        <f t="shared" si="66"/>
        <v>0</v>
      </c>
      <c r="AG245" s="77">
        <f t="shared" si="67"/>
        <v>0</v>
      </c>
      <c r="AH245" s="77">
        <f t="shared" si="68"/>
        <v>0</v>
      </c>
      <c r="AI245" s="77">
        <f t="shared" si="69"/>
        <v>0</v>
      </c>
      <c r="AJ245" s="77">
        <f t="shared" si="70"/>
        <v>0</v>
      </c>
      <c r="AK245" s="77">
        <f t="shared" si="71"/>
        <v>0</v>
      </c>
      <c r="AL245" s="77">
        <f t="shared" si="72"/>
        <v>0</v>
      </c>
      <c r="AM245" s="77">
        <f t="shared" si="73"/>
        <v>0</v>
      </c>
      <c r="AN245" s="77">
        <f t="shared" si="74"/>
        <v>0</v>
      </c>
      <c r="AO245" s="77">
        <f t="shared" si="75"/>
        <v>0</v>
      </c>
      <c r="AP245" s="77">
        <f t="shared" si="76"/>
        <v>0</v>
      </c>
      <c r="AQ245" s="77">
        <f t="shared" si="77"/>
        <v>0</v>
      </c>
      <c r="AR245" s="77">
        <f t="shared" si="78"/>
        <v>0</v>
      </c>
      <c r="AS245" s="105" t="str">
        <f>IF($B243="","",IF($B243=$B240,AS242,$B243))</f>
        <v>24</v>
      </c>
      <c r="AT245" s="311"/>
      <c r="AU245" s="298"/>
      <c r="AV245" s="298"/>
    </row>
    <row r="246" spans="1:48" ht="13.25" customHeight="1" x14ac:dyDescent="0.2">
      <c r="A246" s="307" t="str">
        <f>IF(OR(D246="W",D247="W",D248="W",D246="1/2W",D247="1/2W",D248="1/2W",D246="1/2L",D247="1/2L",D248="1/2L"),"OK",IF(OR(D246="L",D247="L",D248="L"),"LOSS",IF(OR(D246="X",D247="X",D248="X"),"Anulado"," ")))</f>
        <v>OK</v>
      </c>
      <c r="B246" s="317" t="str">
        <f>IF(E246="","",$B243)</f>
        <v>24</v>
      </c>
      <c r="C246" s="305" t="str">
        <f>IF(E246=""," ","– "&amp;COUNTIF(B$3:B248,$B246))</f>
        <v>– 5</v>
      </c>
      <c r="D246" s="65" t="s">
        <v>31</v>
      </c>
      <c r="E246" s="326">
        <v>44706.791666666664</v>
      </c>
      <c r="F246" s="314" t="s">
        <v>308</v>
      </c>
      <c r="G246" s="66" t="s">
        <v>290</v>
      </c>
      <c r="H246" s="313" t="str">
        <f ca="1">IF(E246="","",IF(AND(DAY(E246)&lt;DAY(TODAY()),$A246=" "),"???",IF($A246=" ",IF(AND(DAY(E246)=DAY(TODAY()),HOUR(E246)&lt;=HOUR(NOW())+1),IF(AND(HOUR(E246)+2&lt;=HOUR(NOW()),DAY(E246)&lt;=DAY(TODAY()),MINUTE(E246)&lt;=MINUTE(NOW())),"???",IF(OR(MINUTE(E246)&lt;=MINUTE(NOW()),HOUR(E246)&lt;=HOUR(NOW())),"!!!","")),""),"")))</f>
        <v/>
      </c>
      <c r="I246" s="67" t="s">
        <v>20</v>
      </c>
      <c r="J246" s="69">
        <f>IF(I246="","",IF(_xlfn.XLOOKUP(I246,I$3:I245,$AS$3:AS245,0,,-1)=AS246,_xlfn.XLOOKUP(I246,I$3:I245,J$3:J245,1,,-1)+1,1))</f>
        <v>5</v>
      </c>
      <c r="K246" s="173">
        <f>IF(I246="","",_xlfn.XLOOKUP(I246,I$3:I245,K$3:K245,0,,-1)+IF($D246=" ",1,0))</f>
        <v>0</v>
      </c>
      <c r="L246" s="70">
        <v>2.7</v>
      </c>
      <c r="M246" s="71">
        <v>13.59</v>
      </c>
      <c r="N246" s="293" t="b">
        <v>0</v>
      </c>
      <c r="O246" s="72">
        <f>IF(OR(W246="",W247=""),"",ROUND(IF(L248&gt;0,IF(M246&gt;0,M246,IF(M247&gt;0,IF(N246=TRUE,ROUND((M247*W246)/W247,0),(M247*W246)/W247),IF(N246=TRUE,ROUND((M248*W246)/W248,0),(M248*W246)/W248))),IF(M246&gt;0,M246,IF(N246=TRUE,ROUND((M247*W246)/W247,0),(M247*W246)/W247))),2))</f>
        <v>13.59</v>
      </c>
      <c r="P246" s="73">
        <f t="shared" si="79"/>
        <v>36.693000000000005</v>
      </c>
      <c r="Q246" s="320">
        <f>IF($A246="Anulado",0,IF(OR($A246="LOSS",$A246="OK"),IF(OR($D246="W",$D246="1/2W",$D246="1/2L"),P246-O246,IF($D246="L",-O246,0))+IF(OR($D247="W",$D247="1/2W",$D247="1/2L"),P247-O247,IF($D247="L",-O247,0))+IF(OR($D248="W",$D248="1/2W",$D248="1/2L"),P248-O248,IF($D248="L",-O248,0)),IF(AND(OR($D246="W",$D246="1/2W",$D246="1/2L"),D247="W"),P246+P247-SUM(O246:O248)+_xlfn.XLOOKUP("X",D246:D248,O246:O248,0),IF(AND(D246=TRUE,D248="W"),P246+P248-SUM(O246:O248),IF(AND(D247="W",D248="W"),P247+P248-SUM(O246:O248)+_xlfn.XLOOKUP("X",D246:D248,O246:O248,0),IF(L248&gt;0,IF(OR($D246="W",$D246="1/2W",$D246="1/2L"),P246-SUM(O246:O248)+_xlfn.XLOOKUP("X",D246:D248,O246:O248,0),IF(OR($D246="W",$D246="1/2W",$D246="1/2L"),P247-SUM(O246:O248)+_xlfn.XLOOKUP("X",D246:D248,O246:O248,0),IF(OR($D246="W",$D246="1/2W",$D246="1/2L"),P248-SUM(O246:O248)+_xlfn.XLOOKUP("X",D246:D248,O246:O248,0),SUM(P246:P248)/3-SUM(O246:O248)+_xlfn.XLOOKUP("X",D246:D248,O246:O248,0)))),IF(OR($D246="W",$D246="1/2W",$D246="1/2L"),P246-SUM(O246:O247)+_xlfn.XLOOKUP("X",D246:D248,O246:O248,0),IF(OR($D246="W",$D246="1/2W",$D246="1/2L"),P247-SUM(O246:O247)+_xlfn.XLOOKUP("X",D246:D248,O246:O248,0),SUM(P246:P247)/2-SUM(O246:O247)+_xlfn.XLOOKUP("X",D246:D248,O246:O248,0)))))))))</f>
        <v>2.1030000000000051</v>
      </c>
      <c r="R246" s="319">
        <f>IF(Q246=0,0,Q246/SUM(O246:O248))</f>
        <v>6.0797918473547409E-2</v>
      </c>
      <c r="S246" s="296">
        <f>IF($B246=$B243,IF(OR($A246="LOSS",$A246="OK",$A246="Anulada"),Q246,0)+S243,IF(OR($A246="LOSS",$A246="OK",$A246="Anulada"),Q246,0))</f>
        <v>29.579180000000001</v>
      </c>
      <c r="T246" s="296">
        <f>IF($B246="",0,IF($B246=$B243,IF(G248="",IF(OR(G246="DNB1",G246="DNB2",G246="AH1(0)",G246="AH2(0)",G246="AH1(1)",G246="AH2(1)",G246="AH1(2)",G246="AH2(2)",G246="AH1(3)",G246="AH2(3)",G246="AH1(4)",G246="AH2(4)"),0,IF(Q246&lt;0,IF(G248="",SMALL(P246:P248,1)-SUM(O246:O248),0),SMALL(P246:P248,1)-SUM(O246:O248))),IF(Q246&lt;0,IF(G248="",SMALL(P246:P248,1)-SUM(O246:O248),0),SMALL(P246:P248,1)-SUM(O246:O248)))+T243,IF(G248="",IF(OR(G246="DNB1",G246="DNB2",G246="AH1(0)",G246="AH2(0)",G246="AH1(1)",G246="AH2(1)",G246="AH1(2)",G246="AH2(2)",G246="AH1(3)",G246="AH2(3)",G246="AH1(4)",G246="AH2(4)"),0,IF(Q246&lt;0,IF(G248="",SMALL(P246:P248,1)-SUM(O246:O248),0),SMALL(P246:P248,1)-SUM(O246:O248))),IF(Q246&lt;0,IF(G248="",SMALL(P246:P248,1)-SUM(O246:O248),0),SMALL(P246:P248,1)-SUM(O246:O248)))))</f>
        <v>8.7180000000001812E-2</v>
      </c>
      <c r="U246" s="296">
        <f>IF($B246=$B243,IF(Q246&lt;0,IF(G248="",Q246,0),Q246)+U243,Q246)</f>
        <v>29.579180000000001</v>
      </c>
      <c r="V246" s="323">
        <f>IF(U246=0,0,U246/AT246)</f>
        <v>6.6774680000902989E-2</v>
      </c>
      <c r="W246" s="74">
        <f>IF(L246="","",IF(L248&gt;0,(SUM(L246:L248)/L246)/(SUM(L246:L248)/L246+SUM(L246:L248)/L247+SUM(L246:L248)/L248),L247/SUM(L246:L247)))</f>
        <v>0.40331491712707179</v>
      </c>
      <c r="X246" s="77">
        <f t="shared" si="84"/>
        <v>0</v>
      </c>
      <c r="Y246" s="77">
        <f t="shared" si="84"/>
        <v>0</v>
      </c>
      <c r="Z246" s="89">
        <f t="shared" si="84"/>
        <v>23.103000000000005</v>
      </c>
      <c r="AA246" s="77">
        <f t="shared" si="84"/>
        <v>0</v>
      </c>
      <c r="AB246" s="77">
        <f t="shared" si="84"/>
        <v>0</v>
      </c>
      <c r="AC246" s="77">
        <f t="shared" si="84"/>
        <v>0</v>
      </c>
      <c r="AD246" s="77">
        <f t="shared" si="84"/>
        <v>0</v>
      </c>
      <c r="AE246" s="77">
        <f t="shared" si="65"/>
        <v>0</v>
      </c>
      <c r="AF246" s="77">
        <f t="shared" si="66"/>
        <v>0</v>
      </c>
      <c r="AG246" s="77">
        <f t="shared" si="67"/>
        <v>0</v>
      </c>
      <c r="AH246" s="77">
        <f t="shared" si="68"/>
        <v>0</v>
      </c>
      <c r="AI246" s="77">
        <f t="shared" si="69"/>
        <v>1</v>
      </c>
      <c r="AJ246" s="77">
        <f t="shared" si="70"/>
        <v>0</v>
      </c>
      <c r="AK246" s="77">
        <f t="shared" si="71"/>
        <v>0</v>
      </c>
      <c r="AL246" s="77">
        <f t="shared" si="72"/>
        <v>0</v>
      </c>
      <c r="AM246" s="77">
        <f t="shared" si="73"/>
        <v>0</v>
      </c>
      <c r="AN246" s="77">
        <f t="shared" si="74"/>
        <v>0</v>
      </c>
      <c r="AO246" s="77">
        <f t="shared" si="75"/>
        <v>0</v>
      </c>
      <c r="AP246" s="77">
        <f t="shared" si="76"/>
        <v>0</v>
      </c>
      <c r="AQ246" s="77">
        <f t="shared" si="77"/>
        <v>0</v>
      </c>
      <c r="AR246" s="77">
        <f t="shared" si="78"/>
        <v>0</v>
      </c>
      <c r="AS246" s="107" t="str">
        <f>IF($B246="","",IF($B246=$B243,AS243,$B246))</f>
        <v>24</v>
      </c>
      <c r="AT246" s="321">
        <f>IF($B246=$B243,AT243+SUM(O246:O248),SUM(O246:O248))</f>
        <v>442.97</v>
      </c>
      <c r="AU246" s="296">
        <f>IF($A246=" ",SUM(O246:O248),0)+AU243</f>
        <v>0</v>
      </c>
      <c r="AV246" s="296">
        <f>IF($B246="","",AV243+Q246)</f>
        <v>481.92630538757555</v>
      </c>
    </row>
    <row r="247" spans="1:48" ht="13" customHeight="1" x14ac:dyDescent="0.2">
      <c r="A247" s="308"/>
      <c r="B247" s="282"/>
      <c r="C247" s="303"/>
      <c r="D247" s="79" t="s">
        <v>28</v>
      </c>
      <c r="E247" s="277"/>
      <c r="F247" s="291"/>
      <c r="G247" s="80" t="s">
        <v>309</v>
      </c>
      <c r="H247" s="277"/>
      <c r="I247" s="81" t="s">
        <v>19</v>
      </c>
      <c r="J247" s="83">
        <f>IF(I247="","",IF(_xlfn.XLOOKUP(I247,I$3:I246,$AS$3:AS246,0,,-1)=AS247,_xlfn.XLOOKUP(I247,I$3:I246,J$3:J246,1,,-1)+1,1))</f>
        <v>3</v>
      </c>
      <c r="K247" s="174">
        <f>IF(I247="","",_xlfn.XLOOKUP(I247,I$3:I246,K$3:K246,0,,-1)+IF($D247=" ",1,0))</f>
        <v>0</v>
      </c>
      <c r="L247" s="84">
        <v>1.825</v>
      </c>
      <c r="M247" s="85">
        <v>21</v>
      </c>
      <c r="N247" s="294"/>
      <c r="O247" s="86">
        <f>IF(OR(W246="",W247=""),"",ROUND(IF(L248&gt;0,IF(M247&gt;0,M247,IF(M246&gt;0,IF(N246=TRUE,ROUND((M246*W247)/W246,0),(M246*W247)/W246),IF(M247&gt;0,IF(N246=TRUE,ROUND(M247,0),M247),IF(M248&gt;0,IF(N246=TRUE,ROUND(O248*W247/W248,0),O248*W247/W248),0)))),IF(M247&gt;0,M247,IF(N246=TRUE,ROUND((M246*W247)/W246,0),(M246*W247)/W246))),2))</f>
        <v>21</v>
      </c>
      <c r="P247" s="87">
        <f t="shared" si="79"/>
        <v>38.324999999999996</v>
      </c>
      <c r="Q247" s="277"/>
      <c r="R247" s="286"/>
      <c r="S247" s="286"/>
      <c r="T247" s="286"/>
      <c r="U247" s="286"/>
      <c r="V247" s="288"/>
      <c r="W247" s="88">
        <f>IF(L247="","",IF(L248&gt;0,(SUM(L246:L248)/L247)/(SUM(L246:L248)/L246+SUM(L246:L248)/L247+SUM(L246:L248)/L248),L246/SUM(L246:L247)))</f>
        <v>0.59668508287292821</v>
      </c>
      <c r="X247" s="77">
        <f t="shared" si="84"/>
        <v>0</v>
      </c>
      <c r="Y247" s="89">
        <f t="shared" si="84"/>
        <v>-21</v>
      </c>
      <c r="Z247" s="77">
        <f t="shared" si="84"/>
        <v>0</v>
      </c>
      <c r="AA247" s="77">
        <f t="shared" si="84"/>
        <v>0</v>
      </c>
      <c r="AB247" s="77">
        <f t="shared" si="84"/>
        <v>0</v>
      </c>
      <c r="AC247" s="77">
        <f t="shared" si="84"/>
        <v>0</v>
      </c>
      <c r="AD247" s="77">
        <f t="shared" si="84"/>
        <v>0</v>
      </c>
      <c r="AE247" s="77">
        <f t="shared" si="65"/>
        <v>0</v>
      </c>
      <c r="AF247" s="77">
        <f t="shared" si="66"/>
        <v>0</v>
      </c>
      <c r="AG247" s="77">
        <f t="shared" si="67"/>
        <v>0</v>
      </c>
      <c r="AH247" s="77">
        <f t="shared" si="68"/>
        <v>1</v>
      </c>
      <c r="AI247" s="77">
        <f t="shared" si="69"/>
        <v>0</v>
      </c>
      <c r="AJ247" s="77">
        <f t="shared" si="70"/>
        <v>0</v>
      </c>
      <c r="AK247" s="77">
        <f t="shared" si="71"/>
        <v>0</v>
      </c>
      <c r="AL247" s="77">
        <f t="shared" si="72"/>
        <v>0</v>
      </c>
      <c r="AM247" s="77">
        <f t="shared" si="73"/>
        <v>0</v>
      </c>
      <c r="AN247" s="77">
        <f t="shared" si="74"/>
        <v>0</v>
      </c>
      <c r="AO247" s="77">
        <f t="shared" si="75"/>
        <v>0</v>
      </c>
      <c r="AP247" s="77">
        <f t="shared" si="76"/>
        <v>0</v>
      </c>
      <c r="AQ247" s="77">
        <f t="shared" si="77"/>
        <v>0</v>
      </c>
      <c r="AR247" s="77">
        <f t="shared" si="78"/>
        <v>0</v>
      </c>
      <c r="AS247" s="107" t="str">
        <f>IF($B246="","",IF($B246=$B243,AS244,$B246))</f>
        <v>24</v>
      </c>
      <c r="AT247" s="311"/>
      <c r="AU247" s="298"/>
      <c r="AV247" s="298"/>
    </row>
    <row r="248" spans="1:48" ht="13.25" customHeight="1" x14ac:dyDescent="0.2">
      <c r="A248" s="309"/>
      <c r="B248" s="283"/>
      <c r="C248" s="304"/>
      <c r="D248" s="90" t="s">
        <v>32</v>
      </c>
      <c r="E248" s="278"/>
      <c r="F248" s="292"/>
      <c r="G248" s="109"/>
      <c r="H248" s="278"/>
      <c r="I248" s="110"/>
      <c r="J248" s="112" t="str">
        <f>IF(I248="","",IF(_xlfn.XLOOKUP(I248,I$3:I247,$AS$3:AS247,0,,-1)=AS248,_xlfn.XLOOKUP(I248,I$3:I247,J$3:J247,1,,-1)+1,1))</f>
        <v/>
      </c>
      <c r="K248" s="115" t="str">
        <f>IF(I248="","",_xlfn.XLOOKUP(I248,I$3:I247,K$3:K247,0,,-1)+IF($D248=" ",1,0))</f>
        <v/>
      </c>
      <c r="L248" s="113"/>
      <c r="M248" s="96"/>
      <c r="N248" s="295"/>
      <c r="O248" s="114" t="str">
        <f>IF(OR(W246="",W247=""),"",IF(L248&gt;0,ROUND(IF(M248&gt;0,M248,IF(M246&gt;0,IF(N246=TRUE,ROUND((M246*W248)/W246,0),(M246*W248)/W246),IF(M247&gt;0,IF(N246=TRUE,ROUND((M247*W248)/W247,0),(M247*W248)/W247),IF(M248&gt;0,M248,0)))),2),""))</f>
        <v/>
      </c>
      <c r="P248" s="115" t="str">
        <f t="shared" si="79"/>
        <v/>
      </c>
      <c r="Q248" s="278"/>
      <c r="R248" s="278"/>
      <c r="S248" s="278"/>
      <c r="T248" s="278"/>
      <c r="U248" s="278"/>
      <c r="V248" s="289"/>
      <c r="W248" s="116" t="str">
        <f>IF(L248="","",(SUM(L246:L248)/L248)/(SUM(L246:L248)/L246+SUM(L246:L248)/L247+SUM(L246:L248)/L248))</f>
        <v/>
      </c>
      <c r="X248" s="77">
        <f t="shared" si="84"/>
        <v>0</v>
      </c>
      <c r="Y248" s="77">
        <f t="shared" si="84"/>
        <v>0</v>
      </c>
      <c r="Z248" s="77">
        <f t="shared" si="84"/>
        <v>0</v>
      </c>
      <c r="AA248" s="77">
        <f t="shared" si="84"/>
        <v>0</v>
      </c>
      <c r="AB248" s="77">
        <f t="shared" si="84"/>
        <v>0</v>
      </c>
      <c r="AC248" s="77">
        <f t="shared" si="84"/>
        <v>0</v>
      </c>
      <c r="AD248" s="77">
        <f t="shared" si="84"/>
        <v>0</v>
      </c>
      <c r="AE248" s="77">
        <f t="shared" si="65"/>
        <v>0</v>
      </c>
      <c r="AF248" s="77">
        <f t="shared" si="66"/>
        <v>0</v>
      </c>
      <c r="AG248" s="77">
        <f t="shared" si="67"/>
        <v>0</v>
      </c>
      <c r="AH248" s="77">
        <f t="shared" si="68"/>
        <v>0</v>
      </c>
      <c r="AI248" s="77">
        <f t="shared" si="69"/>
        <v>0</v>
      </c>
      <c r="AJ248" s="77">
        <f t="shared" si="70"/>
        <v>0</v>
      </c>
      <c r="AK248" s="77">
        <f t="shared" si="71"/>
        <v>0</v>
      </c>
      <c r="AL248" s="77">
        <f t="shared" si="72"/>
        <v>0</v>
      </c>
      <c r="AM248" s="77">
        <f t="shared" si="73"/>
        <v>0</v>
      </c>
      <c r="AN248" s="77">
        <f t="shared" si="74"/>
        <v>0</v>
      </c>
      <c r="AO248" s="77">
        <f t="shared" si="75"/>
        <v>0</v>
      </c>
      <c r="AP248" s="77">
        <f t="shared" si="76"/>
        <v>0</v>
      </c>
      <c r="AQ248" s="77">
        <f t="shared" si="77"/>
        <v>0</v>
      </c>
      <c r="AR248" s="77">
        <f t="shared" si="78"/>
        <v>0</v>
      </c>
      <c r="AS248" s="107" t="str">
        <f>IF($B246="","",IF($B246=$B243,AS245,$B246))</f>
        <v>24</v>
      </c>
      <c r="AT248" s="311"/>
      <c r="AU248" s="298"/>
      <c r="AV248" s="298"/>
    </row>
    <row r="249" spans="1:48" ht="13.25" customHeight="1" x14ac:dyDescent="0.2">
      <c r="A249" s="312" t="str">
        <f>IF(OR(D249="W",D250="W",D251="W",D249="1/2W",D250="1/2W",D251="1/2W",D249="1/2L",D250="1/2L",D251="1/2L"),"OK",IF(OR(D249="L",D250="L",D251="L"),"LOSS",IF(OR(D249="X",D250="X",D251="X"),"Anulado"," ")))</f>
        <v>OK</v>
      </c>
      <c r="B249" s="316" t="str">
        <f>IF(E249="","",$B246)</f>
        <v>24</v>
      </c>
      <c r="C249" s="302" t="str">
        <f>IF(E249=""," ","– "&amp;COUNTIF(B$3:B251,$B249))</f>
        <v>– 6</v>
      </c>
      <c r="D249" s="25" t="s">
        <v>28</v>
      </c>
      <c r="E249" s="325">
        <v>44707.791666666664</v>
      </c>
      <c r="F249" s="315" t="s">
        <v>310</v>
      </c>
      <c r="G249" s="117" t="s">
        <v>311</v>
      </c>
      <c r="H249" s="306" t="str">
        <f ca="1">IF(E249="","",IF(AND(DAY(E249)&lt;DAY(TODAY()),$A249=" "),"???",IF($A249=" ",IF(AND(DAY(E249)=DAY(TODAY()),HOUR(E249)&lt;=HOUR(NOW())+1),IF(AND(HOUR(E249)+2&lt;=HOUR(NOW()),DAY(E249)&lt;=DAY(TODAY()),MINUTE(E249)&lt;=MINUTE(NOW())),"???",IF(OR(MINUTE(E249)&lt;=MINUTE(NOW()),HOUR(E249)&lt;=HOUR(NOW())),"!!!","")),""),"")))</f>
        <v/>
      </c>
      <c r="I249" s="27" t="s">
        <v>19</v>
      </c>
      <c r="J249" s="175">
        <f>IF(I249="","",IF(_xlfn.XLOOKUP(I249,I$3:I248,$AS$3:AS248,0,,-1)=AS249,_xlfn.XLOOKUP(I249,I$3:I248,J$3:J248,1,,-1)+1,1))</f>
        <v>4</v>
      </c>
      <c r="K249" s="176">
        <f>IF(I249="","",_xlfn.XLOOKUP(I249,I$3:I248,K$3:K248,0,,-1)+IF($D249=" ",1,0))</f>
        <v>0</v>
      </c>
      <c r="L249" s="118">
        <v>2.25</v>
      </c>
      <c r="M249" s="119">
        <v>11</v>
      </c>
      <c r="N249" s="318" t="b">
        <v>0</v>
      </c>
      <c r="O249" s="102">
        <f>IF(OR(W249="",W250=""),"",ROUND(IF(L251&gt;0,IF(M249&gt;0,M249,IF(M250&gt;0,IF(N249=TRUE,ROUND((M250*W249)/W250,0),(M250*W249)/W250),IF(N249=TRUE,ROUND((M251*W249)/W251,0),(M251*W249)/W251))),IF(M249&gt;0,M249,IF(N249=TRUE,ROUND((M250*W249)/W250,0),(M250*W249)/W250))),2))</f>
        <v>11</v>
      </c>
      <c r="P249" s="33">
        <f t="shared" si="79"/>
        <v>24.75</v>
      </c>
      <c r="Q249" s="301">
        <f>IF($A249="Anulado",0,IF(OR($A249="LOSS",$A249="OK"),IF(OR($D249="W",$D249="1/2W",$D249="1/2L"),P249-O249,IF($D249="L",-O249,0))+IF(OR($D250="W",$D250="1/2W",$D250="1/2L"),P250-O250,IF($D250="L",-O250,0))+IF(OR($D251="W",$D251="1/2W",$D251="1/2L"),P251-O251,IF($D251="L",-O251,0)),IF(AND(OR($D249="W",$D249="1/2W",$D249="1/2L"),D250="W"),P249+P250-SUM(O249:O251)+_xlfn.XLOOKUP("X",D249:D251,O249:O251,0),IF(AND(D249=TRUE,D251="W"),P249+P251-SUM(O249:O251),IF(AND(D250="W",D251="W"),P250+P251-SUM(O249:O251)+_xlfn.XLOOKUP("X",D249:D251,O249:O251,0),IF(L251&gt;0,IF(OR($D249="W",$D249="1/2W",$D249="1/2L"),P249-SUM(O249:O251)+_xlfn.XLOOKUP("X",D249:D251,O249:O251,0),IF(OR($D249="W",$D249="1/2W",$D249="1/2L"),P250-SUM(O249:O251)+_xlfn.XLOOKUP("X",D249:D251,O249:O251,0),IF(OR($D249="W",$D249="1/2W",$D249="1/2L"),P251-SUM(O249:O251)+_xlfn.XLOOKUP("X",D249:D251,O249:O251,0),SUM(P249:P251)/3-SUM(O249:O251)+_xlfn.XLOOKUP("X",D249:D251,O249:O251,0)))),IF(OR($D249="W",$D249="1/2W",$D249="1/2L"),P249-SUM(O249:O250)+_xlfn.XLOOKUP("X",D249:D251,O249:O251,0),IF(OR($D249="W",$D249="1/2W",$D249="1/2L"),P250-SUM(O249:O250)+_xlfn.XLOOKUP("X",D249:D251,O249:O251,0),SUM(P249:P250)/2-SUM(O249:O250)+_xlfn.XLOOKUP("X",D249:D251,O249:O251,0)))))))))</f>
        <v>0.59199999999999875</v>
      </c>
      <c r="R249" s="300">
        <f>IF(Q249=0,0,Q249/SUM(O249:O251))</f>
        <v>2.6860254083484518E-2</v>
      </c>
      <c r="S249" s="285">
        <f>IF($B249=$B246,IF(OR($A249="LOSS",$A249="OK",$A249="Anulada"),Q249,0)+S246,IF(OR($A249="LOSS",$A249="OK",$A249="Anulada"),Q249,0))</f>
        <v>30.17118</v>
      </c>
      <c r="T249" s="285">
        <f>IF($B249="",0,IF($B249=$B246,IF(G251="",IF(OR(G249="DNB1",G249="DNB2",G249="AH1(0)",G249="AH2(0)",G249="AH1(1)",G249="AH2(1)",G249="AH1(2)",G249="AH2(2)",G249="AH1(3)",G249="AH2(3)",G249="AH1(4)",G249="AH2(4)"),0,IF(Q249&lt;0,IF(G251="",SMALL(P249:P251,1)-SUM(O249:O251),0),SMALL(P249:P251,1)-SUM(O249:O251))),IF(Q249&lt;0,IF(G251="",SMALL(P249:P251,1)-SUM(O249:O251),0),SMALL(P249:P251,1)-SUM(O249:O251)))+T246,IF(G251="",IF(OR(G249="DNB1",G249="DNB2",G249="AH1(0)",G249="AH2(0)",G249="AH1(1)",G249="AH2(1)",G249="AH1(2)",G249="AH2(2)",G249="AH1(3)",G249="AH2(3)",G249="AH1(4)",G249="AH2(4)"),0,IF(Q249&lt;0,IF(G251="",SMALL(P249:P251,1)-SUM(O249:O251),0),SMALL(P249:P251,1)-SUM(O249:O251))),IF(Q249&lt;0,IF(G251="",SMALL(P249:P251,1)-SUM(O249:O251),0),SMALL(P249:P251,1)-SUM(O249:O251)))))</f>
        <v>0.67918000000000056</v>
      </c>
      <c r="U249" s="285">
        <f>IF($B249=$B246,IF(Q249&lt;0,IF(G251="",Q249,0),Q249)+U246,Q249)</f>
        <v>30.17118</v>
      </c>
      <c r="V249" s="287">
        <f>IF(U249=0,0,U249/AT249)</f>
        <v>6.4882862734134739E-2</v>
      </c>
      <c r="W249" s="34">
        <f>IF(L249="","",IF(L251&gt;0,(SUM(L249:L251)/L249)/(SUM(L249:L251)/L249+SUM(L249:L251)/L250+SUM(L249:L251)/L251),L250/SUM(L249:L250)))</f>
        <v>0.47674418604651159</v>
      </c>
      <c r="X249" s="77">
        <f t="shared" si="84"/>
        <v>0</v>
      </c>
      <c r="Y249" s="89">
        <f t="shared" si="84"/>
        <v>-11</v>
      </c>
      <c r="Z249" s="77">
        <f t="shared" si="84"/>
        <v>0</v>
      </c>
      <c r="AA249" s="77">
        <f t="shared" si="84"/>
        <v>0</v>
      </c>
      <c r="AB249" s="77">
        <f t="shared" si="84"/>
        <v>0</v>
      </c>
      <c r="AC249" s="77">
        <f t="shared" si="84"/>
        <v>0</v>
      </c>
      <c r="AD249" s="77">
        <f t="shared" si="84"/>
        <v>0</v>
      </c>
      <c r="AE249" s="77">
        <f t="shared" si="65"/>
        <v>0</v>
      </c>
      <c r="AF249" s="77">
        <f t="shared" si="66"/>
        <v>0</v>
      </c>
      <c r="AG249" s="77">
        <f t="shared" si="67"/>
        <v>0</v>
      </c>
      <c r="AH249" s="77">
        <f t="shared" si="68"/>
        <v>1</v>
      </c>
      <c r="AI249" s="77">
        <f t="shared" si="69"/>
        <v>0</v>
      </c>
      <c r="AJ249" s="77">
        <f t="shared" si="70"/>
        <v>0</v>
      </c>
      <c r="AK249" s="77">
        <f t="shared" si="71"/>
        <v>0</v>
      </c>
      <c r="AL249" s="77">
        <f t="shared" si="72"/>
        <v>0</v>
      </c>
      <c r="AM249" s="77">
        <f t="shared" si="73"/>
        <v>0</v>
      </c>
      <c r="AN249" s="77">
        <f t="shared" si="74"/>
        <v>0</v>
      </c>
      <c r="AO249" s="77">
        <f t="shared" si="75"/>
        <v>0</v>
      </c>
      <c r="AP249" s="77">
        <f t="shared" si="76"/>
        <v>0</v>
      </c>
      <c r="AQ249" s="77">
        <f t="shared" si="77"/>
        <v>0</v>
      </c>
      <c r="AR249" s="77">
        <f t="shared" si="78"/>
        <v>0</v>
      </c>
      <c r="AS249" s="105" t="str">
        <f>IF($B249="","",IF($B249=$B246,AS246,$B249))</f>
        <v>24</v>
      </c>
      <c r="AT249" s="322">
        <f>IF($B249=$B246,AT246+SUM(O249:O251),SUM(O249:O251))</f>
        <v>465.01000000000005</v>
      </c>
      <c r="AU249" s="285">
        <f>IF($A249=" ",SUM(O249:O251),0)+AU246</f>
        <v>0</v>
      </c>
      <c r="AV249" s="285">
        <f>IF($B249="","",AV246+Q249)</f>
        <v>482.51830538757554</v>
      </c>
    </row>
    <row r="250" spans="1:48" ht="13" customHeight="1" x14ac:dyDescent="0.2">
      <c r="A250" s="308"/>
      <c r="B250" s="282"/>
      <c r="C250" s="303"/>
      <c r="D250" s="39" t="s">
        <v>31</v>
      </c>
      <c r="E250" s="277"/>
      <c r="F250" s="291"/>
      <c r="G250" s="120" t="s">
        <v>312</v>
      </c>
      <c r="H250" s="277"/>
      <c r="I250" s="42" t="s">
        <v>20</v>
      </c>
      <c r="J250" s="177">
        <f>IF(I250="","",IF(_xlfn.XLOOKUP(I250,I$3:I249,$AS$3:AS249,0,,-1)=AS250,_xlfn.XLOOKUP(I250,I$3:I249,J$3:J249,1,,-1)+1,1))</f>
        <v>6</v>
      </c>
      <c r="K250" s="178">
        <f>IF(I250="","",_xlfn.XLOOKUP(I250,I$3:I249,K$3:K249,0,,-1)+IF($D250=" ",1,0))</f>
        <v>0</v>
      </c>
      <c r="L250" s="121">
        <v>2.0499999999999998</v>
      </c>
      <c r="M250" s="122">
        <v>11.04</v>
      </c>
      <c r="N250" s="294"/>
      <c r="O250" s="47">
        <f>IF(OR(W249="",W250=""),"",ROUND(IF(L251&gt;0,IF(M250&gt;0,M250,IF(M249&gt;0,IF(N249=TRUE,ROUND((M249*W250)/W249,0),(M249*W250)/W249),IF(M250&gt;0,IF(N249=TRUE,ROUND(M250,0),M250),IF(M251&gt;0,IF(N249=TRUE,ROUND(O251*W250/W251,0),O251*W250/W251),0)))),IF(M250&gt;0,M250,IF(N249=TRUE,ROUND((M249*W250)/W249,0),(M249*W250)/W249))),2))</f>
        <v>11.04</v>
      </c>
      <c r="P250" s="48">
        <f t="shared" si="79"/>
        <v>22.631999999999998</v>
      </c>
      <c r="Q250" s="277"/>
      <c r="R250" s="286"/>
      <c r="S250" s="286"/>
      <c r="T250" s="286"/>
      <c r="U250" s="286"/>
      <c r="V250" s="288"/>
      <c r="W250" s="49">
        <f>IF(L250="","",IF(L251&gt;0,(SUM(L249:L251)/L250)/(SUM(L249:L251)/L249+SUM(L249:L251)/L250+SUM(L249:L251)/L251),L249/SUM(L249:L250)))</f>
        <v>0.52325581395348841</v>
      </c>
      <c r="X250" s="77">
        <f t="shared" si="84"/>
        <v>0</v>
      </c>
      <c r="Y250" s="77">
        <f t="shared" si="84"/>
        <v>0</v>
      </c>
      <c r="Z250" s="89">
        <f t="shared" si="84"/>
        <v>11.591999999999999</v>
      </c>
      <c r="AA250" s="77">
        <f t="shared" si="84"/>
        <v>0</v>
      </c>
      <c r="AB250" s="77">
        <f t="shared" si="84"/>
        <v>0</v>
      </c>
      <c r="AC250" s="77">
        <f t="shared" si="84"/>
        <v>0</v>
      </c>
      <c r="AD250" s="77">
        <f t="shared" si="84"/>
        <v>0</v>
      </c>
      <c r="AE250" s="77">
        <f t="shared" si="65"/>
        <v>0</v>
      </c>
      <c r="AF250" s="77">
        <f t="shared" si="66"/>
        <v>0</v>
      </c>
      <c r="AG250" s="77">
        <f t="shared" si="67"/>
        <v>0</v>
      </c>
      <c r="AH250" s="77">
        <f t="shared" si="68"/>
        <v>0</v>
      </c>
      <c r="AI250" s="77">
        <f t="shared" si="69"/>
        <v>1</v>
      </c>
      <c r="AJ250" s="77">
        <f t="shared" si="70"/>
        <v>0</v>
      </c>
      <c r="AK250" s="77">
        <f t="shared" si="71"/>
        <v>0</v>
      </c>
      <c r="AL250" s="77">
        <f t="shared" si="72"/>
        <v>0</v>
      </c>
      <c r="AM250" s="77">
        <f t="shared" si="73"/>
        <v>0</v>
      </c>
      <c r="AN250" s="77">
        <f t="shared" si="74"/>
        <v>0</v>
      </c>
      <c r="AO250" s="77">
        <f t="shared" si="75"/>
        <v>0</v>
      </c>
      <c r="AP250" s="77">
        <f t="shared" si="76"/>
        <v>0</v>
      </c>
      <c r="AQ250" s="77">
        <f t="shared" si="77"/>
        <v>0</v>
      </c>
      <c r="AR250" s="77">
        <f t="shared" si="78"/>
        <v>0</v>
      </c>
      <c r="AS250" s="105" t="str">
        <f>IF($B249="","",IF($B249=$B246,AS247,$B249))</f>
        <v>24</v>
      </c>
      <c r="AT250" s="311"/>
      <c r="AU250" s="298"/>
      <c r="AV250" s="298"/>
    </row>
    <row r="251" spans="1:48" ht="13.25" customHeight="1" x14ac:dyDescent="0.2">
      <c r="A251" s="309"/>
      <c r="B251" s="283"/>
      <c r="C251" s="304"/>
      <c r="D251" s="54" t="s">
        <v>32</v>
      </c>
      <c r="E251" s="278"/>
      <c r="F251" s="292"/>
      <c r="G251" s="134"/>
      <c r="H251" s="278"/>
      <c r="I251" s="57"/>
      <c r="J251" s="179" t="str">
        <f>IF(I251="","",IF(_xlfn.XLOOKUP(I251,I$3:I250,$AS$3:AS250,0,,-1)=AS251,_xlfn.XLOOKUP(I251,I$3:I250,J$3:J250,1,,-1)+1,1))</f>
        <v/>
      </c>
      <c r="K251" s="63" t="str">
        <f>IF(I251="","",_xlfn.XLOOKUP(I251,I$3:I250,K$3:K250,0,,-1)+IF($D251=" ",1,0))</f>
        <v/>
      </c>
      <c r="L251" s="55"/>
      <c r="M251" s="128"/>
      <c r="N251" s="295"/>
      <c r="O251" s="62" t="str">
        <f>IF(OR(W249="",W250=""),"",IF(L251&gt;0,ROUND(IF(M251&gt;0,M251,IF(M249&gt;0,IF(N249=TRUE,ROUND((M249*W251)/W249,0),(M249*W251)/W249),IF(M250&gt;0,IF(N249=TRUE,ROUND((M250*W251)/W250,0),(M250*W251)/W250),IF(M251&gt;0,M251,0)))),2),""))</f>
        <v/>
      </c>
      <c r="P251" s="63" t="str">
        <f t="shared" si="79"/>
        <v/>
      </c>
      <c r="Q251" s="278"/>
      <c r="R251" s="278"/>
      <c r="S251" s="278"/>
      <c r="T251" s="278"/>
      <c r="U251" s="278"/>
      <c r="V251" s="289"/>
      <c r="W251" s="64" t="str">
        <f>IF(L251="","",(SUM(L249:L251)/L251)/(SUM(L249:L251)/L249+SUM(L249:L251)/L250+SUM(L249:L251)/L251))</f>
        <v/>
      </c>
      <c r="X251" s="77">
        <f t="shared" si="84"/>
        <v>0</v>
      </c>
      <c r="Y251" s="77">
        <f t="shared" si="84"/>
        <v>0</v>
      </c>
      <c r="Z251" s="77">
        <f t="shared" si="84"/>
        <v>0</v>
      </c>
      <c r="AA251" s="77">
        <f t="shared" si="84"/>
        <v>0</v>
      </c>
      <c r="AB251" s="77">
        <f t="shared" si="84"/>
        <v>0</v>
      </c>
      <c r="AC251" s="77">
        <f t="shared" si="84"/>
        <v>0</v>
      </c>
      <c r="AD251" s="77">
        <f t="shared" si="84"/>
        <v>0</v>
      </c>
      <c r="AE251" s="77">
        <f t="shared" si="65"/>
        <v>0</v>
      </c>
      <c r="AF251" s="77">
        <f t="shared" si="66"/>
        <v>0</v>
      </c>
      <c r="AG251" s="77">
        <f t="shared" si="67"/>
        <v>0</v>
      </c>
      <c r="AH251" s="77">
        <f t="shared" si="68"/>
        <v>0</v>
      </c>
      <c r="AI251" s="77">
        <f t="shared" si="69"/>
        <v>0</v>
      </c>
      <c r="AJ251" s="77">
        <f t="shared" si="70"/>
        <v>0</v>
      </c>
      <c r="AK251" s="77">
        <f t="shared" si="71"/>
        <v>0</v>
      </c>
      <c r="AL251" s="77">
        <f t="shared" si="72"/>
        <v>0</v>
      </c>
      <c r="AM251" s="77">
        <f t="shared" si="73"/>
        <v>0</v>
      </c>
      <c r="AN251" s="77">
        <f t="shared" si="74"/>
        <v>0</v>
      </c>
      <c r="AO251" s="77">
        <f t="shared" si="75"/>
        <v>0</v>
      </c>
      <c r="AP251" s="77">
        <f t="shared" si="76"/>
        <v>0</v>
      </c>
      <c r="AQ251" s="77">
        <f t="shared" si="77"/>
        <v>0</v>
      </c>
      <c r="AR251" s="77">
        <f t="shared" si="78"/>
        <v>0</v>
      </c>
      <c r="AS251" s="105" t="str">
        <f>IF($B249="","",IF($B249=$B246,AS248,$B249))</f>
        <v>24</v>
      </c>
      <c r="AT251" s="311"/>
      <c r="AU251" s="298"/>
      <c r="AV251" s="298"/>
    </row>
    <row r="252" spans="1:48" ht="13.25" customHeight="1" x14ac:dyDescent="0.2">
      <c r="A252" s="307" t="str">
        <f>IF(OR(D252="W",D253="W",D254="W",D252="1/2W",D253="1/2W",D254="1/2W",D252="1/2L",D253="1/2L",D254="1/2L"),"OK",IF(OR(D252="L",D253="L",D254="L"),"LOSS",IF(OR(D252="X",D253="X",D254="X"),"Anulado"," ")))</f>
        <v>OK</v>
      </c>
      <c r="B252" s="317" t="str">
        <f>IF(E252="","",$B249)</f>
        <v>24</v>
      </c>
      <c r="C252" s="305" t="str">
        <f>IF(E252=""," ","– "&amp;COUNTIF(B$3:B254,$B252))</f>
        <v>– 7</v>
      </c>
      <c r="D252" s="65" t="s">
        <v>28</v>
      </c>
      <c r="E252" s="326">
        <v>44706.875</v>
      </c>
      <c r="F252" s="314" t="s">
        <v>313</v>
      </c>
      <c r="G252" s="66" t="s">
        <v>311</v>
      </c>
      <c r="H252" s="313" t="str">
        <f ca="1">IF(E252="","",IF(AND(DAY(E252)&lt;DAY(TODAY()),$A252=" "),"???",IF($A252=" ",IF(AND(DAY(E252)=DAY(TODAY()),HOUR(E252)&lt;=HOUR(NOW())+1),IF(AND(HOUR(E252)+2&lt;=HOUR(NOW()),DAY(E252)&lt;=DAY(TODAY()),MINUTE(E252)&lt;=MINUTE(NOW())),"???",IF(OR(MINUTE(E252)&lt;=MINUTE(NOW()),HOUR(E252)&lt;=HOUR(NOW())),"!!!","")),""),"")))</f>
        <v/>
      </c>
      <c r="I252" s="67" t="s">
        <v>20</v>
      </c>
      <c r="J252" s="69">
        <f>IF(I252="","",IF(_xlfn.XLOOKUP(I252,I$3:I251,$AS$3:AS251,0,,-1)=AS252,_xlfn.XLOOKUP(I252,I$3:I251,J$3:J251,1,,-1)+1,1))</f>
        <v>7</v>
      </c>
      <c r="K252" s="173">
        <f>IF(I252="","",_xlfn.XLOOKUP(I252,I$3:I251,K$3:K251,0,,-1)+IF($D252=" ",1,0))</f>
        <v>0</v>
      </c>
      <c r="L252" s="70">
        <v>3</v>
      </c>
      <c r="M252" s="71">
        <v>11.58</v>
      </c>
      <c r="N252" s="293" t="b">
        <v>1</v>
      </c>
      <c r="O252" s="72">
        <f>IF(OR(W252="",W253=""),"",ROUND(IF(L254&gt;0,IF(M252&gt;0,M252,IF(M253&gt;0,IF(N252=TRUE,ROUND((M253*W252)/W253,0),(M253*W252)/W253),IF(N252=TRUE,ROUND((M254*W252)/W254,0),(M254*W252)/W254))),IF(M252&gt;0,M252,IF(N252=TRUE,ROUND((M253*W252)/W253,0),(M253*W252)/W253))),2))</f>
        <v>11.58</v>
      </c>
      <c r="P252" s="73">
        <f t="shared" si="79"/>
        <v>34.74</v>
      </c>
      <c r="Q252" s="320">
        <f>IF($A252="Anulado",0,IF(OR($A252="LOSS",$A252="OK"),IF(OR($D252="W",$D252="1/2W",$D252="1/2L"),P252-O252,IF($D252="L",-O252,0))+IF(OR($D253="W",$D253="1/2W",$D253="1/2L"),P253-O253,IF($D253="L",-O253,0))+IF(OR($D254="W",$D254="1/2W",$D254="1/2L"),P254-O254,IF($D254="L",-O254,0)),IF(AND(OR($D252="W",$D252="1/2W",$D252="1/2L"),D253="W"),P252+P253-SUM(O252:O254)+_xlfn.XLOOKUP("X",D252:D254,O252:O254,0),IF(AND(D252=TRUE,D254="W"),P252+P254-SUM(O252:O254),IF(AND(D253="W",D254="W"),P253+P254-SUM(O252:O254)+_xlfn.XLOOKUP("X",D252:D254,O252:O254,0),IF(L254&gt;0,IF(OR($D252="W",$D252="1/2W",$D252="1/2L"),P252-SUM(O252:O254)+_xlfn.XLOOKUP("X",D252:D254,O252:O254,0),IF(OR($D252="W",$D252="1/2W",$D252="1/2L"),P253-SUM(O252:O254)+_xlfn.XLOOKUP("X",D252:D254,O252:O254,0),IF(OR($D252="W",$D252="1/2W",$D252="1/2L"),P254-SUM(O252:O254)+_xlfn.XLOOKUP("X",D252:D254,O252:O254,0),SUM(P252:P254)/3-SUM(O252:O254)+_xlfn.XLOOKUP("X",D252:D254,O252:O254,0)))),IF(OR($D252="W",$D252="1/2W",$D252="1/2L"),P252-SUM(O252:O253)+_xlfn.XLOOKUP("X",D252:D254,O252:O254,0),IF(OR($D252="W",$D252="1/2W",$D252="1/2L"),P253-SUM(O252:O253)+_xlfn.XLOOKUP("X",D252:D254,O252:O254,0),SUM(P252:P253)/2-SUM(O252:O253)+_xlfn.XLOOKUP("X",D252:D254,O252:O254,0)))))))))</f>
        <v>3.6975000000000033</v>
      </c>
      <c r="R252" s="319">
        <f>IF(Q252=0,0,Q252/SUM(O252:O254))</f>
        <v>0.11348987108655628</v>
      </c>
      <c r="S252" s="296">
        <f>IF($B252=$B249,IF(OR($A252="LOSS",$A252="OK",$A252="Anulada"),Q252,0)+S249,IF(OR($A252="LOSS",$A252="OK",$A252="Anulada"),Q252,0))</f>
        <v>33.868680000000005</v>
      </c>
      <c r="T252" s="296">
        <f>IF($B252="",0,IF($B252=$B249,IF(G254="",IF(OR(G252="DNB1",G252="DNB2",G252="AH1(0)",G252="AH2(0)",G252="AH1(1)",G252="AH2(1)",G252="AH1(2)",G252="AH2(2)",G252="AH1(3)",G252="AH2(3)",G252="AH1(4)",G252="AH2(4)"),0,IF(Q252&lt;0,IF(G254="",SMALL(P252:P254,1)-SUM(O252:O254),0),SMALL(P252:P254,1)-SUM(O252:O254))),IF(Q252&lt;0,IF(G254="",SMALL(P252:P254,1)-SUM(O252:O254),0),SMALL(P252:P254,1)-SUM(O252:O254)))+T249,IF(G254="",IF(OR(G252="DNB1",G252="DNB2",G252="AH1(0)",G252="AH2(0)",G252="AH1(1)",G252="AH2(1)",G252="AH1(2)",G252="AH2(2)",G252="AH1(3)",G252="AH2(3)",G252="AH1(4)",G252="AH2(4)"),0,IF(Q252&lt;0,IF(G254="",SMALL(P252:P254,1)-SUM(O252:O254),0),SMALL(P252:P254,1)-SUM(O252:O254))),IF(Q252&lt;0,IF(G254="",SMALL(P252:P254,1)-SUM(O252:O254),0),SMALL(P252:P254,1)-SUM(O252:O254)))))</f>
        <v>2.8391800000000043</v>
      </c>
      <c r="U252" s="296">
        <f>IF($B252=$B249,IF(Q252&lt;0,IF(G254="",Q252,0),Q252)+U249,Q252)</f>
        <v>33.868680000000005</v>
      </c>
      <c r="V252" s="323">
        <f>IF(U252=0,0,U252/AT252)</f>
        <v>6.8065435398621366E-2</v>
      </c>
      <c r="W252" s="74">
        <f>IF(L252="","",IF(L254&gt;0,(SUM(L252:L254)/L252)/(SUM(L252:L254)/L252+SUM(L252:L254)/L253+SUM(L252:L254)/L254),L253/SUM(L252:L253)))</f>
        <v>0.36541512427287148</v>
      </c>
      <c r="X252" s="77">
        <f t="shared" si="84"/>
        <v>0</v>
      </c>
      <c r="Y252" s="77">
        <f t="shared" si="84"/>
        <v>0</v>
      </c>
      <c r="Z252" s="89">
        <f t="shared" si="84"/>
        <v>-11.58</v>
      </c>
      <c r="AA252" s="77">
        <f t="shared" si="84"/>
        <v>0</v>
      </c>
      <c r="AB252" s="77">
        <f t="shared" si="84"/>
        <v>0</v>
      </c>
      <c r="AC252" s="77">
        <f t="shared" si="84"/>
        <v>0</v>
      </c>
      <c r="AD252" s="77">
        <f t="shared" si="84"/>
        <v>0</v>
      </c>
      <c r="AE252" s="77">
        <f t="shared" si="65"/>
        <v>0</v>
      </c>
      <c r="AF252" s="77">
        <f t="shared" si="66"/>
        <v>0</v>
      </c>
      <c r="AG252" s="77">
        <f t="shared" si="67"/>
        <v>0</v>
      </c>
      <c r="AH252" s="77">
        <f t="shared" si="68"/>
        <v>0</v>
      </c>
      <c r="AI252" s="77">
        <f t="shared" si="69"/>
        <v>0</v>
      </c>
      <c r="AJ252" s="77">
        <f t="shared" si="70"/>
        <v>1</v>
      </c>
      <c r="AK252" s="77">
        <f t="shared" si="71"/>
        <v>0</v>
      </c>
      <c r="AL252" s="77">
        <f t="shared" si="72"/>
        <v>0</v>
      </c>
      <c r="AM252" s="77">
        <f t="shared" si="73"/>
        <v>0</v>
      </c>
      <c r="AN252" s="77">
        <f t="shared" si="74"/>
        <v>0</v>
      </c>
      <c r="AO252" s="77">
        <f t="shared" si="75"/>
        <v>0</v>
      </c>
      <c r="AP252" s="77">
        <f t="shared" si="76"/>
        <v>0</v>
      </c>
      <c r="AQ252" s="77">
        <f t="shared" si="77"/>
        <v>0</v>
      </c>
      <c r="AR252" s="77">
        <f t="shared" si="78"/>
        <v>0</v>
      </c>
      <c r="AS252" s="107" t="str">
        <f>IF($B252="","",IF($B252=$B249,AS249,$B252))</f>
        <v>24</v>
      </c>
      <c r="AT252" s="321">
        <f>IF($B252=$B249,AT249+SUM(O252:O254),SUM(O252:O254))</f>
        <v>497.59000000000003</v>
      </c>
      <c r="AU252" s="296">
        <f>IF($A252=" ",SUM(O252:O254),0)+AU249</f>
        <v>0</v>
      </c>
      <c r="AV252" s="296">
        <f>IF($B252="","",AV249+Q252)</f>
        <v>486.21580538757553</v>
      </c>
    </row>
    <row r="253" spans="1:48" ht="13" customHeight="1" x14ac:dyDescent="0.2">
      <c r="A253" s="308"/>
      <c r="B253" s="282"/>
      <c r="C253" s="303"/>
      <c r="D253" s="79" t="s">
        <v>31</v>
      </c>
      <c r="E253" s="277"/>
      <c r="F253" s="291"/>
      <c r="G253" s="80" t="s">
        <v>314</v>
      </c>
      <c r="H253" s="277"/>
      <c r="I253" s="81" t="s">
        <v>19</v>
      </c>
      <c r="J253" s="83">
        <f>IF(I253="","",IF(_xlfn.XLOOKUP(I253,I$3:I252,$AS$3:AS252,0,,-1)=AS253,_xlfn.XLOOKUP(I253,I$3:I252,J$3:J252,1,,-1)+1,1))</f>
        <v>5</v>
      </c>
      <c r="K253" s="174">
        <f>IF(I253="","",_xlfn.XLOOKUP(I253,I$3:I252,K$3:K252,0,,-1)+IF($D253=" ",1,0))</f>
        <v>0</v>
      </c>
      <c r="L253" s="84">
        <v>1.7275</v>
      </c>
      <c r="M253" s="85">
        <v>21</v>
      </c>
      <c r="N253" s="294"/>
      <c r="O253" s="86">
        <f>IF(OR(W252="",W253=""),"",ROUND(IF(L254&gt;0,IF(M253&gt;0,M253,IF(M252&gt;0,IF(N252=TRUE,ROUND((M252*W253)/W252,0),(M252*W253)/W252),IF(M253&gt;0,IF(N252=TRUE,ROUND(M253,0),M253),IF(M254&gt;0,IF(N252=TRUE,ROUND(O254*W253/W254,0),O254*W253/W254),0)))),IF(M253&gt;0,M253,IF(N252=TRUE,ROUND((M252*W253)/W252,0),(M252*W253)/W252))),2))</f>
        <v>21</v>
      </c>
      <c r="P253" s="87">
        <f t="shared" si="79"/>
        <v>36.277500000000003</v>
      </c>
      <c r="Q253" s="277"/>
      <c r="R253" s="286"/>
      <c r="S253" s="286"/>
      <c r="T253" s="286"/>
      <c r="U253" s="286"/>
      <c r="V253" s="288"/>
      <c r="W253" s="88">
        <f>IF(L253="","",IF(L254&gt;0,(SUM(L252:L254)/L253)/(SUM(L252:L254)/L252+SUM(L252:L254)/L253+SUM(L252:L254)/L254),L252/SUM(L252:L253)))</f>
        <v>0.63458487572712852</v>
      </c>
      <c r="X253" s="77">
        <f t="shared" ref="X253:AD262" si="85">IF($I253=X$2,IF(OR($D253="W",$D253="1/2W",$D253="1/2L"),$P253-$O253,IF($D253="X",0,-$O253)),0)</f>
        <v>0</v>
      </c>
      <c r="Y253" s="89">
        <f t="shared" si="85"/>
        <v>15.277500000000003</v>
      </c>
      <c r="Z253" s="77">
        <f t="shared" si="85"/>
        <v>0</v>
      </c>
      <c r="AA253" s="77">
        <f t="shared" si="85"/>
        <v>0</v>
      </c>
      <c r="AB253" s="77">
        <f t="shared" si="85"/>
        <v>0</v>
      </c>
      <c r="AC253" s="77">
        <f t="shared" si="85"/>
        <v>0</v>
      </c>
      <c r="AD253" s="77">
        <f t="shared" si="85"/>
        <v>0</v>
      </c>
      <c r="AE253" s="77">
        <f t="shared" si="65"/>
        <v>0</v>
      </c>
      <c r="AF253" s="77">
        <f t="shared" si="66"/>
        <v>0</v>
      </c>
      <c r="AG253" s="77">
        <f t="shared" si="67"/>
        <v>1</v>
      </c>
      <c r="AH253" s="77">
        <f t="shared" si="68"/>
        <v>0</v>
      </c>
      <c r="AI253" s="77">
        <f t="shared" si="69"/>
        <v>0</v>
      </c>
      <c r="AJ253" s="77">
        <f t="shared" si="70"/>
        <v>0</v>
      </c>
      <c r="AK253" s="77">
        <f t="shared" si="71"/>
        <v>0</v>
      </c>
      <c r="AL253" s="77">
        <f t="shared" si="72"/>
        <v>0</v>
      </c>
      <c r="AM253" s="77">
        <f t="shared" si="73"/>
        <v>0</v>
      </c>
      <c r="AN253" s="77">
        <f t="shared" si="74"/>
        <v>0</v>
      </c>
      <c r="AO253" s="77">
        <f t="shared" si="75"/>
        <v>0</v>
      </c>
      <c r="AP253" s="77">
        <f t="shared" si="76"/>
        <v>0</v>
      </c>
      <c r="AQ253" s="77">
        <f t="shared" si="77"/>
        <v>0</v>
      </c>
      <c r="AR253" s="77">
        <f t="shared" si="78"/>
        <v>0</v>
      </c>
      <c r="AS253" s="107" t="str">
        <f>IF($B252="","",IF($B252=$B249,AS250,$B252))</f>
        <v>24</v>
      </c>
      <c r="AT253" s="311"/>
      <c r="AU253" s="298"/>
      <c r="AV253" s="298"/>
    </row>
    <row r="254" spans="1:48" ht="13.25" customHeight="1" x14ac:dyDescent="0.2">
      <c r="A254" s="309"/>
      <c r="B254" s="283"/>
      <c r="C254" s="304"/>
      <c r="D254" s="90" t="s">
        <v>32</v>
      </c>
      <c r="E254" s="278"/>
      <c r="F254" s="292"/>
      <c r="G254" s="109"/>
      <c r="H254" s="278"/>
      <c r="I254" s="110"/>
      <c r="J254" s="112" t="str">
        <f>IF(I254="","",IF(_xlfn.XLOOKUP(I254,I$3:I253,$AS$3:AS253,0,,-1)=AS254,_xlfn.XLOOKUP(I254,I$3:I253,J$3:J253,1,,-1)+1,1))</f>
        <v/>
      </c>
      <c r="K254" s="115" t="str">
        <f>IF(I254="","",_xlfn.XLOOKUP(I254,I$3:I253,K$3:K253,0,,-1)+IF($D254=" ",1,0))</f>
        <v/>
      </c>
      <c r="L254" s="113"/>
      <c r="M254" s="96"/>
      <c r="N254" s="295"/>
      <c r="O254" s="114" t="str">
        <f>IF(OR(W252="",W253=""),"",IF(L254&gt;0,ROUND(IF(M254&gt;0,M254,IF(M252&gt;0,IF(N252=TRUE,ROUND((M252*W254)/W252,0),(M252*W254)/W252),IF(M253&gt;0,IF(N252=TRUE,ROUND((M253*W254)/W253,0),(M253*W254)/W253),IF(M254&gt;0,M254,0)))),2),""))</f>
        <v/>
      </c>
      <c r="P254" s="115" t="str">
        <f t="shared" si="79"/>
        <v/>
      </c>
      <c r="Q254" s="278"/>
      <c r="R254" s="278"/>
      <c r="S254" s="278"/>
      <c r="T254" s="278"/>
      <c r="U254" s="278"/>
      <c r="V254" s="289"/>
      <c r="W254" s="116" t="str">
        <f>IF(L254="","",(SUM(L252:L254)/L254)/(SUM(L252:L254)/L252+SUM(L252:L254)/L253+SUM(L252:L254)/L254))</f>
        <v/>
      </c>
      <c r="X254" s="77">
        <f t="shared" si="85"/>
        <v>0</v>
      </c>
      <c r="Y254" s="77">
        <f t="shared" si="85"/>
        <v>0</v>
      </c>
      <c r="Z254" s="77">
        <f t="shared" si="85"/>
        <v>0</v>
      </c>
      <c r="AA254" s="77">
        <f t="shared" si="85"/>
        <v>0</v>
      </c>
      <c r="AB254" s="77">
        <f t="shared" si="85"/>
        <v>0</v>
      </c>
      <c r="AC254" s="77">
        <f t="shared" si="85"/>
        <v>0</v>
      </c>
      <c r="AD254" s="77">
        <f t="shared" si="85"/>
        <v>0</v>
      </c>
      <c r="AE254" s="77">
        <f t="shared" si="65"/>
        <v>0</v>
      </c>
      <c r="AF254" s="77">
        <f t="shared" si="66"/>
        <v>0</v>
      </c>
      <c r="AG254" s="77">
        <f t="shared" si="67"/>
        <v>0</v>
      </c>
      <c r="AH254" s="77">
        <f t="shared" si="68"/>
        <v>0</v>
      </c>
      <c r="AI254" s="77">
        <f t="shared" si="69"/>
        <v>0</v>
      </c>
      <c r="AJ254" s="77">
        <f t="shared" si="70"/>
        <v>0</v>
      </c>
      <c r="AK254" s="77">
        <f t="shared" si="71"/>
        <v>0</v>
      </c>
      <c r="AL254" s="77">
        <f t="shared" si="72"/>
        <v>0</v>
      </c>
      <c r="AM254" s="77">
        <f t="shared" si="73"/>
        <v>0</v>
      </c>
      <c r="AN254" s="77">
        <f t="shared" si="74"/>
        <v>0</v>
      </c>
      <c r="AO254" s="77">
        <f t="shared" si="75"/>
        <v>0</v>
      </c>
      <c r="AP254" s="77">
        <f t="shared" si="76"/>
        <v>0</v>
      </c>
      <c r="AQ254" s="77">
        <f t="shared" si="77"/>
        <v>0</v>
      </c>
      <c r="AR254" s="77">
        <f t="shared" si="78"/>
        <v>0</v>
      </c>
      <c r="AS254" s="107" t="str">
        <f>IF($B252="","",IF($B252=$B249,AS251,$B252))</f>
        <v>24</v>
      </c>
      <c r="AT254" s="311"/>
      <c r="AU254" s="298"/>
      <c r="AV254" s="298"/>
    </row>
    <row r="255" spans="1:48" ht="13.25" customHeight="1" x14ac:dyDescent="0.2">
      <c r="A255" s="312" t="str">
        <f>IF(OR(D255="W",D256="W",D257="W",D255="1/2W",D256="1/2W",D257="1/2W",D255="1/2L",D256="1/2L",D257="1/2L"),"OK",IF(OR(D255="L",D256="L",D257="L"),"LOSS",IF(OR(D255="X",D256="X",D257="X"),"Anulado"," ")))</f>
        <v>OK</v>
      </c>
      <c r="B255" s="316" t="str">
        <f>IF(E255="","",$B252)</f>
        <v>24</v>
      </c>
      <c r="C255" s="302" t="str">
        <f>IF(E255=""," ","– "&amp;COUNTIF(B$3:B257,$B255))</f>
        <v>– 8</v>
      </c>
      <c r="D255" s="25" t="s">
        <v>28</v>
      </c>
      <c r="E255" s="325">
        <v>44706.625</v>
      </c>
      <c r="F255" s="315" t="s">
        <v>315</v>
      </c>
      <c r="G255" s="117" t="s">
        <v>207</v>
      </c>
      <c r="H255" s="306" t="str">
        <f ca="1">IF(E255="","",IF(AND(DAY(E255)&lt;DAY(TODAY()),$A255=" "),"???",IF($A255=" ",IF(AND(DAY(E255)=DAY(TODAY()),HOUR(E255)&lt;=HOUR(NOW())+1),IF(AND(HOUR(E255)+2&lt;=HOUR(NOW()),DAY(E255)&lt;=DAY(TODAY()),MINUTE(E255)&lt;=MINUTE(NOW())),"???",IF(OR(MINUTE(E255)&lt;=MINUTE(NOW()),HOUR(E255)&lt;=HOUR(NOW())),"!!!","")),""),"")))</f>
        <v/>
      </c>
      <c r="I255" s="27" t="s">
        <v>23</v>
      </c>
      <c r="J255" s="175">
        <f>IF(I255="","",IF(_xlfn.XLOOKUP(I255,I$3:I254,$AS$3:AS254,0,,-1)=AS255,_xlfn.XLOOKUP(I255,I$3:I254,J$3:J254,1,,-1)+1,1))</f>
        <v>4</v>
      </c>
      <c r="K255" s="176">
        <f>IF(I255="","",_xlfn.XLOOKUP(I255,I$3:I254,K$3:K254,0,,-1)+IF($D255=" ",1,0))</f>
        <v>0</v>
      </c>
      <c r="L255" s="118">
        <v>1.97</v>
      </c>
      <c r="M255" s="119"/>
      <c r="N255" s="318" t="b">
        <v>1</v>
      </c>
      <c r="O255" s="102">
        <f>IF(OR(W255="",W256=""),"",ROUND(IF(L257&gt;0,IF(M255&gt;0,M255,IF(M256&gt;0,IF(N255=TRUE,ROUND((M256*W255)/W256,0),(M256*W255)/W256),IF(N255=TRUE,ROUND((M257*W255)/W257,0),(M257*W255)/W257))),IF(M255&gt;0,M255,IF(N255=TRUE,ROUND((M256*W255)/W256,0),(M256*W255)/W256))),2))</f>
        <v>23</v>
      </c>
      <c r="P255" s="33">
        <f t="shared" si="79"/>
        <v>45.31</v>
      </c>
      <c r="Q255" s="301">
        <f>IF($A255="Anulado",0,IF(OR($A255="LOSS",$A255="OK"),IF(OR($D255="W",$D255="1/2W",$D255="1/2L"),P255-O255,IF($D255="L",-O255,0))+IF(OR($D256="W",$D256="1/2W",$D256="1/2L"),P256-O256,IF($D256="L",-O256,0))+IF(OR($D257="W",$D257="1/2W",$D257="1/2L"),P257-O257,IF($D257="L",-O257,0)),IF(AND(OR($D255="W",$D255="1/2W",$D255="1/2L"),D256="W"),P255+P256-SUM(O255:O257)+_xlfn.XLOOKUP("X",D255:D257,O255:O257,0),IF(AND(D255=TRUE,D257="W"),P255+P257-SUM(O255:O257),IF(AND(D256="W",D257="W"),P256+P257-SUM(O255:O257)+_xlfn.XLOOKUP("X",D255:D257,O255:O257,0),IF(L257&gt;0,IF(OR($D255="W",$D255="1/2W",$D255="1/2L"),P255-SUM(O255:O257)+_xlfn.XLOOKUP("X",D255:D257,O255:O257,0),IF(OR($D255="W",$D255="1/2W",$D255="1/2L"),P256-SUM(O255:O257)+_xlfn.XLOOKUP("X",D255:D257,O255:O257,0),IF(OR($D255="W",$D255="1/2W",$D255="1/2L"),P257-SUM(O255:O257)+_xlfn.XLOOKUP("X",D255:D257,O255:O257,0),SUM(P255:P257)/3-SUM(O255:O257)+_xlfn.XLOOKUP("X",D255:D257,O255:O257,0)))),IF(OR($D255="W",$D255="1/2W",$D255="1/2L"),P255-SUM(O255:O256)+_xlfn.XLOOKUP("X",D255:D257,O255:O257,0),IF(OR($D255="W",$D255="1/2W",$D255="1/2L"),P256-SUM(O255:O256)+_xlfn.XLOOKUP("X",D255:D257,O255:O257,0),SUM(P255:P256)/2-SUM(O255:O256)+_xlfn.XLOOKUP("X",D255:D257,O255:O257,0)))))))))</f>
        <v>2.6499999999999986</v>
      </c>
      <c r="R255" s="300">
        <f>IF(Q255=0,0,Q255/SUM(O255:O257))</f>
        <v>6.3095238095238065E-2</v>
      </c>
      <c r="S255" s="285">
        <f>IF($B255=$B252,IF(OR($A255="LOSS",$A255="OK",$A255="Anulada"),Q255,0)+S252,IF(OR($A255="LOSS",$A255="OK",$A255="Anulada"),Q255,0))</f>
        <v>36.518680000000003</v>
      </c>
      <c r="T255" s="285">
        <f>IF($B255="",0,IF($B255=$B252,IF(G257="",IF(OR(G255="DNB1",G255="DNB2",G255="AH1(0)",G255="AH2(0)",G255="AH1(1)",G255="AH2(1)",G255="AH1(2)",G255="AH2(2)",G255="AH1(3)",G255="AH2(3)",G255="AH1(4)",G255="AH2(4)"),0,IF(Q255&lt;0,IF(G257="",SMALL(P255:P257,1)-SUM(O255:O257),0),SMALL(P255:P257,1)-SUM(O255:O257))),IF(Q255&lt;0,IF(G257="",SMALL(P255:P257,1)-SUM(O255:O257),0),SMALL(P255:P257,1)-SUM(O255:O257)))+T252,IF(G257="",IF(OR(G255="DNB1",G255="DNB2",G255="AH1(0)",G255="AH2(0)",G255="AH1(1)",G255="AH2(1)",G255="AH1(2)",G255="AH2(2)",G255="AH1(3)",G255="AH2(3)",G255="AH1(4)",G255="AH2(4)"),0,IF(Q255&lt;0,IF(G257="",SMALL(P255:P257,1)-SUM(O255:O257),0),SMALL(P255:P257,1)-SUM(O255:O257))),IF(Q255&lt;0,IF(G257="",SMALL(P255:P257,1)-SUM(O255:O257),0),SMALL(P255:P257,1)-SUM(O255:O257)))))</f>
        <v>5.4891800000000028</v>
      </c>
      <c r="U255" s="285">
        <f>IF($B255=$B252,IF(Q255&lt;0,IF(G257="",Q255,0),Q255)+U252,Q255)</f>
        <v>36.518680000000003</v>
      </c>
      <c r="V255" s="287">
        <f>IF(U255=0,0,U255/AT255)</f>
        <v>6.767857076669323E-2</v>
      </c>
      <c r="W255" s="34">
        <f>IF(L255="","",IF(L257&gt;0,(SUM(L255:L257)/L255)/(SUM(L255:L257)/L255+SUM(L255:L257)/L256+SUM(L255:L257)/L257),L256/SUM(L255:L256)))</f>
        <v>0.54398148148148151</v>
      </c>
      <c r="X255" s="77">
        <f t="shared" si="85"/>
        <v>0</v>
      </c>
      <c r="Y255" s="77">
        <f t="shared" si="85"/>
        <v>0</v>
      </c>
      <c r="Z255" s="77">
        <f t="shared" si="85"/>
        <v>0</v>
      </c>
      <c r="AA255" s="77">
        <f t="shared" si="85"/>
        <v>0</v>
      </c>
      <c r="AB255" s="77">
        <f t="shared" si="85"/>
        <v>0</v>
      </c>
      <c r="AC255" s="89">
        <f t="shared" si="85"/>
        <v>-23</v>
      </c>
      <c r="AD255" s="77">
        <f t="shared" si="85"/>
        <v>0</v>
      </c>
      <c r="AE255" s="77">
        <f t="shared" si="65"/>
        <v>0</v>
      </c>
      <c r="AF255" s="77">
        <f t="shared" si="66"/>
        <v>0</v>
      </c>
      <c r="AG255" s="77">
        <f t="shared" si="67"/>
        <v>0</v>
      </c>
      <c r="AH255" s="77">
        <f t="shared" si="68"/>
        <v>0</v>
      </c>
      <c r="AI255" s="77">
        <f t="shared" si="69"/>
        <v>0</v>
      </c>
      <c r="AJ255" s="77">
        <f t="shared" si="70"/>
        <v>0</v>
      </c>
      <c r="AK255" s="77">
        <f t="shared" si="71"/>
        <v>0</v>
      </c>
      <c r="AL255" s="77">
        <f t="shared" si="72"/>
        <v>0</v>
      </c>
      <c r="AM255" s="77">
        <f t="shared" si="73"/>
        <v>0</v>
      </c>
      <c r="AN255" s="77">
        <f t="shared" si="74"/>
        <v>0</v>
      </c>
      <c r="AO255" s="77">
        <f t="shared" si="75"/>
        <v>0</v>
      </c>
      <c r="AP255" s="77">
        <f t="shared" si="76"/>
        <v>1</v>
      </c>
      <c r="AQ255" s="77">
        <f t="shared" si="77"/>
        <v>0</v>
      </c>
      <c r="AR255" s="77">
        <f t="shared" si="78"/>
        <v>0</v>
      </c>
      <c r="AS255" s="105" t="str">
        <f>IF($B255="","",IF($B255=$B252,AS252,$B255))</f>
        <v>24</v>
      </c>
      <c r="AT255" s="322">
        <f>IF($B255=$B252,AT252+SUM(O255:O257),SUM(O255:O257))</f>
        <v>539.59</v>
      </c>
      <c r="AU255" s="285">
        <f>IF($A255=" ",SUM(O255:O257),0)+AU252</f>
        <v>0</v>
      </c>
      <c r="AV255" s="285">
        <f>IF($B255="","",AV252+Q255)</f>
        <v>488.86580538757551</v>
      </c>
    </row>
    <row r="256" spans="1:48" ht="13" customHeight="1" x14ac:dyDescent="0.2">
      <c r="A256" s="308"/>
      <c r="B256" s="282"/>
      <c r="C256" s="303"/>
      <c r="D256" s="39" t="s">
        <v>31</v>
      </c>
      <c r="E256" s="277"/>
      <c r="F256" s="291"/>
      <c r="G256" s="120" t="s">
        <v>208</v>
      </c>
      <c r="H256" s="277"/>
      <c r="I256" s="42" t="s">
        <v>18</v>
      </c>
      <c r="J256" s="177">
        <f>IF(I256="","",IF(_xlfn.XLOOKUP(I256,I$3:I255,$AS$3:AS255,0,,-1)=AS256,_xlfn.XLOOKUP(I256,I$3:I255,J$3:J255,1,,-1)+1,1))</f>
        <v>1</v>
      </c>
      <c r="K256" s="178">
        <f>IF(I256="","",_xlfn.XLOOKUP(I256,I$3:I255,K$3:K255,0,,-1)+IF($D256=" ",1,0))</f>
        <v>0</v>
      </c>
      <c r="L256" s="121">
        <v>2.35</v>
      </c>
      <c r="M256" s="122">
        <v>19</v>
      </c>
      <c r="N256" s="294"/>
      <c r="O256" s="47">
        <f>IF(OR(W255="",W256=""),"",ROUND(IF(L257&gt;0,IF(M256&gt;0,M256,IF(M255&gt;0,IF(N255=TRUE,ROUND((M255*W256)/W255,0),(M255*W256)/W255),IF(M256&gt;0,IF(N255=TRUE,ROUND(M256,0),M256),IF(M257&gt;0,IF(N255=TRUE,ROUND(O257*W256/W257,0),O257*W256/W257),0)))),IF(M256&gt;0,M256,IF(N255=TRUE,ROUND((M255*W256)/W255,0),(M255*W256)/W255))),2))</f>
        <v>19</v>
      </c>
      <c r="P256" s="48">
        <f t="shared" si="79"/>
        <v>44.65</v>
      </c>
      <c r="Q256" s="277"/>
      <c r="R256" s="286"/>
      <c r="S256" s="286"/>
      <c r="T256" s="286"/>
      <c r="U256" s="286"/>
      <c r="V256" s="288"/>
      <c r="W256" s="49">
        <f>IF(L256="","",IF(L257&gt;0,(SUM(L255:L257)/L256)/(SUM(L255:L257)/L255+SUM(L255:L257)/L256+SUM(L255:L257)/L257),L255/SUM(L255:L256)))</f>
        <v>0.45601851851851849</v>
      </c>
      <c r="X256" s="89">
        <f t="shared" si="85"/>
        <v>25.65</v>
      </c>
      <c r="Y256" s="77">
        <f t="shared" si="85"/>
        <v>0</v>
      </c>
      <c r="Z256" s="77">
        <f t="shared" si="85"/>
        <v>0</v>
      </c>
      <c r="AA256" s="77">
        <f t="shared" si="85"/>
        <v>0</v>
      </c>
      <c r="AB256" s="77">
        <f t="shared" si="85"/>
        <v>0</v>
      </c>
      <c r="AC256" s="77">
        <f t="shared" si="85"/>
        <v>0</v>
      </c>
      <c r="AD256" s="77">
        <f t="shared" si="85"/>
        <v>0</v>
      </c>
      <c r="AE256" s="77">
        <f t="shared" si="65"/>
        <v>1</v>
      </c>
      <c r="AF256" s="77">
        <f t="shared" si="66"/>
        <v>0</v>
      </c>
      <c r="AG256" s="77">
        <f t="shared" si="67"/>
        <v>0</v>
      </c>
      <c r="AH256" s="77">
        <f t="shared" si="68"/>
        <v>0</v>
      </c>
      <c r="AI256" s="77">
        <f t="shared" si="69"/>
        <v>0</v>
      </c>
      <c r="AJ256" s="77">
        <f t="shared" si="70"/>
        <v>0</v>
      </c>
      <c r="AK256" s="77">
        <f t="shared" si="71"/>
        <v>0</v>
      </c>
      <c r="AL256" s="77">
        <f t="shared" si="72"/>
        <v>0</v>
      </c>
      <c r="AM256" s="77">
        <f t="shared" si="73"/>
        <v>0</v>
      </c>
      <c r="AN256" s="77">
        <f t="shared" si="74"/>
        <v>0</v>
      </c>
      <c r="AO256" s="77">
        <f t="shared" si="75"/>
        <v>0</v>
      </c>
      <c r="AP256" s="77">
        <f t="shared" si="76"/>
        <v>0</v>
      </c>
      <c r="AQ256" s="77">
        <f t="shared" si="77"/>
        <v>0</v>
      </c>
      <c r="AR256" s="77">
        <f t="shared" si="78"/>
        <v>0</v>
      </c>
      <c r="AS256" s="105" t="str">
        <f>IF($B255="","",IF($B255=$B252,AS253,$B255))</f>
        <v>24</v>
      </c>
      <c r="AT256" s="311"/>
      <c r="AU256" s="298"/>
      <c r="AV256" s="298"/>
    </row>
    <row r="257" spans="1:48" ht="13.25" customHeight="1" x14ac:dyDescent="0.2">
      <c r="A257" s="309"/>
      <c r="B257" s="283"/>
      <c r="C257" s="304"/>
      <c r="D257" s="54" t="s">
        <v>32</v>
      </c>
      <c r="E257" s="278"/>
      <c r="F257" s="292"/>
      <c r="G257" s="134"/>
      <c r="H257" s="278"/>
      <c r="I257" s="57"/>
      <c r="J257" s="179" t="str">
        <f>IF(I257="","",IF(_xlfn.XLOOKUP(I257,I$3:I256,$AS$3:AS256,0,,-1)=AS257,_xlfn.XLOOKUP(I257,I$3:I256,J$3:J256,1,,-1)+1,1))</f>
        <v/>
      </c>
      <c r="K257" s="63" t="str">
        <f>IF(I257="","",_xlfn.XLOOKUP(I257,I$3:I256,K$3:K256,0,,-1)+IF($D257=" ",1,0))</f>
        <v/>
      </c>
      <c r="L257" s="55"/>
      <c r="M257" s="128"/>
      <c r="N257" s="295"/>
      <c r="O257" s="62" t="str">
        <f>IF(OR(W255="",W256=""),"",IF(L257&gt;0,ROUND(IF(M257&gt;0,M257,IF(M255&gt;0,IF(N255=TRUE,ROUND((M255*W257)/W255,0),(M255*W257)/W255),IF(M256&gt;0,IF(N255=TRUE,ROUND((M256*W257)/W256,0),(M256*W257)/W256),IF(M257&gt;0,M257,0)))),2),""))</f>
        <v/>
      </c>
      <c r="P257" s="63" t="str">
        <f t="shared" si="79"/>
        <v/>
      </c>
      <c r="Q257" s="278"/>
      <c r="R257" s="278"/>
      <c r="S257" s="278"/>
      <c r="T257" s="278"/>
      <c r="U257" s="278"/>
      <c r="V257" s="289"/>
      <c r="W257" s="64" t="str">
        <f>IF(L257="","",(SUM(L255:L257)/L257)/(SUM(L255:L257)/L255+SUM(L255:L257)/L256+SUM(L255:L257)/L257))</f>
        <v/>
      </c>
      <c r="X257" s="77">
        <f t="shared" si="85"/>
        <v>0</v>
      </c>
      <c r="Y257" s="77">
        <f t="shared" si="85"/>
        <v>0</v>
      </c>
      <c r="Z257" s="77">
        <f t="shared" si="85"/>
        <v>0</v>
      </c>
      <c r="AA257" s="77">
        <f t="shared" si="85"/>
        <v>0</v>
      </c>
      <c r="AB257" s="77">
        <f t="shared" si="85"/>
        <v>0</v>
      </c>
      <c r="AC257" s="77">
        <f t="shared" si="85"/>
        <v>0</v>
      </c>
      <c r="AD257" s="77">
        <f t="shared" si="85"/>
        <v>0</v>
      </c>
      <c r="AE257" s="77">
        <f t="shared" si="65"/>
        <v>0</v>
      </c>
      <c r="AF257" s="77">
        <f t="shared" si="66"/>
        <v>0</v>
      </c>
      <c r="AG257" s="77">
        <f t="shared" si="67"/>
        <v>0</v>
      </c>
      <c r="AH257" s="77">
        <f t="shared" si="68"/>
        <v>0</v>
      </c>
      <c r="AI257" s="77">
        <f t="shared" si="69"/>
        <v>0</v>
      </c>
      <c r="AJ257" s="77">
        <f t="shared" si="70"/>
        <v>0</v>
      </c>
      <c r="AK257" s="77">
        <f t="shared" si="71"/>
        <v>0</v>
      </c>
      <c r="AL257" s="77">
        <f t="shared" si="72"/>
        <v>0</v>
      </c>
      <c r="AM257" s="77">
        <f t="shared" si="73"/>
        <v>0</v>
      </c>
      <c r="AN257" s="77">
        <f t="shared" si="74"/>
        <v>0</v>
      </c>
      <c r="AO257" s="77">
        <f t="shared" si="75"/>
        <v>0</v>
      </c>
      <c r="AP257" s="77">
        <f t="shared" si="76"/>
        <v>0</v>
      </c>
      <c r="AQ257" s="77">
        <f t="shared" si="77"/>
        <v>0</v>
      </c>
      <c r="AR257" s="77">
        <f t="shared" si="78"/>
        <v>0</v>
      </c>
      <c r="AS257" s="105" t="str">
        <f>IF($B255="","",IF($B255=$B252,AS254,$B255))</f>
        <v>24</v>
      </c>
      <c r="AT257" s="311"/>
      <c r="AU257" s="298"/>
      <c r="AV257" s="298"/>
    </row>
    <row r="258" spans="1:48" ht="13.25" customHeight="1" x14ac:dyDescent="0.2">
      <c r="A258" s="307" t="str">
        <f>IF(OR(D258="W",D259="W",D260="W",D258="1/2W",D259="1/2W",D260="1/2W",D258="1/2L",D259="1/2L",D260="1/2L"),"OK",IF(OR(D258="L",D259="L",D260="L"),"LOSS",IF(OR(D258="X",D259="X",D260="X"),"Anulado"," ")))</f>
        <v>OK</v>
      </c>
      <c r="B258" s="317" t="str">
        <f>IF(E258="","",$B255)</f>
        <v>24</v>
      </c>
      <c r="C258" s="305" t="str">
        <f>IF(E258=""," ","– "&amp;COUNTIF(B$3:B260,$B258))</f>
        <v>– 9</v>
      </c>
      <c r="D258" s="65" t="s">
        <v>28</v>
      </c>
      <c r="E258" s="326">
        <v>44707.6875</v>
      </c>
      <c r="F258" s="314" t="s">
        <v>316</v>
      </c>
      <c r="G258" s="66" t="s">
        <v>317</v>
      </c>
      <c r="H258" s="313" t="str">
        <f ca="1">IF(E258="","",IF(AND(DAY(E258)&lt;DAY(TODAY()),$A258=" "),"???",IF($A258=" ",IF(AND(DAY(E258)=DAY(TODAY()),HOUR(E258)&lt;=HOUR(NOW())+1),IF(AND(HOUR(E258)+2&lt;=HOUR(NOW()),DAY(E258)&lt;=DAY(TODAY()),MINUTE(E258)&lt;=MINUTE(NOW())),"???",IF(OR(MINUTE(E258)&lt;=MINUTE(NOW()),HOUR(E258)&lt;=HOUR(NOW())),"!!!","")),""),"")))</f>
        <v/>
      </c>
      <c r="I258" s="67" t="s">
        <v>23</v>
      </c>
      <c r="J258" s="69">
        <f>IF(I258="","",IF(_xlfn.XLOOKUP(I258,I$3:I257,$AS$3:AS257,0,,-1)=AS258,_xlfn.XLOOKUP(I258,I$3:I257,J$3:J257,1,,-1)+1,1))</f>
        <v>5</v>
      </c>
      <c r="K258" s="173">
        <f>IF(I258="","",_xlfn.XLOOKUP(I258,I$3:I257,K$3:K257,0,,-1)+IF($D258=" ",1,0))</f>
        <v>0</v>
      </c>
      <c r="L258" s="70">
        <v>1.97</v>
      </c>
      <c r="M258" s="71"/>
      <c r="N258" s="293" t="b">
        <v>1</v>
      </c>
      <c r="O258" s="72">
        <f>IF(OR(W258="",W259=""),"",ROUND(IF(L260&gt;0,IF(M258&gt;0,M258,IF(M259&gt;0,IF(N258=TRUE,ROUND((M259*W258)/W259,0),(M259*W258)/W259),IF(N258=TRUE,ROUND((M260*W258)/W260,0),(M260*W258)/W260))),IF(M258&gt;0,M258,IF(N258=TRUE,ROUND((M259*W258)/W259,0),(M259*W258)/W259))),2))</f>
        <v>19</v>
      </c>
      <c r="P258" s="73">
        <f t="shared" si="79"/>
        <v>37.43</v>
      </c>
      <c r="Q258" s="320">
        <f>IF($A258="Anulado",0,IF(OR($A258="LOSS",$A258="OK"),IF(OR($D258="W",$D258="1/2W",$D258="1/2L"),P258-O258,IF($D258="L",-O258,0))+IF(OR($D259="W",$D259="1/2W",$D259="1/2L"),P259-O259,IF($D259="L",-O259,0))+IF(OR($D260="W",$D260="1/2W",$D260="1/2L"),P260-O260,IF($D260="L",-O260,0)),IF(AND(OR($D258="W",$D258="1/2W",$D258="1/2L"),D259="W"),P258+P259-SUM(O258:O260)+_xlfn.XLOOKUP("X",D258:D260,O258:O260,0),IF(AND(D258=TRUE,D260="W"),P258+P260-SUM(O258:O260),IF(AND(D259="W",D260="W"),P259+P260-SUM(O258:O260)+_xlfn.XLOOKUP("X",D258:D260,O258:O260,0),IF(L260&gt;0,IF(OR($D258="W",$D258="1/2W",$D258="1/2L"),P258-SUM(O258:O260)+_xlfn.XLOOKUP("X",D258:D260,O258:O260,0),IF(OR($D258="W",$D258="1/2W",$D258="1/2L"),P259-SUM(O258:O260)+_xlfn.XLOOKUP("X",D258:D260,O258:O260,0),IF(OR($D258="W",$D258="1/2W",$D258="1/2L"),P260-SUM(O258:O260)+_xlfn.XLOOKUP("X",D258:D260,O258:O260,0),SUM(P258:P260)/3-SUM(O258:O260)+_xlfn.XLOOKUP("X",D258:D260,O258:O260,0)))),IF(OR($D258="W",$D258="1/2W",$D258="1/2L"),P258-SUM(O258:O259)+_xlfn.XLOOKUP("X",D258:D260,O258:O260,0),IF(OR($D258="W",$D258="1/2W",$D258="1/2L"),P259-SUM(O258:O259)+_xlfn.XLOOKUP("X",D258:D260,O258:O260,0),SUM(P258:P259)/2-SUM(O258:O259)+_xlfn.XLOOKUP("X",D258:D260,O258:O260,0)))))))))</f>
        <v>7.8000000000000043</v>
      </c>
      <c r="R258" s="319">
        <f>IF(Q258=0,0,Q258/SUM(O258:O260))</f>
        <v>0.26896551724137946</v>
      </c>
      <c r="S258" s="296">
        <f>IF($B258=$B255,IF(OR($A258="LOSS",$A258="OK",$A258="Anulada"),Q258,0)+S255,IF(OR($A258="LOSS",$A258="OK",$A258="Anulada"),Q258,0))</f>
        <v>44.318680000000008</v>
      </c>
      <c r="T258" s="296">
        <f>IF($B258="",0,IF($B258=$B255,IF(G260="",IF(OR(G258="DNB1",G258="DNB2",G258="AH1(0)",G258="AH2(0)",G258="AH1(1)",G258="AH2(1)",G258="AH1(2)",G258="AH2(2)",G258="AH1(3)",G258="AH2(3)",G258="AH1(4)",G258="AH2(4)"),0,IF(Q258&lt;0,IF(G260="",SMALL(P258:P260,1)-SUM(O258:O260),0),SMALL(P258:P260,1)-SUM(O258:O260))),IF(Q258&lt;0,IF(G260="",SMALL(P258:P260,1)-SUM(O258:O260),0),SMALL(P258:P260,1)-SUM(O258:O260)))+T255,IF(G260="",IF(OR(G258="DNB1",G258="DNB2",G258="AH1(0)",G258="AH2(0)",G258="AH1(1)",G258="AH2(1)",G258="AH1(2)",G258="AH2(2)",G258="AH1(3)",G258="AH2(3)",G258="AH1(4)",G258="AH2(4)"),0,IF(Q258&lt;0,IF(G260="",SMALL(P258:P260,1)-SUM(O258:O260),0),SMALL(P258:P260,1)-SUM(O258:O260))),IF(Q258&lt;0,IF(G260="",SMALL(P258:P260,1)-SUM(O258:O260),0),SMALL(P258:P260,1)-SUM(O258:O260)))))</f>
        <v>13.289180000000007</v>
      </c>
      <c r="U258" s="296">
        <f>IF($B258=$B255,IF(Q258&lt;0,IF(G260="",Q258,0),Q258)+U255,Q258)</f>
        <v>44.318680000000008</v>
      </c>
      <c r="V258" s="323">
        <f>IF(U258=0,0,U258/AT258)</f>
        <v>7.794488119734784E-2</v>
      </c>
      <c r="W258" s="74">
        <f>IF(L258="","",IF(L260&gt;0,(SUM(L258:L260)/L258)/(SUM(L258:L260)/L258+SUM(L258:L260)/L259+SUM(L258:L260)/L260),L259/SUM(L258:L259)))</f>
        <v>0.65132743362831858</v>
      </c>
      <c r="X258" s="77">
        <f t="shared" si="85"/>
        <v>0</v>
      </c>
      <c r="Y258" s="77">
        <f t="shared" si="85"/>
        <v>0</v>
      </c>
      <c r="Z258" s="77">
        <f t="shared" si="85"/>
        <v>0</v>
      </c>
      <c r="AA258" s="77">
        <f t="shared" si="85"/>
        <v>0</v>
      </c>
      <c r="AB258" s="77">
        <f t="shared" si="85"/>
        <v>0</v>
      </c>
      <c r="AC258" s="89">
        <f t="shared" si="85"/>
        <v>-19</v>
      </c>
      <c r="AD258" s="77">
        <f t="shared" si="85"/>
        <v>0</v>
      </c>
      <c r="AE258" s="77">
        <f t="shared" si="65"/>
        <v>0</v>
      </c>
      <c r="AF258" s="77">
        <f t="shared" si="66"/>
        <v>0</v>
      </c>
      <c r="AG258" s="77">
        <f t="shared" si="67"/>
        <v>0</v>
      </c>
      <c r="AH258" s="77">
        <f t="shared" si="68"/>
        <v>0</v>
      </c>
      <c r="AI258" s="77">
        <f t="shared" si="69"/>
        <v>0</v>
      </c>
      <c r="AJ258" s="77">
        <f t="shared" si="70"/>
        <v>0</v>
      </c>
      <c r="AK258" s="77">
        <f t="shared" si="71"/>
        <v>0</v>
      </c>
      <c r="AL258" s="77">
        <f t="shared" si="72"/>
        <v>0</v>
      </c>
      <c r="AM258" s="77">
        <f t="shared" si="73"/>
        <v>0</v>
      </c>
      <c r="AN258" s="77">
        <f t="shared" si="74"/>
        <v>0</v>
      </c>
      <c r="AO258" s="77">
        <f t="shared" si="75"/>
        <v>0</v>
      </c>
      <c r="AP258" s="77">
        <f t="shared" si="76"/>
        <v>1</v>
      </c>
      <c r="AQ258" s="77">
        <f t="shared" si="77"/>
        <v>0</v>
      </c>
      <c r="AR258" s="77">
        <f t="shared" si="78"/>
        <v>0</v>
      </c>
      <c r="AS258" s="107" t="str">
        <f>IF($B258="","",IF($B258=$B255,AS255,$B258))</f>
        <v>24</v>
      </c>
      <c r="AT258" s="321">
        <f>IF($B258=$B255,AT255+SUM(O258:O260),SUM(O258:O260))</f>
        <v>568.59</v>
      </c>
      <c r="AU258" s="296">
        <f>IF($A258=" ",SUM(O258:O260),0)+AU255</f>
        <v>0</v>
      </c>
      <c r="AV258" s="296">
        <f>IF($B258="","",AV255+Q258)</f>
        <v>496.66580538757552</v>
      </c>
    </row>
    <row r="259" spans="1:48" ht="13" customHeight="1" x14ac:dyDescent="0.2">
      <c r="A259" s="308"/>
      <c r="B259" s="282"/>
      <c r="C259" s="303"/>
      <c r="D259" s="79" t="s">
        <v>31</v>
      </c>
      <c r="E259" s="277"/>
      <c r="F259" s="291"/>
      <c r="G259" s="80" t="s">
        <v>318</v>
      </c>
      <c r="H259" s="277"/>
      <c r="I259" s="81" t="s">
        <v>18</v>
      </c>
      <c r="J259" s="83">
        <f>IF(I259="","",IF(_xlfn.XLOOKUP(I259,I$3:I258,$AS$3:AS258,0,,-1)=AS259,_xlfn.XLOOKUP(I259,I$3:I258,J$3:J258,1,,-1)+1,1))</f>
        <v>2</v>
      </c>
      <c r="K259" s="174">
        <f>IF(I259="","",_xlfn.XLOOKUP(I259,I$3:I258,K$3:K258,0,,-1)+IF($D259=" ",1,0))</f>
        <v>0</v>
      </c>
      <c r="L259" s="84">
        <v>3.68</v>
      </c>
      <c r="M259" s="85">
        <v>10</v>
      </c>
      <c r="N259" s="294"/>
      <c r="O259" s="86">
        <f>IF(OR(W258="",W259=""),"",ROUND(IF(L260&gt;0,IF(M259&gt;0,M259,IF(M258&gt;0,IF(N258=TRUE,ROUND((M258*W259)/W258,0),(M258*W259)/W258),IF(M259&gt;0,IF(N258=TRUE,ROUND(M259,0),M259),IF(M260&gt;0,IF(N258=TRUE,ROUND(O260*W259/W260,0),O260*W259/W260),0)))),IF(M259&gt;0,M259,IF(N258=TRUE,ROUND((M258*W259)/W258,0),(M258*W259)/W258))),2))</f>
        <v>10</v>
      </c>
      <c r="P259" s="87">
        <f t="shared" si="79"/>
        <v>36.800000000000004</v>
      </c>
      <c r="Q259" s="277"/>
      <c r="R259" s="286"/>
      <c r="S259" s="286"/>
      <c r="T259" s="286"/>
      <c r="U259" s="286"/>
      <c r="V259" s="288"/>
      <c r="W259" s="88">
        <f>IF(L259="","",IF(L260&gt;0,(SUM(L258:L260)/L259)/(SUM(L258:L260)/L258+SUM(L258:L260)/L259+SUM(L258:L260)/L260),L258/SUM(L258:L259)))</f>
        <v>0.34867256637168137</v>
      </c>
      <c r="X259" s="89">
        <f t="shared" si="85"/>
        <v>26.800000000000004</v>
      </c>
      <c r="Y259" s="77">
        <f t="shared" si="85"/>
        <v>0</v>
      </c>
      <c r="Z259" s="77">
        <f t="shared" si="85"/>
        <v>0</v>
      </c>
      <c r="AA259" s="77">
        <f t="shared" si="85"/>
        <v>0</v>
      </c>
      <c r="AB259" s="77">
        <f t="shared" si="85"/>
        <v>0</v>
      </c>
      <c r="AC259" s="77">
        <f t="shared" si="85"/>
        <v>0</v>
      </c>
      <c r="AD259" s="77">
        <f t="shared" si="85"/>
        <v>0</v>
      </c>
      <c r="AE259" s="77">
        <f t="shared" ref="AE259:AE322" si="86">IF(AE$2=$I259,IF($D259="W",1,IF($D259="1/2W",0.5,0)),0)</f>
        <v>1</v>
      </c>
      <c r="AF259" s="77">
        <f t="shared" ref="AF259:AF322" si="87">IF(AE$2=$I259,IF($D259="L",1,IF($D259="1/2L",0.5,0)),0)</f>
        <v>0</v>
      </c>
      <c r="AG259" s="77">
        <f t="shared" ref="AG259:AG322" si="88">IF(AG$2=$I259,IF($D259="W",1,IF($D259="1/2W",0.5,0)),0)</f>
        <v>0</v>
      </c>
      <c r="AH259" s="77">
        <f t="shared" ref="AH259:AH322" si="89">IF(AG$2=$I259,IF($D259="L",1,IF($D259="1/2L",0.5,0)),0)</f>
        <v>0</v>
      </c>
      <c r="AI259" s="77">
        <f t="shared" ref="AI259:AI322" si="90">IF(AI$2=$I259,IF($D259="W",1,IF($D259="1/2W",0.5,0)),0)</f>
        <v>0</v>
      </c>
      <c r="AJ259" s="77">
        <f t="shared" ref="AJ259:AJ322" si="91">IF(AI$2=$I259,IF($D259="L",1,IF($D259="1/2L",0.5,0)),0)</f>
        <v>0</v>
      </c>
      <c r="AK259" s="77">
        <f t="shared" ref="AK259:AK322" si="92">IF(AK$2=$I259,IF($D259="W",1,IF($D259="1/2W",0.5,0)),0)</f>
        <v>0</v>
      </c>
      <c r="AL259" s="77">
        <f t="shared" ref="AL259:AL322" si="93">IF(AK$2=$I259,IF($D259="L",1,IF($D259="1/2L",0.5,0)),0)</f>
        <v>0</v>
      </c>
      <c r="AM259" s="77">
        <f t="shared" ref="AM259:AM322" si="94">IF(AM$2=$I259,IF($D259="W",1,IF($D259="1/2W",0.5,0)),0)</f>
        <v>0</v>
      </c>
      <c r="AN259" s="77">
        <f t="shared" ref="AN259:AN322" si="95">IF(AM$2=$I259,IF($D259="L",1,IF($D259="1/2L",0.5,0)),0)</f>
        <v>0</v>
      </c>
      <c r="AO259" s="77">
        <f t="shared" ref="AO259:AO322" si="96">IF(AO$2=$I259,IF($D259="W",1,IF($D259="1/2W",0.5,0)),0)</f>
        <v>0</v>
      </c>
      <c r="AP259" s="77">
        <f t="shared" ref="AP259:AP322" si="97">IF(AO$2=$I259,IF($D259="L",1,IF($D259="1/2L",0.5,0)),0)</f>
        <v>0</v>
      </c>
      <c r="AQ259" s="77">
        <f t="shared" ref="AQ259:AQ322" si="98">IF(AQ$2=$I259,IF($D259="W",1,IF($D259="1/2W",0.5,0)),0)</f>
        <v>0</v>
      </c>
      <c r="AR259" s="77">
        <f t="shared" ref="AR259:AR322" si="99">IF(AQ$2=$I259,IF($D259="L",1,IF($D259="1/2L",0.5,0)),0)</f>
        <v>0</v>
      </c>
      <c r="AS259" s="107" t="str">
        <f>IF($B258="","",IF($B258=$B255,AS256,$B258))</f>
        <v>24</v>
      </c>
      <c r="AT259" s="311"/>
      <c r="AU259" s="298"/>
      <c r="AV259" s="298"/>
    </row>
    <row r="260" spans="1:48" ht="13.25" customHeight="1" x14ac:dyDescent="0.2">
      <c r="A260" s="309"/>
      <c r="B260" s="283"/>
      <c r="C260" s="304"/>
      <c r="D260" s="90" t="s">
        <v>32</v>
      </c>
      <c r="E260" s="278"/>
      <c r="F260" s="292"/>
      <c r="G260" s="109"/>
      <c r="H260" s="278"/>
      <c r="I260" s="110"/>
      <c r="J260" s="112" t="str">
        <f>IF(I260="","",IF(_xlfn.XLOOKUP(I260,I$3:I259,$AS$3:AS259,0,,-1)=AS260,_xlfn.XLOOKUP(I260,I$3:I259,J$3:J259,1,,-1)+1,1))</f>
        <v/>
      </c>
      <c r="K260" s="115" t="str">
        <f>IF(I260="","",_xlfn.XLOOKUP(I260,I$3:I259,K$3:K259,0,,-1)+IF($D260=" ",1,0))</f>
        <v/>
      </c>
      <c r="L260" s="113"/>
      <c r="M260" s="96"/>
      <c r="N260" s="295"/>
      <c r="O260" s="114" t="str">
        <f>IF(OR(W258="",W259=""),"",IF(L260&gt;0,ROUND(IF(M260&gt;0,M260,IF(M258&gt;0,IF(N258=TRUE,ROUND((M258*W260)/W258,0),(M258*W260)/W258),IF(M259&gt;0,IF(N258=TRUE,ROUND((M259*W260)/W259,0),(M259*W260)/W259),IF(M260&gt;0,M260,0)))),2),""))</f>
        <v/>
      </c>
      <c r="P260" s="115" t="str">
        <f t="shared" si="79"/>
        <v/>
      </c>
      <c r="Q260" s="278"/>
      <c r="R260" s="278"/>
      <c r="S260" s="278"/>
      <c r="T260" s="278"/>
      <c r="U260" s="278"/>
      <c r="V260" s="289"/>
      <c r="W260" s="116" t="str">
        <f>IF(L260="","",(SUM(L258:L260)/L260)/(SUM(L258:L260)/L258+SUM(L258:L260)/L259+SUM(L258:L260)/L260))</f>
        <v/>
      </c>
      <c r="X260" s="77">
        <f t="shared" si="85"/>
        <v>0</v>
      </c>
      <c r="Y260" s="77">
        <f t="shared" si="85"/>
        <v>0</v>
      </c>
      <c r="Z260" s="77">
        <f t="shared" si="85"/>
        <v>0</v>
      </c>
      <c r="AA260" s="77">
        <f t="shared" si="85"/>
        <v>0</v>
      </c>
      <c r="AB260" s="77">
        <f t="shared" si="85"/>
        <v>0</v>
      </c>
      <c r="AC260" s="77">
        <f t="shared" si="85"/>
        <v>0</v>
      </c>
      <c r="AD260" s="77">
        <f t="shared" si="85"/>
        <v>0</v>
      </c>
      <c r="AE260" s="77">
        <f t="shared" si="86"/>
        <v>0</v>
      </c>
      <c r="AF260" s="77">
        <f t="shared" si="87"/>
        <v>0</v>
      </c>
      <c r="AG260" s="77">
        <f t="shared" si="88"/>
        <v>0</v>
      </c>
      <c r="AH260" s="77">
        <f t="shared" si="89"/>
        <v>0</v>
      </c>
      <c r="AI260" s="77">
        <f t="shared" si="90"/>
        <v>0</v>
      </c>
      <c r="AJ260" s="77">
        <f t="shared" si="91"/>
        <v>0</v>
      </c>
      <c r="AK260" s="77">
        <f t="shared" si="92"/>
        <v>0</v>
      </c>
      <c r="AL260" s="77">
        <f t="shared" si="93"/>
        <v>0</v>
      </c>
      <c r="AM260" s="77">
        <f t="shared" si="94"/>
        <v>0</v>
      </c>
      <c r="AN260" s="77">
        <f t="shared" si="95"/>
        <v>0</v>
      </c>
      <c r="AO260" s="77">
        <f t="shared" si="96"/>
        <v>0</v>
      </c>
      <c r="AP260" s="77">
        <f t="shared" si="97"/>
        <v>0</v>
      </c>
      <c r="AQ260" s="77">
        <f t="shared" si="98"/>
        <v>0</v>
      </c>
      <c r="AR260" s="77">
        <f t="shared" si="99"/>
        <v>0</v>
      </c>
      <c r="AS260" s="107" t="str">
        <f>IF($B258="","",IF($B258=$B255,AS257,$B258))</f>
        <v>24</v>
      </c>
      <c r="AT260" s="311"/>
      <c r="AU260" s="298"/>
      <c r="AV260" s="298"/>
    </row>
    <row r="261" spans="1:48" ht="13.25" customHeight="1" x14ac:dyDescent="0.2">
      <c r="A261" s="312" t="str">
        <f>IF(OR(D261="W",D262="W",D263="W",D261="1/2W",D262="1/2W",D263="1/2W",D261="1/2L",D262="1/2L",D263="1/2L"),"OK",IF(OR(D261="L",D262="L",D263="L"),"LOSS",IF(OR(D261="X",D262="X",D263="X"),"Anulado"," ")))</f>
        <v>Anulado</v>
      </c>
      <c r="B261" s="316" t="str">
        <f>IF(E261="","",$B258)</f>
        <v>24</v>
      </c>
      <c r="C261" s="302" t="str">
        <f>IF(E261=""," ","– "&amp;COUNTIF(B$3:B263,$B261))</f>
        <v>– 10</v>
      </c>
      <c r="D261" s="25" t="s">
        <v>56</v>
      </c>
      <c r="E261" s="325">
        <v>44705.895833333336</v>
      </c>
      <c r="F261" s="315" t="s">
        <v>319</v>
      </c>
      <c r="G261" s="117" t="s">
        <v>253</v>
      </c>
      <c r="H261" s="306" t="str">
        <f ca="1">IF(E261="","",IF(AND(DAY(E261)&lt;DAY(TODAY()),$A261=" "),"???",IF($A261=" ",IF(AND(DAY(E261)=DAY(TODAY()),HOUR(E261)&lt;=HOUR(NOW())+1),IF(AND(HOUR(E261)+2&lt;=HOUR(NOW()),DAY(E261)&lt;=DAY(TODAY()),MINUTE(E261)&lt;=MINUTE(NOW())),"???",IF(OR(MINUTE(E261)&lt;=MINUTE(NOW()),HOUR(E261)&lt;=HOUR(NOW())),"!!!","")),""),"")))</f>
        <v/>
      </c>
      <c r="I261" s="27" t="s">
        <v>19</v>
      </c>
      <c r="J261" s="175">
        <f>IF(I261="","",IF(_xlfn.XLOOKUP(I261,I$3:I260,$AS$3:AS260,0,,-1)=AS261,_xlfn.XLOOKUP(I261,I$3:I260,J$3:J260,1,,-1)+1,1))</f>
        <v>6</v>
      </c>
      <c r="K261" s="176">
        <f>IF(I261="","",_xlfn.XLOOKUP(I261,I$3:I260,K$3:K260,0,,-1)+IF($D261=" ",1,0))</f>
        <v>0</v>
      </c>
      <c r="L261" s="118">
        <v>2</v>
      </c>
      <c r="M261" s="119"/>
      <c r="N261" s="318" t="b">
        <v>0</v>
      </c>
      <c r="O261" s="102">
        <f>IF(OR(W261="",W262=""),"",ROUND(IF(L263&gt;0,IF(M261&gt;0,M261,IF(M262&gt;0,IF(N261=TRUE,ROUND((M262*W261)/W262,0),(M262*W261)/W262),IF(N261=TRUE,ROUND((M263*W261)/W263,0),(M263*W261)/W263))),IF(M261&gt;0,M261,IF(N261=TRUE,ROUND((M262*W261)/W262,0),(M262*W261)/W262))),2))</f>
        <v>252</v>
      </c>
      <c r="P261" s="33">
        <f t="shared" si="79"/>
        <v>504</v>
      </c>
      <c r="Q261" s="301">
        <f>IF($A261="Anulado",0,IF(OR($A261="LOSS",$A261="OK"),IF(OR($D261="W",$D261="1/2W",$D261="1/2L"),P261-O261,IF($D261="L",-O261,0))+IF(OR($D262="W",$D262="1/2W",$D262="1/2L"),P262-O262,IF($D262="L",-O262,0))+IF(OR($D263="W",$D263="1/2W",$D263="1/2L"),P263-O263,IF($D263="L",-O263,0)),IF(AND(OR($D261="W",$D261="1/2W",$D261="1/2L"),D262="W"),P261+P262-SUM(O261:O263)+_xlfn.XLOOKUP("X",D261:D263,O261:O263,0),IF(AND(D261=TRUE,D263="W"),P261+P263-SUM(O261:O263),IF(AND(D262="W",D263="W"),P262+P263-SUM(O261:O263)+_xlfn.XLOOKUP("X",D261:D263,O261:O263,0),IF(L263&gt;0,IF(OR($D261="W",$D261="1/2W",$D261="1/2L"),P261-SUM(O261:O263)+_xlfn.XLOOKUP("X",D261:D263,O261:O263,0),IF(OR($D261="W",$D261="1/2W",$D261="1/2L"),P262-SUM(O261:O263)+_xlfn.XLOOKUP("X",D261:D263,O261:O263,0),IF(OR($D261="W",$D261="1/2W",$D261="1/2L"),P263-SUM(O261:O263)+_xlfn.XLOOKUP("X",D261:D263,O261:O263,0),SUM(P261:P263)/3-SUM(O261:O263)+_xlfn.XLOOKUP("X",D261:D263,O261:O263,0)))),IF(OR($D261="W",$D261="1/2W",$D261="1/2L"),P261-SUM(O261:O262)+_xlfn.XLOOKUP("X",D261:D263,O261:O263,0),IF(OR($D261="W",$D261="1/2W",$D261="1/2L"),P262-SUM(O261:O262)+_xlfn.XLOOKUP("X",D261:D263,O261:O263,0),SUM(P261:P262)/2-SUM(O261:O262)+_xlfn.XLOOKUP("X",D261:D263,O261:O263,0)))))))))</f>
        <v>0</v>
      </c>
      <c r="R261" s="300">
        <f>IF(Q261=0,0,Q261/SUM(O261:O263))</f>
        <v>0</v>
      </c>
      <c r="S261" s="285">
        <f>IF($B261=$B258,IF(OR($A261="LOSS",$A261="OK",$A261="Anulada"),Q261,0)+S258,IF(OR($A261="LOSS",$A261="OK",$A261="Anulada"),Q261,0))</f>
        <v>44.318680000000008</v>
      </c>
      <c r="T261" s="285">
        <f>IF($B261="",0,IF($B261=$B258,IF(G263="",IF(OR(G261="DNB1",G261="DNB2",G261="AH1(0)",G261="AH2(0)",G261="AH1(1)",G261="AH2(1)",G261="AH1(2)",G261="AH2(2)",G261="AH1(3)",G261="AH2(3)",G261="AH1(4)",G261="AH2(4)"),0,IF(Q261&lt;0,IF(G263="",SMALL(P261:P263,1)-SUM(O261:O263),0),SMALL(P261:P263,1)-SUM(O261:O263))),IF(Q261&lt;0,IF(G263="",SMALL(P261:P263,1)-SUM(O261:O263),0),SMALL(P261:P263,1)-SUM(O261:O263)))+T258,IF(G263="",IF(OR(G261="DNB1",G261="DNB2",G261="AH1(0)",G261="AH2(0)",G261="AH1(1)",G261="AH2(1)",G261="AH1(2)",G261="AH2(2)",G261="AH1(3)",G261="AH2(3)",G261="AH1(4)",G261="AH2(4)"),0,IF(Q261&lt;0,IF(G263="",SMALL(P261:P263,1)-SUM(O261:O263),0),SMALL(P261:P263,1)-SUM(O261:O263))),IF(Q261&lt;0,IF(G263="",SMALL(P261:P263,1)-SUM(O261:O263),0),SMALL(P261:P263,1)-SUM(O261:O263)))))</f>
        <v>13.289180000000007</v>
      </c>
      <c r="U261" s="285">
        <f>IF($B261=$B258,IF(Q261&lt;0,IF(G263="",Q261,0),Q261)+U258,Q261)</f>
        <v>44.318680000000008</v>
      </c>
      <c r="V261" s="287">
        <f>IF(U261=0,0,U261/AT261)</f>
        <v>4.1786816771796832E-2</v>
      </c>
      <c r="W261" s="34">
        <f>IF(L261="","",IF(L263&gt;0,(SUM(L261:L263)/L261)/(SUM(L261:L263)/L261+SUM(L261:L263)/L262+SUM(L261:L263)/L263),L262/SUM(L261:L262)))</f>
        <v>0.51219512195121952</v>
      </c>
      <c r="X261" s="77">
        <f t="shared" si="85"/>
        <v>0</v>
      </c>
      <c r="Y261" s="77">
        <f t="shared" si="85"/>
        <v>0</v>
      </c>
      <c r="Z261" s="77">
        <f t="shared" si="85"/>
        <v>0</v>
      </c>
      <c r="AA261" s="77">
        <f t="shared" si="85"/>
        <v>0</v>
      </c>
      <c r="AB261" s="77">
        <f t="shared" si="85"/>
        <v>0</v>
      </c>
      <c r="AC261" s="77">
        <f t="shared" si="85"/>
        <v>0</v>
      </c>
      <c r="AD261" s="77">
        <f t="shared" si="85"/>
        <v>0</v>
      </c>
      <c r="AE261" s="77">
        <f t="shared" si="86"/>
        <v>0</v>
      </c>
      <c r="AF261" s="77">
        <f t="shared" si="87"/>
        <v>0</v>
      </c>
      <c r="AG261" s="77">
        <f t="shared" si="88"/>
        <v>0</v>
      </c>
      <c r="AH261" s="77">
        <f t="shared" si="89"/>
        <v>0</v>
      </c>
      <c r="AI261" s="77">
        <f t="shared" si="90"/>
        <v>0</v>
      </c>
      <c r="AJ261" s="77">
        <f t="shared" si="91"/>
        <v>0</v>
      </c>
      <c r="AK261" s="77">
        <f t="shared" si="92"/>
        <v>0</v>
      </c>
      <c r="AL261" s="77">
        <f t="shared" si="93"/>
        <v>0</v>
      </c>
      <c r="AM261" s="77">
        <f t="shared" si="94"/>
        <v>0</v>
      </c>
      <c r="AN261" s="77">
        <f t="shared" si="95"/>
        <v>0</v>
      </c>
      <c r="AO261" s="77">
        <f t="shared" si="96"/>
        <v>0</v>
      </c>
      <c r="AP261" s="77">
        <f t="shared" si="97"/>
        <v>0</v>
      </c>
      <c r="AQ261" s="77">
        <f t="shared" si="98"/>
        <v>0</v>
      </c>
      <c r="AR261" s="77">
        <f t="shared" si="99"/>
        <v>0</v>
      </c>
      <c r="AS261" s="105" t="str">
        <f>IF($B261="","",IF($B261=$B258,AS258,$B261))</f>
        <v>24</v>
      </c>
      <c r="AT261" s="322">
        <f>IF($B261=$B258,AT258+SUM(O261:O263),SUM(O261:O263))</f>
        <v>1060.5900000000001</v>
      </c>
      <c r="AU261" s="285">
        <f>IF($A261=" ",SUM(O261:O263),0)+AU258</f>
        <v>0</v>
      </c>
      <c r="AV261" s="285">
        <f>IF($B261="","",AV258+Q261)</f>
        <v>496.66580538757552</v>
      </c>
    </row>
    <row r="262" spans="1:48" ht="13" customHeight="1" x14ac:dyDescent="0.2">
      <c r="A262" s="308"/>
      <c r="B262" s="282"/>
      <c r="C262" s="303"/>
      <c r="D262" s="39" t="s">
        <v>56</v>
      </c>
      <c r="E262" s="277"/>
      <c r="F262" s="291"/>
      <c r="G262" s="120" t="s">
        <v>254</v>
      </c>
      <c r="H262" s="277"/>
      <c r="I262" s="42" t="s">
        <v>22</v>
      </c>
      <c r="J262" s="177">
        <f>IF(I262="","",IF(_xlfn.XLOOKUP(I262,I$3:I261,$AS$3:AS261,0,,-1)=AS262,_xlfn.XLOOKUP(I262,I$3:I261,J$3:J261,1,,-1)+1,1))</f>
        <v>1</v>
      </c>
      <c r="K262" s="178">
        <f>IF(I262="","",_xlfn.XLOOKUP(I262,I$3:I261,K$3:K261,0,,-1)+IF($D262=" ",1,0))</f>
        <v>0</v>
      </c>
      <c r="L262" s="121">
        <v>2.1</v>
      </c>
      <c r="M262" s="122">
        <v>240</v>
      </c>
      <c r="N262" s="294"/>
      <c r="O262" s="47">
        <f>IF(OR(W261="",W262=""),"",ROUND(IF(L263&gt;0,IF(M262&gt;0,M262,IF(M261&gt;0,IF(N261=TRUE,ROUND((M261*W262)/W261,0),(M261*W262)/W261),IF(M262&gt;0,IF(N261=TRUE,ROUND(M262,0),M262),IF(M263&gt;0,IF(N261=TRUE,ROUND(O263*W262/W263,0),O263*W262/W263),0)))),IF(M262&gt;0,M262,IF(N261=TRUE,ROUND((M261*W262)/W261,0),(M261*W262)/W261))),2))</f>
        <v>240</v>
      </c>
      <c r="P262" s="48">
        <f t="shared" ref="P262:P325" si="100">IF(OR(L262="",O262=""),"",IF($D262="1/2W",O262/2+O262/2*L262,IF($D262="1/2L",O262/2,O262*L262)))</f>
        <v>504</v>
      </c>
      <c r="Q262" s="277"/>
      <c r="R262" s="286"/>
      <c r="S262" s="286"/>
      <c r="T262" s="286"/>
      <c r="U262" s="286"/>
      <c r="V262" s="288"/>
      <c r="W262" s="49">
        <f>IF(L262="","",IF(L263&gt;0,(SUM(L261:L263)/L262)/(SUM(L261:L263)/L261+SUM(L261:L263)/L262+SUM(L261:L263)/L263),L261/SUM(L261:L262)))</f>
        <v>0.48780487804878053</v>
      </c>
      <c r="X262" s="77">
        <f t="shared" si="85"/>
        <v>0</v>
      </c>
      <c r="Y262" s="77">
        <f t="shared" si="85"/>
        <v>0</v>
      </c>
      <c r="Z262" s="77">
        <f t="shared" si="85"/>
        <v>0</v>
      </c>
      <c r="AA262" s="77">
        <f t="shared" si="85"/>
        <v>0</v>
      </c>
      <c r="AB262" s="77">
        <f t="shared" si="85"/>
        <v>0</v>
      </c>
      <c r="AC262" s="77">
        <f t="shared" si="85"/>
        <v>0</v>
      </c>
      <c r="AD262" s="77">
        <f t="shared" si="85"/>
        <v>0</v>
      </c>
      <c r="AE262" s="77">
        <f t="shared" si="86"/>
        <v>0</v>
      </c>
      <c r="AF262" s="77">
        <f t="shared" si="87"/>
        <v>0</v>
      </c>
      <c r="AG262" s="77">
        <f t="shared" si="88"/>
        <v>0</v>
      </c>
      <c r="AH262" s="77">
        <f t="shared" si="89"/>
        <v>0</v>
      </c>
      <c r="AI262" s="77">
        <f t="shared" si="90"/>
        <v>0</v>
      </c>
      <c r="AJ262" s="77">
        <f t="shared" si="91"/>
        <v>0</v>
      </c>
      <c r="AK262" s="77">
        <f t="shared" si="92"/>
        <v>0</v>
      </c>
      <c r="AL262" s="77">
        <f t="shared" si="93"/>
        <v>0</v>
      </c>
      <c r="AM262" s="77">
        <f t="shared" si="94"/>
        <v>0</v>
      </c>
      <c r="AN262" s="77">
        <f t="shared" si="95"/>
        <v>0</v>
      </c>
      <c r="AO262" s="77">
        <f t="shared" si="96"/>
        <v>0</v>
      </c>
      <c r="AP262" s="77">
        <f t="shared" si="97"/>
        <v>0</v>
      </c>
      <c r="AQ262" s="77">
        <f t="shared" si="98"/>
        <v>0</v>
      </c>
      <c r="AR262" s="77">
        <f t="shared" si="99"/>
        <v>0</v>
      </c>
      <c r="AS262" s="105" t="str">
        <f>IF($B261="","",IF($B261=$B258,AS259,$B261))</f>
        <v>24</v>
      </c>
      <c r="AT262" s="311"/>
      <c r="AU262" s="298"/>
      <c r="AV262" s="298"/>
    </row>
    <row r="263" spans="1:48" ht="13.25" customHeight="1" x14ac:dyDescent="0.2">
      <c r="A263" s="309"/>
      <c r="B263" s="283"/>
      <c r="C263" s="304"/>
      <c r="D263" s="54" t="s">
        <v>32</v>
      </c>
      <c r="E263" s="278"/>
      <c r="F263" s="292"/>
      <c r="G263" s="134"/>
      <c r="H263" s="278"/>
      <c r="I263" s="57"/>
      <c r="J263" s="179" t="str">
        <f>IF(I263="","",IF(_xlfn.XLOOKUP(I263,I$3:I262,$AS$3:AS262,0,,-1)=AS263,_xlfn.XLOOKUP(I263,I$3:I262,J$3:J262,1,,-1)+1,1))</f>
        <v/>
      </c>
      <c r="K263" s="63" t="str">
        <f>IF(I263="","",_xlfn.XLOOKUP(I263,I$3:I262,K$3:K262,0,,-1)+IF($D263=" ",1,0))</f>
        <v/>
      </c>
      <c r="L263" s="55"/>
      <c r="M263" s="128"/>
      <c r="N263" s="295"/>
      <c r="O263" s="62" t="str">
        <f>IF(OR(W261="",W262=""),"",IF(L263&gt;0,ROUND(IF(M263&gt;0,M263,IF(M261&gt;0,IF(N261=TRUE,ROUND((M261*W263)/W261,0),(M261*W263)/W261),IF(M262&gt;0,IF(N261=TRUE,ROUND((M262*W263)/W262,0),(M262*W263)/W262),IF(M263&gt;0,M263,0)))),2),""))</f>
        <v/>
      </c>
      <c r="P263" s="63" t="str">
        <f t="shared" si="100"/>
        <v/>
      </c>
      <c r="Q263" s="278"/>
      <c r="R263" s="278"/>
      <c r="S263" s="278"/>
      <c r="T263" s="278"/>
      <c r="U263" s="278"/>
      <c r="V263" s="289"/>
      <c r="W263" s="64" t="str">
        <f>IF(L263="","",(SUM(L261:L263)/L263)/(SUM(L261:L263)/L261+SUM(L261:L263)/L262+SUM(L261:L263)/L263))</f>
        <v/>
      </c>
      <c r="X263" s="77">
        <f t="shared" ref="X263:AD272" si="101">IF($I263=X$2,IF(OR($D263="W",$D263="1/2W",$D263="1/2L"),$P263-$O263,IF($D263="X",0,-$O263)),0)</f>
        <v>0</v>
      </c>
      <c r="Y263" s="77">
        <f t="shared" si="101"/>
        <v>0</v>
      </c>
      <c r="Z263" s="77">
        <f t="shared" si="101"/>
        <v>0</v>
      </c>
      <c r="AA263" s="77">
        <f t="shared" si="101"/>
        <v>0</v>
      </c>
      <c r="AB263" s="77">
        <f t="shared" si="101"/>
        <v>0</v>
      </c>
      <c r="AC263" s="77">
        <f t="shared" si="101"/>
        <v>0</v>
      </c>
      <c r="AD263" s="77">
        <f t="shared" si="101"/>
        <v>0</v>
      </c>
      <c r="AE263" s="77">
        <f t="shared" si="86"/>
        <v>0</v>
      </c>
      <c r="AF263" s="77">
        <f t="shared" si="87"/>
        <v>0</v>
      </c>
      <c r="AG263" s="77">
        <f t="shared" si="88"/>
        <v>0</v>
      </c>
      <c r="AH263" s="77">
        <f t="shared" si="89"/>
        <v>0</v>
      </c>
      <c r="AI263" s="77">
        <f t="shared" si="90"/>
        <v>0</v>
      </c>
      <c r="AJ263" s="77">
        <f t="shared" si="91"/>
        <v>0</v>
      </c>
      <c r="AK263" s="77">
        <f t="shared" si="92"/>
        <v>0</v>
      </c>
      <c r="AL263" s="77">
        <f t="shared" si="93"/>
        <v>0</v>
      </c>
      <c r="AM263" s="77">
        <f t="shared" si="94"/>
        <v>0</v>
      </c>
      <c r="AN263" s="77">
        <f t="shared" si="95"/>
        <v>0</v>
      </c>
      <c r="AO263" s="77">
        <f t="shared" si="96"/>
        <v>0</v>
      </c>
      <c r="AP263" s="77">
        <f t="shared" si="97"/>
        <v>0</v>
      </c>
      <c r="AQ263" s="77">
        <f t="shared" si="98"/>
        <v>0</v>
      </c>
      <c r="AR263" s="77">
        <f t="shared" si="99"/>
        <v>0</v>
      </c>
      <c r="AS263" s="105" t="str">
        <f>IF($B261="","",IF($B261=$B258,AS260,$B261))</f>
        <v>24</v>
      </c>
      <c r="AT263" s="311"/>
      <c r="AU263" s="298"/>
      <c r="AV263" s="298"/>
    </row>
    <row r="264" spans="1:48" ht="13.25" customHeight="1" x14ac:dyDescent="0.2">
      <c r="A264" s="307" t="str">
        <f>IF(OR(D264="W",D265="W",D266="W",D264="1/2W",D265="1/2W",D266="1/2W",D264="1/2L",D265="1/2L",D266="1/2L"),"OK",IF(OR(D264="L",D265="L",D266="L"),"LOSS",IF(OR(D264="X",D265="X",D266="X"),"Anulado"," ")))</f>
        <v>OK</v>
      </c>
      <c r="B264" s="317" t="str">
        <f>IF(E264="","",$B261)</f>
        <v>24</v>
      </c>
      <c r="C264" s="305" t="str">
        <f>IF(E264=""," ","– "&amp;COUNTIF(B$3:B266,$B264))</f>
        <v>– 11</v>
      </c>
      <c r="D264" s="65" t="s">
        <v>31</v>
      </c>
      <c r="E264" s="326">
        <v>44705.9375</v>
      </c>
      <c r="F264" s="314" t="s">
        <v>320</v>
      </c>
      <c r="G264" s="66" t="s">
        <v>35</v>
      </c>
      <c r="H264" s="313" t="str">
        <f ca="1">IF(E264="","",IF(AND(DAY(E264)&lt;DAY(TODAY()),$A264=" "),"???",IF($A264=" ",IF(AND(DAY(E264)=DAY(TODAY()),HOUR(E264)&lt;=HOUR(NOW())+1),IF(AND(HOUR(E264)+2&lt;=HOUR(NOW()),DAY(E264)&lt;=DAY(TODAY()),MINUTE(E264)&lt;=MINUTE(NOW())),"???",IF(OR(MINUTE(E264)&lt;=MINUTE(NOW()),HOUR(E264)&lt;=HOUR(NOW())),"!!!","")),""),"")))</f>
        <v/>
      </c>
      <c r="I264" s="67" t="s">
        <v>23</v>
      </c>
      <c r="J264" s="69">
        <f>IF(I264="","",IF(_xlfn.XLOOKUP(I264,I$3:I263,$AS$3:AS263,0,,-1)=AS264,_xlfn.XLOOKUP(I264,I$3:I263,J$3:J263,1,,-1)+1,1))</f>
        <v>6</v>
      </c>
      <c r="K264" s="173">
        <f>IF(I264="","",_xlfn.XLOOKUP(I264,I$3:I263,K$3:K263,0,,-1)+IF($D264=" ",1,0))</f>
        <v>0</v>
      </c>
      <c r="L264" s="70">
        <v>1.7689999999999999</v>
      </c>
      <c r="M264" s="71"/>
      <c r="N264" s="293" t="b">
        <v>1</v>
      </c>
      <c r="O264" s="72">
        <f>IF(OR(W264="",W265=""),"",ROUND(IF(L266&gt;0,IF(M264&gt;0,M264,IF(M265&gt;0,IF(N264=TRUE,ROUND((M265*W264)/W265,0),(M265*W264)/W265),IF(N264=TRUE,ROUND((M266*W264)/W266,0),(M266*W264)/W266))),IF(M264&gt;0,M264,IF(N264=TRUE,ROUND((M265*W264)/W265,0),(M265*W264)/W265))),2))</f>
        <v>20</v>
      </c>
      <c r="P264" s="73">
        <f t="shared" si="100"/>
        <v>35.379999999999995</v>
      </c>
      <c r="Q264" s="320">
        <f>IF($A264="Anulado",0,IF(OR($A264="LOSS",$A264="OK"),IF(OR($D264="W",$D264="1/2W",$D264="1/2L"),P264-O264,IF($D264="L",-O264,0))+IF(OR($D265="W",$D265="1/2W",$D265="1/2L"),P265-O265,IF($D265="L",-O265,0))+IF(OR($D266="W",$D266="1/2W",$D266="1/2L"),P266-O266,IF($D266="L",-O266,0)),IF(AND(OR($D264="W",$D264="1/2W",$D264="1/2L"),D265="W"),P264+P265-SUM(O264:O266)+_xlfn.XLOOKUP("X",D264:D266,O264:O266,0),IF(AND(D264=TRUE,D266="W"),P264+P266-SUM(O264:O266),IF(AND(D265="W",D266="W"),P265+P266-SUM(O264:O266)+_xlfn.XLOOKUP("X",D264:D266,O264:O266,0),IF(L266&gt;0,IF(OR($D264="W",$D264="1/2W",$D264="1/2L"),P264-SUM(O264:O266)+_xlfn.XLOOKUP("X",D264:D266,O264:O266,0),IF(OR($D264="W",$D264="1/2W",$D264="1/2L"),P265-SUM(O264:O266)+_xlfn.XLOOKUP("X",D264:D266,O264:O266,0),IF(OR($D264="W",$D264="1/2W",$D264="1/2L"),P266-SUM(O264:O266)+_xlfn.XLOOKUP("X",D264:D266,O264:O266,0),SUM(P264:P266)/3-SUM(O264:O266)+_xlfn.XLOOKUP("X",D264:D266,O264:O266,0)))),IF(OR($D264="W",$D264="1/2W",$D264="1/2L"),P264-SUM(O264:O265)+_xlfn.XLOOKUP("X",D264:D266,O264:O266,0),IF(OR($D264="W",$D264="1/2W",$D264="1/2L"),P265-SUM(O264:O265)+_xlfn.XLOOKUP("X",D264:D266,O264:O266,0),SUM(P264:P265)/2-SUM(O264:O265)+_xlfn.XLOOKUP("X",D264:D266,O264:O266,0)))))))))</f>
        <v>3.1799999999999962</v>
      </c>
      <c r="R264" s="319">
        <f>IF(Q264=0,0,Q264/SUM(O264:O266))</f>
        <v>9.8757763975155149E-2</v>
      </c>
      <c r="S264" s="296">
        <f>IF($B264=$B261,IF(OR($A264="LOSS",$A264="OK",$A264="Anulada"),Q264,0)+S261,IF(OR($A264="LOSS",$A264="OK",$A264="Anulada"),Q264,0))</f>
        <v>47.498680000000007</v>
      </c>
      <c r="T264" s="296">
        <f>IF($B264="",0,IF($B264=$B261,IF(G266="",IF(OR(G264="DNB1",G264="DNB2",G264="AH1(0)",G264="AH2(0)",G264="AH1(1)",G264="AH2(1)",G264="AH1(2)",G264="AH2(2)",G264="AH1(3)",G264="AH2(3)",G264="AH1(4)",G264="AH2(4)"),0,IF(Q264&lt;0,IF(G266="",SMALL(P264:P266,1)-SUM(O264:O266),0),SMALL(P264:P266,1)-SUM(O264:O266))),IF(Q264&lt;0,IF(G266="",SMALL(P264:P266,1)-SUM(O264:O266),0),SMALL(P264:P266,1)-SUM(O264:O266)))+T261,IF(G266="",IF(OR(G264="DNB1",G264="DNB2",G264="AH1(0)",G264="AH2(0)",G264="AH1(1)",G264="AH2(1)",G264="AH1(2)",G264="AH2(2)",G264="AH1(3)",G264="AH2(3)",G264="AH1(4)",G264="AH2(4)"),0,IF(Q264&lt;0,IF(G266="",SMALL(P264:P266,1)-SUM(O264:O266),0),SMALL(P264:P266,1)-SUM(O264:O266))),IF(Q264&lt;0,IF(G266="",SMALL(P264:P266,1)-SUM(O264:O266),0),SMALL(P264:P266,1)-SUM(O264:O266)))))</f>
        <v>13.289180000000007</v>
      </c>
      <c r="U264" s="296">
        <f>IF($B264=$B261,IF(Q264&lt;0,IF(G266="",Q264,0),Q264)+U261,Q264)</f>
        <v>47.498680000000007</v>
      </c>
      <c r="V264" s="323">
        <f>IF(U264=0,0,U264/AT264)</f>
        <v>4.3465514874770086E-2</v>
      </c>
      <c r="W264" s="74">
        <f>IF(L264="","",IF(L266&gt;0,(SUM(L264:L266)/L264)/(SUM(L264:L266)/L264+SUM(L264:L266)/L265+SUM(L264:L266)/L266),L265/SUM(L264:L265)))</f>
        <v>0.62111801242236031</v>
      </c>
      <c r="X264" s="77">
        <f t="shared" si="101"/>
        <v>0</v>
      </c>
      <c r="Y264" s="77">
        <f t="shared" si="101"/>
        <v>0</v>
      </c>
      <c r="Z264" s="77">
        <f t="shared" si="101"/>
        <v>0</v>
      </c>
      <c r="AA264" s="77">
        <f t="shared" si="101"/>
        <v>0</v>
      </c>
      <c r="AB264" s="77">
        <f t="shared" si="101"/>
        <v>0</v>
      </c>
      <c r="AC264" s="89">
        <f t="shared" si="101"/>
        <v>15.379999999999995</v>
      </c>
      <c r="AD264" s="77">
        <f t="shared" si="101"/>
        <v>0</v>
      </c>
      <c r="AE264" s="77">
        <f t="shared" si="86"/>
        <v>0</v>
      </c>
      <c r="AF264" s="77">
        <f t="shared" si="87"/>
        <v>0</v>
      </c>
      <c r="AG264" s="77">
        <f t="shared" si="88"/>
        <v>0</v>
      </c>
      <c r="AH264" s="77">
        <f t="shared" si="89"/>
        <v>0</v>
      </c>
      <c r="AI264" s="77">
        <f t="shared" si="90"/>
        <v>0</v>
      </c>
      <c r="AJ264" s="77">
        <f t="shared" si="91"/>
        <v>0</v>
      </c>
      <c r="AK264" s="77">
        <f t="shared" si="92"/>
        <v>0</v>
      </c>
      <c r="AL264" s="77">
        <f t="shared" si="93"/>
        <v>0</v>
      </c>
      <c r="AM264" s="77">
        <f t="shared" si="94"/>
        <v>0</v>
      </c>
      <c r="AN264" s="77">
        <f t="shared" si="95"/>
        <v>0</v>
      </c>
      <c r="AO264" s="77">
        <f t="shared" si="96"/>
        <v>1</v>
      </c>
      <c r="AP264" s="77">
        <f t="shared" si="97"/>
        <v>0</v>
      </c>
      <c r="AQ264" s="77">
        <f t="shared" si="98"/>
        <v>0</v>
      </c>
      <c r="AR264" s="77">
        <f t="shared" si="99"/>
        <v>0</v>
      </c>
      <c r="AS264" s="107" t="str">
        <f>IF($B264="","",IF($B264=$B261,AS261,$B264))</f>
        <v>24</v>
      </c>
      <c r="AT264" s="321">
        <f>IF($B264=$B261,AT261+SUM(O264:O266),SUM(O264:O266))</f>
        <v>1092.7900000000002</v>
      </c>
      <c r="AU264" s="296">
        <f>IF($A264=" ",SUM(O264:O266),0)+AU261</f>
        <v>0</v>
      </c>
      <c r="AV264" s="296">
        <f>IF($B264="","",AV261+Q264)</f>
        <v>499.84580538757552</v>
      </c>
    </row>
    <row r="265" spans="1:48" ht="13" customHeight="1" x14ac:dyDescent="0.2">
      <c r="A265" s="308"/>
      <c r="B265" s="282"/>
      <c r="C265" s="303"/>
      <c r="D265" s="79" t="s">
        <v>28</v>
      </c>
      <c r="E265" s="277"/>
      <c r="F265" s="291"/>
      <c r="G265" s="80" t="s">
        <v>79</v>
      </c>
      <c r="H265" s="277"/>
      <c r="I265" s="81" t="s">
        <v>20</v>
      </c>
      <c r="J265" s="83">
        <f>IF(I265="","",IF(_xlfn.XLOOKUP(I265,I$3:I264,$AS$3:AS264,0,,-1)=AS265,_xlfn.XLOOKUP(I265,I$3:I264,J$3:J264,1,,-1)+1,1))</f>
        <v>8</v>
      </c>
      <c r="K265" s="174">
        <f>IF(I265="","",_xlfn.XLOOKUP(I265,I$3:I264,K$3:K264,0,,-1)+IF($D265=" ",1,0))</f>
        <v>0</v>
      </c>
      <c r="L265" s="84">
        <v>2.9</v>
      </c>
      <c r="M265" s="85">
        <v>12.2</v>
      </c>
      <c r="N265" s="294"/>
      <c r="O265" s="86">
        <f>IF(OR(W264="",W265=""),"",ROUND(IF(L266&gt;0,IF(M265&gt;0,M265,IF(M264&gt;0,IF(N264=TRUE,ROUND((M264*W265)/W264,0),(M264*W265)/W264),IF(M265&gt;0,IF(N264=TRUE,ROUND(M265,0),M265),IF(M266&gt;0,IF(N264=TRUE,ROUND(O266*W265/W266,0),O266*W265/W266),0)))),IF(M265&gt;0,M265,IF(N264=TRUE,ROUND((M264*W265)/W264,0),(M264*W265)/W264))),2))</f>
        <v>12.2</v>
      </c>
      <c r="P265" s="87">
        <f t="shared" si="100"/>
        <v>35.379999999999995</v>
      </c>
      <c r="Q265" s="277"/>
      <c r="R265" s="286"/>
      <c r="S265" s="286"/>
      <c r="T265" s="286"/>
      <c r="U265" s="286"/>
      <c r="V265" s="288"/>
      <c r="W265" s="88">
        <f>IF(L265="","",IF(L266&gt;0,(SUM(L264:L266)/L265)/(SUM(L264:L266)/L264+SUM(L264:L266)/L265+SUM(L264:L266)/L266),L264/SUM(L264:L265)))</f>
        <v>0.37888198757763975</v>
      </c>
      <c r="X265" s="77">
        <f t="shared" si="101"/>
        <v>0</v>
      </c>
      <c r="Y265" s="77">
        <f t="shared" si="101"/>
        <v>0</v>
      </c>
      <c r="Z265" s="89">
        <f t="shared" si="101"/>
        <v>-12.2</v>
      </c>
      <c r="AA265" s="77">
        <f t="shared" si="101"/>
        <v>0</v>
      </c>
      <c r="AB265" s="77">
        <f t="shared" si="101"/>
        <v>0</v>
      </c>
      <c r="AC265" s="77">
        <f t="shared" si="101"/>
        <v>0</v>
      </c>
      <c r="AD265" s="77">
        <f t="shared" si="101"/>
        <v>0</v>
      </c>
      <c r="AE265" s="77">
        <f t="shared" si="86"/>
        <v>0</v>
      </c>
      <c r="AF265" s="77">
        <f t="shared" si="87"/>
        <v>0</v>
      </c>
      <c r="AG265" s="77">
        <f t="shared" si="88"/>
        <v>0</v>
      </c>
      <c r="AH265" s="77">
        <f t="shared" si="89"/>
        <v>0</v>
      </c>
      <c r="AI265" s="77">
        <f t="shared" si="90"/>
        <v>0</v>
      </c>
      <c r="AJ265" s="77">
        <f t="shared" si="91"/>
        <v>1</v>
      </c>
      <c r="AK265" s="77">
        <f t="shared" si="92"/>
        <v>0</v>
      </c>
      <c r="AL265" s="77">
        <f t="shared" si="93"/>
        <v>0</v>
      </c>
      <c r="AM265" s="77">
        <f t="shared" si="94"/>
        <v>0</v>
      </c>
      <c r="AN265" s="77">
        <f t="shared" si="95"/>
        <v>0</v>
      </c>
      <c r="AO265" s="77">
        <f t="shared" si="96"/>
        <v>0</v>
      </c>
      <c r="AP265" s="77">
        <f t="shared" si="97"/>
        <v>0</v>
      </c>
      <c r="AQ265" s="77">
        <f t="shared" si="98"/>
        <v>0</v>
      </c>
      <c r="AR265" s="77">
        <f t="shared" si="99"/>
        <v>0</v>
      </c>
      <c r="AS265" s="107" t="str">
        <f>IF($B264="","",IF($B264=$B261,AS262,$B264))</f>
        <v>24</v>
      </c>
      <c r="AT265" s="311"/>
      <c r="AU265" s="298"/>
      <c r="AV265" s="298"/>
    </row>
    <row r="266" spans="1:48" ht="13.25" customHeight="1" x14ac:dyDescent="0.2">
      <c r="A266" s="309"/>
      <c r="B266" s="283"/>
      <c r="C266" s="304"/>
      <c r="D266" s="90" t="s">
        <v>32</v>
      </c>
      <c r="E266" s="278"/>
      <c r="F266" s="292"/>
      <c r="G266" s="109"/>
      <c r="H266" s="278"/>
      <c r="I266" s="110"/>
      <c r="J266" s="112" t="str">
        <f>IF(I266="","",IF(_xlfn.XLOOKUP(I266,I$3:I265,$AS$3:AS265,0,,-1)=AS266,_xlfn.XLOOKUP(I266,I$3:I265,J$3:J265,1,,-1)+1,1))</f>
        <v/>
      </c>
      <c r="K266" s="115" t="str">
        <f>IF(I266="","",_xlfn.XLOOKUP(I266,I$3:I265,K$3:K265,0,,-1)+IF($D266=" ",1,0))</f>
        <v/>
      </c>
      <c r="L266" s="113"/>
      <c r="M266" s="96"/>
      <c r="N266" s="295"/>
      <c r="O266" s="114" t="str">
        <f>IF(OR(W264="",W265=""),"",IF(L266&gt;0,ROUND(IF(M266&gt;0,M266,IF(M264&gt;0,IF(N264=TRUE,ROUND((M264*W266)/W264,0),(M264*W266)/W264),IF(M265&gt;0,IF(N264=TRUE,ROUND((M265*W266)/W265,0),(M265*W266)/W265),IF(M266&gt;0,M266,0)))),2),""))</f>
        <v/>
      </c>
      <c r="P266" s="115" t="str">
        <f t="shared" si="100"/>
        <v/>
      </c>
      <c r="Q266" s="278"/>
      <c r="R266" s="278"/>
      <c r="S266" s="278"/>
      <c r="T266" s="278"/>
      <c r="U266" s="278"/>
      <c r="V266" s="289"/>
      <c r="W266" s="116" t="str">
        <f>IF(L266="","",(SUM(L264:L266)/L266)/(SUM(L264:L266)/L264+SUM(L264:L266)/L265+SUM(L264:L266)/L266))</f>
        <v/>
      </c>
      <c r="X266" s="77">
        <f t="shared" si="101"/>
        <v>0</v>
      </c>
      <c r="Y266" s="77">
        <f t="shared" si="101"/>
        <v>0</v>
      </c>
      <c r="Z266" s="77">
        <f t="shared" si="101"/>
        <v>0</v>
      </c>
      <c r="AA266" s="77">
        <f t="shared" si="101"/>
        <v>0</v>
      </c>
      <c r="AB266" s="77">
        <f t="shared" si="101"/>
        <v>0</v>
      </c>
      <c r="AC266" s="77">
        <f t="shared" si="101"/>
        <v>0</v>
      </c>
      <c r="AD266" s="77">
        <f t="shared" si="101"/>
        <v>0</v>
      </c>
      <c r="AE266" s="77">
        <f t="shared" si="86"/>
        <v>0</v>
      </c>
      <c r="AF266" s="77">
        <f t="shared" si="87"/>
        <v>0</v>
      </c>
      <c r="AG266" s="77">
        <f t="shared" si="88"/>
        <v>0</v>
      </c>
      <c r="AH266" s="77">
        <f t="shared" si="89"/>
        <v>0</v>
      </c>
      <c r="AI266" s="77">
        <f t="shared" si="90"/>
        <v>0</v>
      </c>
      <c r="AJ266" s="77">
        <f t="shared" si="91"/>
        <v>0</v>
      </c>
      <c r="AK266" s="77">
        <f t="shared" si="92"/>
        <v>0</v>
      </c>
      <c r="AL266" s="77">
        <f t="shared" si="93"/>
        <v>0</v>
      </c>
      <c r="AM266" s="77">
        <f t="shared" si="94"/>
        <v>0</v>
      </c>
      <c r="AN266" s="77">
        <f t="shared" si="95"/>
        <v>0</v>
      </c>
      <c r="AO266" s="77">
        <f t="shared" si="96"/>
        <v>0</v>
      </c>
      <c r="AP266" s="77">
        <f t="shared" si="97"/>
        <v>0</v>
      </c>
      <c r="AQ266" s="77">
        <f t="shared" si="98"/>
        <v>0</v>
      </c>
      <c r="AR266" s="77">
        <f t="shared" si="99"/>
        <v>0</v>
      </c>
      <c r="AS266" s="107" t="str">
        <f>IF($B264="","",IF($B264=$B261,AS263,$B264))</f>
        <v>24</v>
      </c>
      <c r="AT266" s="311"/>
      <c r="AU266" s="298"/>
      <c r="AV266" s="298"/>
    </row>
    <row r="267" spans="1:48" ht="13.25" customHeight="1" x14ac:dyDescent="0.2">
      <c r="A267" s="312" t="str">
        <f>IF(OR(D267="W",D268="W",D269="W",D267="1/2W",D268="1/2W",D269="1/2W",D267="1/2L",D268="1/2L",D269="1/2L"),"OK",IF(OR(D267="L",D268="L",D269="L"),"LOSS",IF(OR(D267="X",D268="X",D269="X"),"Anulado"," ")))</f>
        <v>OK</v>
      </c>
      <c r="B267" s="316" t="str">
        <f>IF(E267="","",$B264)</f>
        <v>24</v>
      </c>
      <c r="C267" s="302" t="str">
        <f>IF(E267=""," ","– "&amp;COUNTIF(B$3:B269,$B267))</f>
        <v>– 12</v>
      </c>
      <c r="D267" s="25" t="s">
        <v>31</v>
      </c>
      <c r="E267" s="325">
        <v>44706.625</v>
      </c>
      <c r="F267" s="315" t="s">
        <v>321</v>
      </c>
      <c r="G267" s="117" t="s">
        <v>64</v>
      </c>
      <c r="H267" s="306" t="str">
        <f ca="1">IF(E267="","",IF(AND(DAY(E267)&lt;DAY(TODAY()),$A267=" "),"???",IF($A267=" ",IF(AND(DAY(E267)=DAY(TODAY()),HOUR(E267)&lt;=HOUR(NOW())+1),IF(AND(HOUR(E267)+2&lt;=HOUR(NOW()),DAY(E267)&lt;=DAY(TODAY()),MINUTE(E267)&lt;=MINUTE(NOW())),"???",IF(OR(MINUTE(E267)&lt;=MINUTE(NOW()),HOUR(E267)&lt;=HOUR(NOW())),"!!!","")),""),"")))</f>
        <v/>
      </c>
      <c r="I267" s="27" t="s">
        <v>18</v>
      </c>
      <c r="J267" s="175">
        <f>IF(I267="","",IF(_xlfn.XLOOKUP(I267,I$3:I266,$AS$3:AS266,0,,-1)=AS267,_xlfn.XLOOKUP(I267,I$3:I266,J$3:J266,1,,-1)+1,1))</f>
        <v>3</v>
      </c>
      <c r="K267" s="176">
        <f>IF(I267="","",_xlfn.XLOOKUP(I267,I$3:I266,K$3:K266,0,,-1)+IF($D267=" ",1,0))</f>
        <v>0</v>
      </c>
      <c r="L267" s="118">
        <v>6.25</v>
      </c>
      <c r="M267" s="119">
        <v>3</v>
      </c>
      <c r="N267" s="318" t="b">
        <v>0</v>
      </c>
      <c r="O267" s="102">
        <f>IF(OR(W267="",W268=""),"",ROUND(IF(L269&gt;0,IF(M267&gt;0,M267,IF(M268&gt;0,IF(N267=TRUE,ROUND((M268*W267)/W268,0),(M268*W267)/W268),IF(N267=TRUE,ROUND((M269*W267)/W269,0),(M269*W267)/W269))),IF(M267&gt;0,M267,IF(N267=TRUE,ROUND((M268*W267)/W268,0),(M268*W267)/W268))),2))</f>
        <v>3</v>
      </c>
      <c r="P267" s="33">
        <f t="shared" si="100"/>
        <v>18.75</v>
      </c>
      <c r="Q267" s="301">
        <f>IF($A267="Anulado",0,IF(OR($A267="LOSS",$A267="OK"),IF(OR($D267="W",$D267="1/2W",$D267="1/2L"),P267-O267,IF($D267="L",-O267,0))+IF(OR($D268="W",$D268="1/2W",$D268="1/2L"),P268-O268,IF($D268="L",-O268,0))+IF(OR($D269="W",$D269="1/2W",$D269="1/2L"),P269-O269,IF($D269="L",-O269,0)),IF(AND(OR($D267="W",$D267="1/2W",$D267="1/2L"),D268="W"),P267+P268-SUM(O267:O269)+_xlfn.XLOOKUP("X",D267:D269,O267:O269,0),IF(AND(D267=TRUE,D269="W"),P267+P269-SUM(O267:O269),IF(AND(D268="W",D269="W"),P268+P269-SUM(O267:O269)+_xlfn.XLOOKUP("X",D267:D269,O267:O269,0),IF(L269&gt;0,IF(OR($D267="W",$D267="1/2W",$D267="1/2L"),P267-SUM(O267:O269)+_xlfn.XLOOKUP("X",D267:D269,O267:O269,0),IF(OR($D267="W",$D267="1/2W",$D267="1/2L"),P268-SUM(O267:O269)+_xlfn.XLOOKUP("X",D267:D269,O267:O269,0),IF(OR($D267="W",$D267="1/2W",$D267="1/2L"),P269-SUM(O267:O269)+_xlfn.XLOOKUP("X",D267:D269,O267:O269,0),SUM(P267:P269)/3-SUM(O267:O269)+_xlfn.XLOOKUP("X",D267:D269,O267:O269,0)))),IF(OR($D267="W",$D267="1/2W",$D267="1/2L"),P267-SUM(O267:O268)+_xlfn.XLOOKUP("X",D267:D269,O267:O269,0),IF(OR($D267="W",$D267="1/2W",$D267="1/2L"),P268-SUM(O267:O268)+_xlfn.XLOOKUP("X",D267:D269,O267:O269,0),SUM(P267:P268)/2-SUM(O267:O268)+_xlfn.XLOOKUP("X",D267:D269,O267:O269,0)))))))))</f>
        <v>3.25</v>
      </c>
      <c r="R267" s="300">
        <f>IF(Q267=0,0,Q267/SUM(O267:O269))</f>
        <v>0.20967741935483872</v>
      </c>
      <c r="S267" s="285">
        <f>IF($B267=$B264,IF(OR($A267="LOSS",$A267="OK",$A267="Anulada"),Q267,0)+S264,IF(OR($A267="LOSS",$A267="OK",$A267="Anulada"),Q267,0))</f>
        <v>50.748680000000007</v>
      </c>
      <c r="T267" s="285">
        <f>IF($B267="",0,IF($B267=$B264,IF(G269="",IF(OR(G267="DNB1",G267="DNB2",G267="AH1(0)",G267="AH2(0)",G267="AH1(1)",G267="AH2(1)",G267="AH1(2)",G267="AH2(2)",G267="AH1(3)",G267="AH2(3)",G267="AH1(4)",G267="AH2(4)"),0,IF(Q267&lt;0,IF(G269="",SMALL(P267:P269,1)-SUM(O267:O269),0),SMALL(P267:P269,1)-SUM(O267:O269))),IF(Q267&lt;0,IF(G269="",SMALL(P267:P269,1)-SUM(O267:O269),0),SMALL(P267:P269,1)-SUM(O267:O269)))+T264,IF(G269="",IF(OR(G267="DNB1",G267="DNB2",G267="AH1(0)",G267="AH2(0)",G267="AH1(1)",G267="AH2(1)",G267="AH1(2)",G267="AH2(2)",G267="AH1(3)",G267="AH2(3)",G267="AH1(4)",G267="AH2(4)"),0,IF(Q267&lt;0,IF(G269="",SMALL(P267:P269,1)-SUM(O267:O269),0),SMALL(P267:P269,1)-SUM(O267:O269))),IF(Q267&lt;0,IF(G269="",SMALL(P267:P269,1)-SUM(O267:O269),0),SMALL(P267:P269,1)-SUM(O267:O269)))))</f>
        <v>16.539180000000009</v>
      </c>
      <c r="U267" s="285">
        <f>IF($B267=$B264,IF(Q267&lt;0,IF(G269="",Q267,0),Q267)+U264,Q267)</f>
        <v>50.748680000000007</v>
      </c>
      <c r="V267" s="287">
        <f>IF(U267=0,0,U267/AT267)</f>
        <v>4.5790072995335156E-2</v>
      </c>
      <c r="W267" s="34">
        <f>IF(L267="","",IF(L269&gt;0,(SUM(L267:L269)/L267)/(SUM(L267:L269)/L267+SUM(L267:L269)/L268+SUM(L267:L269)/L269),L268/SUM(L267:L268)))</f>
        <v>0.19624485596707819</v>
      </c>
      <c r="X267" s="89">
        <f t="shared" si="101"/>
        <v>15.75</v>
      </c>
      <c r="Y267" s="77">
        <f t="shared" si="101"/>
        <v>0</v>
      </c>
      <c r="Z267" s="77">
        <f t="shared" si="101"/>
        <v>0</v>
      </c>
      <c r="AA267" s="77">
        <f t="shared" si="101"/>
        <v>0</v>
      </c>
      <c r="AB267" s="77">
        <f t="shared" si="101"/>
        <v>0</v>
      </c>
      <c r="AC267" s="77">
        <f t="shared" si="101"/>
        <v>0</v>
      </c>
      <c r="AD267" s="77">
        <f t="shared" si="101"/>
        <v>0</v>
      </c>
      <c r="AE267" s="77">
        <f t="shared" si="86"/>
        <v>1</v>
      </c>
      <c r="AF267" s="77">
        <f t="shared" si="87"/>
        <v>0</v>
      </c>
      <c r="AG267" s="77">
        <f t="shared" si="88"/>
        <v>0</v>
      </c>
      <c r="AH267" s="77">
        <f t="shared" si="89"/>
        <v>0</v>
      </c>
      <c r="AI267" s="77">
        <f t="shared" si="90"/>
        <v>0</v>
      </c>
      <c r="AJ267" s="77">
        <f t="shared" si="91"/>
        <v>0</v>
      </c>
      <c r="AK267" s="77">
        <f t="shared" si="92"/>
        <v>0</v>
      </c>
      <c r="AL267" s="77">
        <f t="shared" si="93"/>
        <v>0</v>
      </c>
      <c r="AM267" s="77">
        <f t="shared" si="94"/>
        <v>0</v>
      </c>
      <c r="AN267" s="77">
        <f t="shared" si="95"/>
        <v>0</v>
      </c>
      <c r="AO267" s="77">
        <f t="shared" si="96"/>
        <v>0</v>
      </c>
      <c r="AP267" s="77">
        <f t="shared" si="97"/>
        <v>0</v>
      </c>
      <c r="AQ267" s="77">
        <f t="shared" si="98"/>
        <v>0</v>
      </c>
      <c r="AR267" s="77">
        <f t="shared" si="99"/>
        <v>0</v>
      </c>
      <c r="AS267" s="105" t="str">
        <f>IF($B267="","",IF($B267=$B264,AS264,$B267))</f>
        <v>24</v>
      </c>
      <c r="AT267" s="322">
        <f>IF($B267=$B264,AT264+SUM(O267:O269),SUM(O267:O269))</f>
        <v>1108.2900000000002</v>
      </c>
      <c r="AU267" s="285">
        <f>IF($A267=" ",SUM(O267:O269),0)+AU264</f>
        <v>0</v>
      </c>
      <c r="AV267" s="285">
        <f>IF($B267="","",AV264+Q267)</f>
        <v>503.09580538757552</v>
      </c>
    </row>
    <row r="268" spans="1:48" ht="13" customHeight="1" x14ac:dyDescent="0.2">
      <c r="A268" s="308"/>
      <c r="B268" s="282"/>
      <c r="C268" s="303"/>
      <c r="D268" s="39" t="s">
        <v>28</v>
      </c>
      <c r="E268" s="277"/>
      <c r="F268" s="291"/>
      <c r="G268" s="120" t="s">
        <v>65</v>
      </c>
      <c r="H268" s="277"/>
      <c r="I268" s="42" t="s">
        <v>23</v>
      </c>
      <c r="J268" s="177">
        <f>IF(I268="","",IF(_xlfn.XLOOKUP(I268,I$3:I267,$AS$3:AS267,0,,-1)=AS268,_xlfn.XLOOKUP(I268,I$3:I267,J$3:J267,1,,-1)+1,1))</f>
        <v>7</v>
      </c>
      <c r="K268" s="178">
        <f>IF(I268="","",_xlfn.XLOOKUP(I268,I$3:I267,K$3:K267,0,,-1)+IF($D268=" ",1,0))</f>
        <v>0</v>
      </c>
      <c r="L268" s="121">
        <v>1.526</v>
      </c>
      <c r="M268" s="122">
        <v>12.5</v>
      </c>
      <c r="N268" s="294"/>
      <c r="O268" s="47">
        <f>IF(OR(W267="",W268=""),"",ROUND(IF(L269&gt;0,IF(M268&gt;0,M268,IF(M267&gt;0,IF(N267=TRUE,ROUND((M267*W268)/W267,0),(M267*W268)/W267),IF(M268&gt;0,IF(N267=TRUE,ROUND(M268,0),M268),IF(M269&gt;0,IF(N267=TRUE,ROUND(O269*W268/W269,0),O269*W268/W269),0)))),IF(M268&gt;0,M268,IF(N267=TRUE,ROUND((M267*W268)/W267,0),(M267*W268)/W267))),2))</f>
        <v>12.5</v>
      </c>
      <c r="P268" s="48">
        <f t="shared" si="100"/>
        <v>19.074999999999999</v>
      </c>
      <c r="Q268" s="277"/>
      <c r="R268" s="286"/>
      <c r="S268" s="286"/>
      <c r="T268" s="286"/>
      <c r="U268" s="286"/>
      <c r="V268" s="288"/>
      <c r="W268" s="49">
        <f>IF(L268="","",IF(L269&gt;0,(SUM(L267:L269)/L268)/(SUM(L267:L269)/L267+SUM(L267:L269)/L268+SUM(L267:L269)/L269),L267/SUM(L267:L268)))</f>
        <v>0.80375514403292181</v>
      </c>
      <c r="X268" s="77">
        <f t="shared" si="101"/>
        <v>0</v>
      </c>
      <c r="Y268" s="77">
        <f t="shared" si="101"/>
        <v>0</v>
      </c>
      <c r="Z268" s="77">
        <f t="shared" si="101"/>
        <v>0</v>
      </c>
      <c r="AA268" s="77">
        <f t="shared" si="101"/>
        <v>0</v>
      </c>
      <c r="AB268" s="77">
        <f t="shared" si="101"/>
        <v>0</v>
      </c>
      <c r="AC268" s="89">
        <f t="shared" si="101"/>
        <v>-12.5</v>
      </c>
      <c r="AD268" s="77">
        <f t="shared" si="101"/>
        <v>0</v>
      </c>
      <c r="AE268" s="77">
        <f t="shared" si="86"/>
        <v>0</v>
      </c>
      <c r="AF268" s="77">
        <f t="shared" si="87"/>
        <v>0</v>
      </c>
      <c r="AG268" s="77">
        <f t="shared" si="88"/>
        <v>0</v>
      </c>
      <c r="AH268" s="77">
        <f t="shared" si="89"/>
        <v>0</v>
      </c>
      <c r="AI268" s="77">
        <f t="shared" si="90"/>
        <v>0</v>
      </c>
      <c r="AJ268" s="77">
        <f t="shared" si="91"/>
        <v>0</v>
      </c>
      <c r="AK268" s="77">
        <f t="shared" si="92"/>
        <v>0</v>
      </c>
      <c r="AL268" s="77">
        <f t="shared" si="93"/>
        <v>0</v>
      </c>
      <c r="AM268" s="77">
        <f t="shared" si="94"/>
        <v>0</v>
      </c>
      <c r="AN268" s="77">
        <f t="shared" si="95"/>
        <v>0</v>
      </c>
      <c r="AO268" s="77">
        <f t="shared" si="96"/>
        <v>0</v>
      </c>
      <c r="AP268" s="77">
        <f t="shared" si="97"/>
        <v>1</v>
      </c>
      <c r="AQ268" s="77">
        <f t="shared" si="98"/>
        <v>0</v>
      </c>
      <c r="AR268" s="77">
        <f t="shared" si="99"/>
        <v>0</v>
      </c>
      <c r="AS268" s="105" t="str">
        <f>IF($B267="","",IF($B267=$B264,AS265,$B267))</f>
        <v>24</v>
      </c>
      <c r="AT268" s="311"/>
      <c r="AU268" s="298"/>
      <c r="AV268" s="298"/>
    </row>
    <row r="269" spans="1:48" ht="26.25" customHeight="1" x14ac:dyDescent="0.2">
      <c r="A269" s="309"/>
      <c r="B269" s="283"/>
      <c r="C269" s="304"/>
      <c r="D269" s="54" t="s">
        <v>32</v>
      </c>
      <c r="E269" s="278"/>
      <c r="F269" s="292"/>
      <c r="G269" s="134"/>
      <c r="H269" s="278"/>
      <c r="I269" s="57"/>
      <c r="J269" s="179" t="str">
        <f>IF(I269="","",IF(_xlfn.XLOOKUP(I269,I$3:I268,$AS$3:AS268,0,,-1)=AS269,_xlfn.XLOOKUP(I269,I$3:I268,J$3:J268,1,,-1)+1,1))</f>
        <v/>
      </c>
      <c r="K269" s="63" t="str">
        <f>IF(I269="","",_xlfn.XLOOKUP(I269,I$3:I268,K$3:K268,0,,-1)+IF($D269=" ",1,0))</f>
        <v/>
      </c>
      <c r="L269" s="55"/>
      <c r="M269" s="128"/>
      <c r="N269" s="295"/>
      <c r="O269" s="62" t="str">
        <f>IF(OR(W267="",W268=""),"",IF(L269&gt;0,ROUND(IF(M269&gt;0,M269,IF(M267&gt;0,IF(N267=TRUE,ROUND((M267*W269)/W267,0),(M267*W269)/W267),IF(M268&gt;0,IF(N267=TRUE,ROUND((M268*W269)/W268,0),(M268*W269)/W268),IF(M269&gt;0,M269,0)))),2),""))</f>
        <v/>
      </c>
      <c r="P269" s="63" t="str">
        <f t="shared" si="100"/>
        <v/>
      </c>
      <c r="Q269" s="278"/>
      <c r="R269" s="278"/>
      <c r="S269" s="278"/>
      <c r="T269" s="278"/>
      <c r="U269" s="278"/>
      <c r="V269" s="289"/>
      <c r="W269" s="64" t="str">
        <f>IF(L269="","",(SUM(L267:L269)/L269)/(SUM(L267:L269)/L267+SUM(L267:L269)/L268+SUM(L267:L269)/L269))</f>
        <v/>
      </c>
      <c r="X269" s="77">
        <f t="shared" si="101"/>
        <v>0</v>
      </c>
      <c r="Y269" s="77">
        <f t="shared" si="101"/>
        <v>0</v>
      </c>
      <c r="Z269" s="77">
        <f t="shared" si="101"/>
        <v>0</v>
      </c>
      <c r="AA269" s="77">
        <f t="shared" si="101"/>
        <v>0</v>
      </c>
      <c r="AB269" s="77">
        <f t="shared" si="101"/>
        <v>0</v>
      </c>
      <c r="AC269" s="77">
        <f t="shared" si="101"/>
        <v>0</v>
      </c>
      <c r="AD269" s="77">
        <f t="shared" si="101"/>
        <v>0</v>
      </c>
      <c r="AE269" s="77">
        <f t="shared" si="86"/>
        <v>0</v>
      </c>
      <c r="AF269" s="77">
        <f t="shared" si="87"/>
        <v>0</v>
      </c>
      <c r="AG269" s="77">
        <f t="shared" si="88"/>
        <v>0</v>
      </c>
      <c r="AH269" s="77">
        <f t="shared" si="89"/>
        <v>0</v>
      </c>
      <c r="AI269" s="77">
        <f t="shared" si="90"/>
        <v>0</v>
      </c>
      <c r="AJ269" s="77">
        <f t="shared" si="91"/>
        <v>0</v>
      </c>
      <c r="AK269" s="77">
        <f t="shared" si="92"/>
        <v>0</v>
      </c>
      <c r="AL269" s="77">
        <f t="shared" si="93"/>
        <v>0</v>
      </c>
      <c r="AM269" s="77">
        <f t="shared" si="94"/>
        <v>0</v>
      </c>
      <c r="AN269" s="77">
        <f t="shared" si="95"/>
        <v>0</v>
      </c>
      <c r="AO269" s="77">
        <f t="shared" si="96"/>
        <v>0</v>
      </c>
      <c r="AP269" s="77">
        <f t="shared" si="97"/>
        <v>0</v>
      </c>
      <c r="AQ269" s="77">
        <f t="shared" si="98"/>
        <v>0</v>
      </c>
      <c r="AR269" s="77">
        <f t="shared" si="99"/>
        <v>0</v>
      </c>
      <c r="AS269" s="105" t="str">
        <f>IF($B267="","",IF($B267=$B264,AS266,$B267))</f>
        <v>24</v>
      </c>
      <c r="AT269" s="311"/>
      <c r="AU269" s="298"/>
      <c r="AV269" s="298"/>
    </row>
    <row r="270" spans="1:48" ht="13.25" customHeight="1" x14ac:dyDescent="0.2">
      <c r="A270" s="307" t="str">
        <f>IF(OR(D270="W",D271="W",D272="W",D270="1/2W",D271="1/2W",D272="1/2W",D270="1/2L",D271="1/2L",D272="1/2L"),"OK",IF(OR(D270="L",D271="L",D272="L"),"LOSS",IF(OR(D270="X",D271="X",D272="X"),"Anulado"," ")))</f>
        <v>OK</v>
      </c>
      <c r="B270" s="317" t="s">
        <v>70</v>
      </c>
      <c r="C270" s="305" t="str">
        <f>IF(E270=""," ","– "&amp;COUNTIF(B$3:B272,$B270))</f>
        <v>– 1</v>
      </c>
      <c r="D270" s="65" t="s">
        <v>28</v>
      </c>
      <c r="E270" s="326">
        <v>44706.270833333336</v>
      </c>
      <c r="F270" s="314" t="s">
        <v>322</v>
      </c>
      <c r="G270" s="66" t="s">
        <v>35</v>
      </c>
      <c r="H270" s="313" t="str">
        <f ca="1">IF(E270="","",IF(AND(DAY(E270)&lt;DAY(TODAY()),$A270=" "),"???",IF($A270=" ",IF(AND(DAY(E270)=DAY(TODAY()),HOUR(E270)&lt;=HOUR(NOW())+1),IF(AND(HOUR(E270)+2&lt;=HOUR(NOW()),DAY(E270)&lt;=DAY(TODAY()),MINUTE(E270)&lt;=MINUTE(NOW())),"???",IF(OR(MINUTE(E270)&lt;=MINUTE(NOW()),HOUR(E270)&lt;=HOUR(NOW())),"!!!","")),""),"")))</f>
        <v/>
      </c>
      <c r="I270" s="67" t="s">
        <v>19</v>
      </c>
      <c r="J270" s="69">
        <f>IF(I270="","",IF(_xlfn.XLOOKUP(I270,I$3:I269,$AS$3:AS269,0,,-1)=AS270,_xlfn.XLOOKUP(I270,I$3:I269,J$3:J269,1,,-1)+1,1))</f>
        <v>1</v>
      </c>
      <c r="K270" s="173">
        <f>IF(I270="","",_xlfn.XLOOKUP(I270,I$3:I269,K$3:K269,0,,-1)+IF($D270=" ",1,0))</f>
        <v>0</v>
      </c>
      <c r="L270" s="70">
        <v>2.25</v>
      </c>
      <c r="M270" s="71">
        <v>252.2</v>
      </c>
      <c r="N270" s="293" t="b">
        <v>1</v>
      </c>
      <c r="O270" s="72">
        <f>IF(OR(W270="",W271=""),"",ROUND(IF(L272&gt;0,IF(M270&gt;0,M270,IF(M271&gt;0,IF(N270=TRUE,ROUND((M271*W270)/W271,0),(M271*W270)/W271),IF(N270=TRUE,ROUND((M272*W270)/W272,0),(M272*W270)/W272))),IF(M270&gt;0,M270,IF(N270=TRUE,ROUND((M271*W270)/W271,0),(M271*W270)/W271))),2))</f>
        <v>252.2</v>
      </c>
      <c r="P270" s="73">
        <f t="shared" si="100"/>
        <v>567.44999999999993</v>
      </c>
      <c r="Q270" s="320">
        <f>IF($A270="Anulado",0,IF(OR($A270="LOSS",$A270="OK"),IF(OR($D270="W",$D270="1/2W",$D270="1/2L"),P270-O270,IF($D270="L",-O270,0))+IF(OR($D271="W",$D271="1/2W",$D271="1/2L"),P271-O271,IF($D271="L",-O271,0))+IF(OR($D272="W",$D272="1/2W",$D272="1/2L"),P272-O272,IF($D272="L",-O272,0)),IF(AND(OR($D270="W",$D270="1/2W",$D270="1/2L"),D271="W"),P270+P271-SUM(O270:O272)+_xlfn.XLOOKUP("X",D270:D272,O270:O272,0),IF(AND(D270=TRUE,D272="W"),P270+P272-SUM(O270:O272),IF(AND(D271="W",D272="W"),P271+P272-SUM(O270:O272)+_xlfn.XLOOKUP("X",D270:D272,O270:O272,0),IF(L272&gt;0,IF(OR($D270="W",$D270="1/2W",$D270="1/2L"),P270-SUM(O270:O272)+_xlfn.XLOOKUP("X",D270:D272,O270:O272,0),IF(OR($D270="W",$D270="1/2W",$D270="1/2L"),P271-SUM(O270:O272)+_xlfn.XLOOKUP("X",D270:D272,O270:O272,0),IF(OR($D270="W",$D270="1/2W",$D270="1/2L"),P272-SUM(O270:O272)+_xlfn.XLOOKUP("X",D270:D272,O270:O272,0),SUM(P270:P272)/3-SUM(O270:O272)+_xlfn.XLOOKUP("X",D270:D272,O270:O272,0)))),IF(OR($D270="W",$D270="1/2W",$D270="1/2L"),P270-SUM(O270:O271)+_xlfn.XLOOKUP("X",D270:D272,O270:O272,0),IF(OR($D270="W",$D270="1/2W",$D270="1/2L"),P271-SUM(O270:O271)+_xlfn.XLOOKUP("X",D270:D272,O270:O272,0),SUM(P270:P271)/2-SUM(O270:O271)+_xlfn.XLOOKUP("X",D270:D272,O270:O272,0)))))))))</f>
        <v>18.682000000000073</v>
      </c>
      <c r="R270" s="319">
        <f>IF(Q270=0,0,Q270/SUM(O270:O272))</f>
        <v>3.3954925481643167E-2</v>
      </c>
      <c r="S270" s="296">
        <f>IF($B270=$B267,IF(OR($A270="LOSS",$A270="OK",$A270="Anulada"),Q270,0)+S267,IF(OR($A270="LOSS",$A270="OK",$A270="Anulada"),Q270,0))</f>
        <v>18.682000000000073</v>
      </c>
      <c r="T270" s="296">
        <f>IF($B270="",0,IF($B270=$B267,IF(G272="",IF(OR(G270="DNB1",G270="DNB2",G270="AH1(0)",G270="AH2(0)",G270="AH1(1)",G270="AH2(1)",G270="AH1(2)",G270="AH2(2)",G270="AH1(3)",G270="AH2(3)",G270="AH1(4)",G270="AH2(4)"),0,IF(Q270&lt;0,IF(G272="",SMALL(P270:P272,1)-SUM(O270:O272),0),SMALL(P270:P272,1)-SUM(O270:O272))),IF(Q270&lt;0,IF(G272="",SMALL(P270:P272,1)-SUM(O270:O272),0),SMALL(P270:P272,1)-SUM(O270:O272)))+T267,IF(G272="",IF(OR(G270="DNB1",G270="DNB2",G270="AH1(0)",G270="AH2(0)",G270="AH1(1)",G270="AH2(1)",G270="AH1(2)",G270="AH2(2)",G270="AH1(3)",G270="AH2(3)",G270="AH1(4)",G270="AH2(4)"),0,IF(Q270&lt;0,IF(G272="",SMALL(P270:P272,1)-SUM(O270:O272),0),SMALL(P270:P272,1)-SUM(O270:O272))),IF(Q270&lt;0,IF(G272="",SMALL(P270:P272,1)-SUM(O270:O272),0),SMALL(P270:P272,1)-SUM(O270:O272)))))</f>
        <v>0</v>
      </c>
      <c r="U270" s="296">
        <f>IF($B270=$B267,IF(Q270&lt;0,IF(G272="",Q270,0),Q270)+U267,Q270)</f>
        <v>18.682000000000073</v>
      </c>
      <c r="V270" s="323">
        <f>IF(U270=0,0,U270/AT270)</f>
        <v>3.3954925481643167E-2</v>
      </c>
      <c r="W270" s="74">
        <f>IF(L270="","",IF(L272&gt;0,(SUM(L270:L272)/L270)/(SUM(L270:L272)/L270+SUM(L270:L272)/L271+SUM(L270:L272)/L272),L271/SUM(L270:L271)))</f>
        <v>0.45900456840586684</v>
      </c>
      <c r="X270" s="77">
        <f t="shared" si="101"/>
        <v>0</v>
      </c>
      <c r="Y270" s="89">
        <f t="shared" si="101"/>
        <v>-252.2</v>
      </c>
      <c r="Z270" s="77">
        <f t="shared" si="101"/>
        <v>0</v>
      </c>
      <c r="AA270" s="77">
        <f t="shared" si="101"/>
        <v>0</v>
      </c>
      <c r="AB270" s="77">
        <f t="shared" si="101"/>
        <v>0</v>
      </c>
      <c r="AC270" s="77">
        <f t="shared" si="101"/>
        <v>0</v>
      </c>
      <c r="AD270" s="77">
        <f t="shared" si="101"/>
        <v>0</v>
      </c>
      <c r="AE270" s="77">
        <f t="shared" si="86"/>
        <v>0</v>
      </c>
      <c r="AF270" s="77">
        <f t="shared" si="87"/>
        <v>0</v>
      </c>
      <c r="AG270" s="77">
        <f t="shared" si="88"/>
        <v>0</v>
      </c>
      <c r="AH270" s="77">
        <f t="shared" si="89"/>
        <v>1</v>
      </c>
      <c r="AI270" s="77">
        <f t="shared" si="90"/>
        <v>0</v>
      </c>
      <c r="AJ270" s="77">
        <f t="shared" si="91"/>
        <v>0</v>
      </c>
      <c r="AK270" s="77">
        <f t="shared" si="92"/>
        <v>0</v>
      </c>
      <c r="AL270" s="77">
        <f t="shared" si="93"/>
        <v>0</v>
      </c>
      <c r="AM270" s="77">
        <f t="shared" si="94"/>
        <v>0</v>
      </c>
      <c r="AN270" s="77">
        <f t="shared" si="95"/>
        <v>0</v>
      </c>
      <c r="AO270" s="77">
        <f t="shared" si="96"/>
        <v>0</v>
      </c>
      <c r="AP270" s="77">
        <f t="shared" si="97"/>
        <v>0</v>
      </c>
      <c r="AQ270" s="77">
        <f t="shared" si="98"/>
        <v>0</v>
      </c>
      <c r="AR270" s="77">
        <f t="shared" si="99"/>
        <v>0</v>
      </c>
      <c r="AS270" s="107" t="str">
        <f>IF($B270="","",IF($B270=$B267,AS267,$B270))</f>
        <v>25</v>
      </c>
      <c r="AT270" s="321">
        <f>IF($B270=$B267,AT267+SUM(O270:O272),SUM(O270:O272))</f>
        <v>550.20000000000005</v>
      </c>
      <c r="AU270" s="296">
        <f>IF($A270=" ",SUM(O270:O272),0)+AU267</f>
        <v>0</v>
      </c>
      <c r="AV270" s="296">
        <f>IF($B270="","",AV267+Q270)</f>
        <v>521.77780538757565</v>
      </c>
    </row>
    <row r="271" spans="1:48" ht="13" customHeight="1" x14ac:dyDescent="0.2">
      <c r="A271" s="308"/>
      <c r="B271" s="282"/>
      <c r="C271" s="303"/>
      <c r="D271" s="79" t="s">
        <v>31</v>
      </c>
      <c r="E271" s="277"/>
      <c r="F271" s="291"/>
      <c r="G271" s="80" t="s">
        <v>79</v>
      </c>
      <c r="H271" s="277"/>
      <c r="I271" s="81" t="s">
        <v>23</v>
      </c>
      <c r="J271" s="83">
        <f>IF(I271="","",IF(_xlfn.XLOOKUP(I271,I$3:I270,$AS$3:AS270,0,,-1)=AS271,_xlfn.XLOOKUP(I271,I$3:I270,J$3:J270,1,,-1)+1,1))</f>
        <v>1</v>
      </c>
      <c r="K271" s="174">
        <f>IF(I271="","",_xlfn.XLOOKUP(I271,I$3:I270,K$3:K270,0,,-1)+IF($D271=" ",1,0))</f>
        <v>0</v>
      </c>
      <c r="L271" s="84">
        <v>1.909</v>
      </c>
      <c r="M271" s="85">
        <v>298</v>
      </c>
      <c r="N271" s="294"/>
      <c r="O271" s="86">
        <f>IF(OR(W270="",W271=""),"",ROUND(IF(L272&gt;0,IF(M271&gt;0,M271,IF(M270&gt;0,IF(N270=TRUE,ROUND((M270*W271)/W270,0),(M270*W271)/W270),IF(M271&gt;0,IF(N270=TRUE,ROUND(M271,0),M271),IF(M272&gt;0,IF(N270=TRUE,ROUND(O272*W271/W272,0),O272*W271/W272),0)))),IF(M271&gt;0,M271,IF(N270=TRUE,ROUND((M270*W271)/W270,0),(M270*W271)/W270))),2))</f>
        <v>298</v>
      </c>
      <c r="P271" s="87">
        <f t="shared" si="100"/>
        <v>568.88200000000006</v>
      </c>
      <c r="Q271" s="277"/>
      <c r="R271" s="286"/>
      <c r="S271" s="286"/>
      <c r="T271" s="286"/>
      <c r="U271" s="286"/>
      <c r="V271" s="288"/>
      <c r="W271" s="88">
        <f>IF(L271="","",IF(L272&gt;0,(SUM(L270:L272)/L271)/(SUM(L270:L272)/L270+SUM(L270:L272)/L271+SUM(L270:L272)/L272),L270/SUM(L270:L271)))</f>
        <v>0.54099543159413321</v>
      </c>
      <c r="X271" s="77">
        <f t="shared" si="101"/>
        <v>0</v>
      </c>
      <c r="Y271" s="77">
        <f t="shared" si="101"/>
        <v>0</v>
      </c>
      <c r="Z271" s="77">
        <f t="shared" si="101"/>
        <v>0</v>
      </c>
      <c r="AA271" s="77">
        <f t="shared" si="101"/>
        <v>0</v>
      </c>
      <c r="AB271" s="77">
        <f t="shared" si="101"/>
        <v>0</v>
      </c>
      <c r="AC271" s="89">
        <f t="shared" si="101"/>
        <v>270.88200000000006</v>
      </c>
      <c r="AD271" s="77">
        <f t="shared" si="101"/>
        <v>0</v>
      </c>
      <c r="AE271" s="77">
        <f t="shared" si="86"/>
        <v>0</v>
      </c>
      <c r="AF271" s="77">
        <f t="shared" si="87"/>
        <v>0</v>
      </c>
      <c r="AG271" s="77">
        <f t="shared" si="88"/>
        <v>0</v>
      </c>
      <c r="AH271" s="77">
        <f t="shared" si="89"/>
        <v>0</v>
      </c>
      <c r="AI271" s="77">
        <f t="shared" si="90"/>
        <v>0</v>
      </c>
      <c r="AJ271" s="77">
        <f t="shared" si="91"/>
        <v>0</v>
      </c>
      <c r="AK271" s="77">
        <f t="shared" si="92"/>
        <v>0</v>
      </c>
      <c r="AL271" s="77">
        <f t="shared" si="93"/>
        <v>0</v>
      </c>
      <c r="AM271" s="77">
        <f t="shared" si="94"/>
        <v>0</v>
      </c>
      <c r="AN271" s="77">
        <f t="shared" si="95"/>
        <v>0</v>
      </c>
      <c r="AO271" s="77">
        <f t="shared" si="96"/>
        <v>1</v>
      </c>
      <c r="AP271" s="77">
        <f t="shared" si="97"/>
        <v>0</v>
      </c>
      <c r="AQ271" s="77">
        <f t="shared" si="98"/>
        <v>0</v>
      </c>
      <c r="AR271" s="77">
        <f t="shared" si="99"/>
        <v>0</v>
      </c>
      <c r="AS271" s="107" t="str">
        <f>IF($B270="","",IF($B270=$B267,AS268,$B270))</f>
        <v>25</v>
      </c>
      <c r="AT271" s="311"/>
      <c r="AU271" s="298"/>
      <c r="AV271" s="298"/>
    </row>
    <row r="272" spans="1:48" ht="13.25" customHeight="1" x14ac:dyDescent="0.2">
      <c r="A272" s="309"/>
      <c r="B272" s="283"/>
      <c r="C272" s="304"/>
      <c r="D272" s="90" t="s">
        <v>32</v>
      </c>
      <c r="E272" s="278"/>
      <c r="F272" s="292"/>
      <c r="G272" s="109"/>
      <c r="H272" s="278"/>
      <c r="I272" s="110"/>
      <c r="J272" s="112" t="str">
        <f>IF(I272="","",IF(_xlfn.XLOOKUP(I272,I$3:I271,$AS$3:AS271,0,,-1)=AS272,_xlfn.XLOOKUP(I272,I$3:I271,J$3:J271,1,,-1)+1,1))</f>
        <v/>
      </c>
      <c r="K272" s="115" t="str">
        <f>IF(I272="","",_xlfn.XLOOKUP(I272,I$3:I271,K$3:K271,0,,-1)+IF($D272=" ",1,0))</f>
        <v/>
      </c>
      <c r="L272" s="113"/>
      <c r="M272" s="96"/>
      <c r="N272" s="295"/>
      <c r="O272" s="114" t="str">
        <f>IF(OR(W270="",W271=""),"",IF(L272&gt;0,ROUND(IF(M272&gt;0,M272,IF(M270&gt;0,IF(N270=TRUE,ROUND((M270*W272)/W270,0),(M270*W272)/W270),IF(M271&gt;0,IF(N270=TRUE,ROUND((M271*W272)/W271,0),(M271*W272)/W271),IF(M272&gt;0,M272,0)))),2),""))</f>
        <v/>
      </c>
      <c r="P272" s="115" t="str">
        <f t="shared" si="100"/>
        <v/>
      </c>
      <c r="Q272" s="278"/>
      <c r="R272" s="278"/>
      <c r="S272" s="278"/>
      <c r="T272" s="278"/>
      <c r="U272" s="278"/>
      <c r="V272" s="289"/>
      <c r="W272" s="116" t="str">
        <f>IF(L272="","",(SUM(L270:L272)/L272)/(SUM(L270:L272)/L270+SUM(L270:L272)/L271+SUM(L270:L272)/L272))</f>
        <v/>
      </c>
      <c r="X272" s="77">
        <f t="shared" si="101"/>
        <v>0</v>
      </c>
      <c r="Y272" s="77">
        <f t="shared" si="101"/>
        <v>0</v>
      </c>
      <c r="Z272" s="77">
        <f t="shared" si="101"/>
        <v>0</v>
      </c>
      <c r="AA272" s="77">
        <f t="shared" si="101"/>
        <v>0</v>
      </c>
      <c r="AB272" s="77">
        <f t="shared" si="101"/>
        <v>0</v>
      </c>
      <c r="AC272" s="77">
        <f t="shared" si="101"/>
        <v>0</v>
      </c>
      <c r="AD272" s="77">
        <f t="shared" si="101"/>
        <v>0</v>
      </c>
      <c r="AE272" s="77">
        <f t="shared" si="86"/>
        <v>0</v>
      </c>
      <c r="AF272" s="77">
        <f t="shared" si="87"/>
        <v>0</v>
      </c>
      <c r="AG272" s="77">
        <f t="shared" si="88"/>
        <v>0</v>
      </c>
      <c r="AH272" s="77">
        <f t="shared" si="89"/>
        <v>0</v>
      </c>
      <c r="AI272" s="77">
        <f t="shared" si="90"/>
        <v>0</v>
      </c>
      <c r="AJ272" s="77">
        <f t="shared" si="91"/>
        <v>0</v>
      </c>
      <c r="AK272" s="77">
        <f t="shared" si="92"/>
        <v>0</v>
      </c>
      <c r="AL272" s="77">
        <f t="shared" si="93"/>
        <v>0</v>
      </c>
      <c r="AM272" s="77">
        <f t="shared" si="94"/>
        <v>0</v>
      </c>
      <c r="AN272" s="77">
        <f t="shared" si="95"/>
        <v>0</v>
      </c>
      <c r="AO272" s="77">
        <f t="shared" si="96"/>
        <v>0</v>
      </c>
      <c r="AP272" s="77">
        <f t="shared" si="97"/>
        <v>0</v>
      </c>
      <c r="AQ272" s="77">
        <f t="shared" si="98"/>
        <v>0</v>
      </c>
      <c r="AR272" s="77">
        <f t="shared" si="99"/>
        <v>0</v>
      </c>
      <c r="AS272" s="107" t="str">
        <f>IF($B270="","",IF($B270=$B267,AS269,$B270))</f>
        <v>25</v>
      </c>
      <c r="AT272" s="311"/>
      <c r="AU272" s="298"/>
      <c r="AV272" s="298"/>
    </row>
    <row r="273" spans="1:48" ht="13.25" customHeight="1" x14ac:dyDescent="0.2">
      <c r="A273" s="312" t="str">
        <f>IF(OR(D273="W",D274="W",D275="W",D273="1/2W",D274="1/2W",D275="1/2W",D273="1/2L",D274="1/2L",D275="1/2L"),"OK",IF(OR(D273="L",D274="L",D275="L"),"LOSS",IF(OR(D273="X",D274="X",D275="X"),"Anulado"," ")))</f>
        <v>Anulado</v>
      </c>
      <c r="B273" s="316" t="str">
        <f>IF(E273="","",$B270)</f>
        <v>25</v>
      </c>
      <c r="C273" s="302" t="str">
        <f>IF(E273=""," ","– "&amp;COUNTIF(B$3:B275,$B273))</f>
        <v>– 2</v>
      </c>
      <c r="D273" s="25" t="s">
        <v>56</v>
      </c>
      <c r="E273" s="325">
        <v>44706.333333333336</v>
      </c>
      <c r="F273" s="315" t="s">
        <v>323</v>
      </c>
      <c r="G273" s="117" t="s">
        <v>35</v>
      </c>
      <c r="H273" s="306" t="str">
        <f ca="1">IF(E273="","",IF(AND(DAY(E273)&lt;DAY(TODAY()),$A273=" "),"???",IF($A273=" ",IF(AND(DAY(E273)=DAY(TODAY()),HOUR(E273)&lt;=HOUR(NOW())+1),IF(AND(HOUR(E273)+2&lt;=HOUR(NOW()),DAY(E273)&lt;=DAY(TODAY()),MINUTE(E273)&lt;=MINUTE(NOW())),"???",IF(OR(MINUTE(E273)&lt;=MINUTE(NOW()),HOUR(E273)&lt;=HOUR(NOW())),"!!!","")),""),"")))</f>
        <v/>
      </c>
      <c r="I273" s="27" t="s">
        <v>23</v>
      </c>
      <c r="J273" s="175">
        <f>IF(I273="","",IF(_xlfn.XLOOKUP(I273,I$3:I272,$AS$3:AS272,0,,-1)=AS273,_xlfn.XLOOKUP(I273,I$3:I272,J$3:J272,1,,-1)+1,1))</f>
        <v>2</v>
      </c>
      <c r="K273" s="176">
        <f>IF(I273="","",_xlfn.XLOOKUP(I273,I$3:I272,K$3:K272,0,,-1)+IF($D273=" ",1,0))</f>
        <v>0</v>
      </c>
      <c r="L273" s="118">
        <v>1.5429999999999999</v>
      </c>
      <c r="M273" s="119">
        <v>306.13</v>
      </c>
      <c r="N273" s="318" t="b">
        <v>1</v>
      </c>
      <c r="O273" s="102">
        <f>IF(OR(W273="",W274=""),"",ROUND(IF(L275&gt;0,IF(M273&gt;0,M273,IF(M274&gt;0,IF(N273=TRUE,ROUND((M274*W273)/W274,0),(M274*W273)/W274),IF(N273=TRUE,ROUND((M275*W273)/W275,0),(M275*W273)/W275))),IF(M273&gt;0,M273,IF(N273=TRUE,ROUND((M274*W273)/W274,0),(M274*W273)/W274))),2))</f>
        <v>306.13</v>
      </c>
      <c r="P273" s="33">
        <f t="shared" si="100"/>
        <v>472.35858999999999</v>
      </c>
      <c r="Q273" s="301">
        <f>IF($A273="Anulado",0,IF(OR($A273="LOSS",$A273="OK"),IF(OR($D273="W",$D273="1/2W",$D273="1/2L"),P273-O273,IF($D273="L",-O273,0))+IF(OR($D274="W",$D274="1/2W",$D274="1/2L"),P274-O274,IF($D274="L",-O274,0))+IF(OR($D275="W",$D275="1/2W",$D275="1/2L"),P275-O275,IF($D275="L",-O275,0)),IF(AND(OR($D273="W",$D273="1/2W",$D273="1/2L"),D274="W"),P273+P274-SUM(O273:O275)+_xlfn.XLOOKUP("X",D273:D275,O273:O275,0),IF(AND(D273=TRUE,D275="W"),P273+P275-SUM(O273:O275),IF(AND(D274="W",D275="W"),P274+P275-SUM(O273:O275)+_xlfn.XLOOKUP("X",D273:D275,O273:O275,0),IF(L275&gt;0,IF(OR($D273="W",$D273="1/2W",$D273="1/2L"),P273-SUM(O273:O275)+_xlfn.XLOOKUP("X",D273:D275,O273:O275,0),IF(OR($D273="W",$D273="1/2W",$D273="1/2L"),P274-SUM(O273:O275)+_xlfn.XLOOKUP("X",D273:D275,O273:O275,0),IF(OR($D273="W",$D273="1/2W",$D273="1/2L"),P275-SUM(O273:O275)+_xlfn.XLOOKUP("X",D273:D275,O273:O275,0),SUM(P273:P275)/3-SUM(O273:O275)+_xlfn.XLOOKUP("X",D273:D275,O273:O275,0)))),IF(OR($D273="W",$D273="1/2W",$D273="1/2L"),P273-SUM(O273:O274)+_xlfn.XLOOKUP("X",D273:D275,O273:O275,0),IF(OR($D273="W",$D273="1/2W",$D273="1/2L"),P274-SUM(O273:O274)+_xlfn.XLOOKUP("X",D273:D275,O273:O275,0),SUM(P273:P274)/2-SUM(O273:O274)+_xlfn.XLOOKUP("X",D273:D275,O273:O275,0)))))))))</f>
        <v>0</v>
      </c>
      <c r="R273" s="300">
        <f>IF(Q273=0,0,Q273/SUM(O273:O275))</f>
        <v>0</v>
      </c>
      <c r="S273" s="285">
        <f>IF($B273=$B270,IF(OR($A273="LOSS",$A273="OK",$A273="Anulada"),Q273,0)+S270,IF(OR($A273="LOSS",$A273="OK",$A273="Anulada"),Q273,0))</f>
        <v>18.682000000000073</v>
      </c>
      <c r="T273" s="285">
        <f>IF($B273="",0,IF($B273=$B270,IF(G275="",IF(OR(G273="DNB1",G273="DNB2",G273="AH1(0)",G273="AH2(0)",G273="AH1(1)",G273="AH2(1)",G273="AH1(2)",G273="AH2(2)",G273="AH1(3)",G273="AH2(3)",G273="AH1(4)",G273="AH2(4)"),0,IF(Q273&lt;0,IF(G275="",SMALL(P273:P275,1)-SUM(O273:O275),0),SMALL(P273:P275,1)-SUM(O273:O275))),IF(Q273&lt;0,IF(G275="",SMALL(P273:P275,1)-SUM(O273:O275),0),SMALL(P273:P275,1)-SUM(O273:O275)))+T270,IF(G275="",IF(OR(G273="DNB1",G273="DNB2",G273="AH1(0)",G273="AH2(0)",G273="AH1(1)",G273="AH2(1)",G273="AH1(2)",G273="AH2(2)",G273="AH1(3)",G273="AH2(3)",G273="AH1(4)",G273="AH2(4)"),0,IF(Q273&lt;0,IF(G275="",SMALL(P273:P275,1)-SUM(O273:O275),0),SMALL(P273:P275,1)-SUM(O273:O275))),IF(Q273&lt;0,IF(G275="",SMALL(P273:P275,1)-SUM(O273:O275),0),SMALL(P273:P275,1)-SUM(O273:O275)))))</f>
        <v>0</v>
      </c>
      <c r="U273" s="285">
        <f>IF($B273=$B270,IF(Q273&lt;0,IF(G275="",Q273,0),Q273)+U270,Q273)</f>
        <v>18.682000000000073</v>
      </c>
      <c r="V273" s="287">
        <f>IF(U273=0,0,U273/AT273)</f>
        <v>1.8845389527200905E-2</v>
      </c>
      <c r="W273" s="34">
        <f>IF(L273="","",IF(L275&gt;0,(SUM(L273:L275)/L273)/(SUM(L273:L275)/L273+SUM(L273:L275)/L274+SUM(L273:L275)/L275),L274/SUM(L273:L274)))</f>
        <v>0.694031330557208</v>
      </c>
      <c r="X273" s="77">
        <f t="shared" ref="X273:AD282" si="102">IF($I273=X$2,IF(OR($D273="W",$D273="1/2W",$D273="1/2L"),$P273-$O273,IF($D273="X",0,-$O273)),0)</f>
        <v>0</v>
      </c>
      <c r="Y273" s="77">
        <f t="shared" si="102"/>
        <v>0</v>
      </c>
      <c r="Z273" s="77">
        <f t="shared" si="102"/>
        <v>0</v>
      </c>
      <c r="AA273" s="77">
        <f t="shared" si="102"/>
        <v>0</v>
      </c>
      <c r="AB273" s="77">
        <f t="shared" si="102"/>
        <v>0</v>
      </c>
      <c r="AC273" s="77">
        <f t="shared" si="102"/>
        <v>0</v>
      </c>
      <c r="AD273" s="77">
        <f t="shared" si="102"/>
        <v>0</v>
      </c>
      <c r="AE273" s="77">
        <f t="shared" si="86"/>
        <v>0</v>
      </c>
      <c r="AF273" s="77">
        <f t="shared" si="87"/>
        <v>0</v>
      </c>
      <c r="AG273" s="77">
        <f t="shared" si="88"/>
        <v>0</v>
      </c>
      <c r="AH273" s="77">
        <f t="shared" si="89"/>
        <v>0</v>
      </c>
      <c r="AI273" s="77">
        <f t="shared" si="90"/>
        <v>0</v>
      </c>
      <c r="AJ273" s="77">
        <f t="shared" si="91"/>
        <v>0</v>
      </c>
      <c r="AK273" s="77">
        <f t="shared" si="92"/>
        <v>0</v>
      </c>
      <c r="AL273" s="77">
        <f t="shared" si="93"/>
        <v>0</v>
      </c>
      <c r="AM273" s="77">
        <f t="shared" si="94"/>
        <v>0</v>
      </c>
      <c r="AN273" s="77">
        <f t="shared" si="95"/>
        <v>0</v>
      </c>
      <c r="AO273" s="77">
        <f t="shared" si="96"/>
        <v>0</v>
      </c>
      <c r="AP273" s="77">
        <f t="shared" si="97"/>
        <v>0</v>
      </c>
      <c r="AQ273" s="77">
        <f t="shared" si="98"/>
        <v>0</v>
      </c>
      <c r="AR273" s="77">
        <f t="shared" si="99"/>
        <v>0</v>
      </c>
      <c r="AS273" s="105" t="str">
        <f>IF($B273="","",IF($B273=$B270,AS270,$B273))</f>
        <v>25</v>
      </c>
      <c r="AT273" s="322">
        <f>IF($B273=$B270,AT270+SUM(O273:O275),SUM(O273:O275))</f>
        <v>991.33</v>
      </c>
      <c r="AU273" s="285">
        <f>IF($A273=" ",SUM(O273:O275),0)+AU270</f>
        <v>0</v>
      </c>
      <c r="AV273" s="285">
        <f>IF($B273="","",AV270+Q273)</f>
        <v>521.77780538757565</v>
      </c>
    </row>
    <row r="274" spans="1:48" ht="13" customHeight="1" x14ac:dyDescent="0.2">
      <c r="A274" s="308"/>
      <c r="B274" s="282"/>
      <c r="C274" s="303"/>
      <c r="D274" s="39" t="s">
        <v>56</v>
      </c>
      <c r="E274" s="277"/>
      <c r="F274" s="291"/>
      <c r="G274" s="120" t="s">
        <v>79</v>
      </c>
      <c r="H274" s="277"/>
      <c r="I274" s="42" t="s">
        <v>19</v>
      </c>
      <c r="J274" s="177">
        <f>IF(I274="","",IF(_xlfn.XLOOKUP(I274,I$3:I273,$AS$3:AS273,0,,-1)=AS274,_xlfn.XLOOKUP(I274,I$3:I273,J$3:J273,1,,-1)+1,1))</f>
        <v>2</v>
      </c>
      <c r="K274" s="178">
        <f>IF(I274="","",_xlfn.XLOOKUP(I274,I$3:I273,K$3:K273,0,,-1)+IF($D274=" ",1,0))</f>
        <v>0</v>
      </c>
      <c r="L274" s="121">
        <v>3.5</v>
      </c>
      <c r="M274" s="122"/>
      <c r="N274" s="294"/>
      <c r="O274" s="47">
        <f>IF(OR(W273="",W274=""),"",ROUND(IF(L275&gt;0,IF(M274&gt;0,M274,IF(M273&gt;0,IF(N273=TRUE,ROUND((M273*W274)/W273,0),(M273*W274)/W273),IF(M274&gt;0,IF(N273=TRUE,ROUND(M274,0),M274),IF(M275&gt;0,IF(N273=TRUE,ROUND(O275*W274/W275,0),O275*W274/W275),0)))),IF(M274&gt;0,M274,IF(N273=TRUE,ROUND((M273*W274)/W273,0),(M273*W274)/W273))),2))</f>
        <v>135</v>
      </c>
      <c r="P274" s="48">
        <f t="shared" si="100"/>
        <v>472.5</v>
      </c>
      <c r="Q274" s="277"/>
      <c r="R274" s="286"/>
      <c r="S274" s="286"/>
      <c r="T274" s="286"/>
      <c r="U274" s="286"/>
      <c r="V274" s="288"/>
      <c r="W274" s="49">
        <f>IF(L274="","",IF(L275&gt;0,(SUM(L273:L275)/L274)/(SUM(L273:L275)/L273+SUM(L273:L275)/L274+SUM(L273:L275)/L275),L273/SUM(L273:L274)))</f>
        <v>0.30596866944279194</v>
      </c>
      <c r="X274" s="77">
        <f t="shared" si="102"/>
        <v>0</v>
      </c>
      <c r="Y274" s="77">
        <f t="shared" si="102"/>
        <v>0</v>
      </c>
      <c r="Z274" s="77">
        <f t="shared" si="102"/>
        <v>0</v>
      </c>
      <c r="AA274" s="77">
        <f t="shared" si="102"/>
        <v>0</v>
      </c>
      <c r="AB274" s="77">
        <f t="shared" si="102"/>
        <v>0</v>
      </c>
      <c r="AC274" s="77">
        <f t="shared" si="102"/>
        <v>0</v>
      </c>
      <c r="AD274" s="77">
        <f t="shared" si="102"/>
        <v>0</v>
      </c>
      <c r="AE274" s="77">
        <f t="shared" si="86"/>
        <v>0</v>
      </c>
      <c r="AF274" s="77">
        <f t="shared" si="87"/>
        <v>0</v>
      </c>
      <c r="AG274" s="77">
        <f t="shared" si="88"/>
        <v>0</v>
      </c>
      <c r="AH274" s="77">
        <f t="shared" si="89"/>
        <v>0</v>
      </c>
      <c r="AI274" s="77">
        <f t="shared" si="90"/>
        <v>0</v>
      </c>
      <c r="AJ274" s="77">
        <f t="shared" si="91"/>
        <v>0</v>
      </c>
      <c r="AK274" s="77">
        <f t="shared" si="92"/>
        <v>0</v>
      </c>
      <c r="AL274" s="77">
        <f t="shared" si="93"/>
        <v>0</v>
      </c>
      <c r="AM274" s="77">
        <f t="shared" si="94"/>
        <v>0</v>
      </c>
      <c r="AN274" s="77">
        <f t="shared" si="95"/>
        <v>0</v>
      </c>
      <c r="AO274" s="77">
        <f t="shared" si="96"/>
        <v>0</v>
      </c>
      <c r="AP274" s="77">
        <f t="shared" si="97"/>
        <v>0</v>
      </c>
      <c r="AQ274" s="77">
        <f t="shared" si="98"/>
        <v>0</v>
      </c>
      <c r="AR274" s="77">
        <f t="shared" si="99"/>
        <v>0</v>
      </c>
      <c r="AS274" s="105" t="str">
        <f>IF($B273="","",IF($B273=$B270,AS271,$B273))</f>
        <v>25</v>
      </c>
      <c r="AT274" s="311"/>
      <c r="AU274" s="298"/>
      <c r="AV274" s="298"/>
    </row>
    <row r="275" spans="1:48" ht="13.25" customHeight="1" x14ac:dyDescent="0.2">
      <c r="A275" s="309"/>
      <c r="B275" s="283"/>
      <c r="C275" s="304"/>
      <c r="D275" s="54" t="s">
        <v>32</v>
      </c>
      <c r="E275" s="278"/>
      <c r="F275" s="292"/>
      <c r="G275" s="134"/>
      <c r="H275" s="278"/>
      <c r="I275" s="57"/>
      <c r="J275" s="179" t="str">
        <f>IF(I275="","",IF(_xlfn.XLOOKUP(I275,I$3:I274,$AS$3:AS274,0,,-1)=AS275,_xlfn.XLOOKUP(I275,I$3:I274,J$3:J274,1,,-1)+1,1))</f>
        <v/>
      </c>
      <c r="K275" s="63" t="str">
        <f>IF(I275="","",_xlfn.XLOOKUP(I275,I$3:I274,K$3:K274,0,,-1)+IF($D275=" ",1,0))</f>
        <v/>
      </c>
      <c r="L275" s="55"/>
      <c r="M275" s="128"/>
      <c r="N275" s="295"/>
      <c r="O275" s="62" t="str">
        <f>IF(OR(W273="",W274=""),"",IF(L275&gt;0,ROUND(IF(M275&gt;0,M275,IF(M273&gt;0,IF(N273=TRUE,ROUND((M273*W275)/W273,0),(M273*W275)/W273),IF(M274&gt;0,IF(N273=TRUE,ROUND((M274*W275)/W274,0),(M274*W275)/W274),IF(M275&gt;0,M275,0)))),2),""))</f>
        <v/>
      </c>
      <c r="P275" s="63" t="str">
        <f t="shared" si="100"/>
        <v/>
      </c>
      <c r="Q275" s="278"/>
      <c r="R275" s="278"/>
      <c r="S275" s="278"/>
      <c r="T275" s="278"/>
      <c r="U275" s="278"/>
      <c r="V275" s="289"/>
      <c r="W275" s="64" t="str">
        <f>IF(L275="","",(SUM(L273:L275)/L275)/(SUM(L273:L275)/L273+SUM(L273:L275)/L274+SUM(L273:L275)/L275))</f>
        <v/>
      </c>
      <c r="X275" s="77">
        <f t="shared" si="102"/>
        <v>0</v>
      </c>
      <c r="Y275" s="77">
        <f t="shared" si="102"/>
        <v>0</v>
      </c>
      <c r="Z275" s="77">
        <f t="shared" si="102"/>
        <v>0</v>
      </c>
      <c r="AA275" s="77">
        <f t="shared" si="102"/>
        <v>0</v>
      </c>
      <c r="AB275" s="77">
        <f t="shared" si="102"/>
        <v>0</v>
      </c>
      <c r="AC275" s="77">
        <f t="shared" si="102"/>
        <v>0</v>
      </c>
      <c r="AD275" s="77">
        <f t="shared" si="102"/>
        <v>0</v>
      </c>
      <c r="AE275" s="77">
        <f t="shared" si="86"/>
        <v>0</v>
      </c>
      <c r="AF275" s="77">
        <f t="shared" si="87"/>
        <v>0</v>
      </c>
      <c r="AG275" s="77">
        <f t="shared" si="88"/>
        <v>0</v>
      </c>
      <c r="AH275" s="77">
        <f t="shared" si="89"/>
        <v>0</v>
      </c>
      <c r="AI275" s="77">
        <f t="shared" si="90"/>
        <v>0</v>
      </c>
      <c r="AJ275" s="77">
        <f t="shared" si="91"/>
        <v>0</v>
      </c>
      <c r="AK275" s="77">
        <f t="shared" si="92"/>
        <v>0</v>
      </c>
      <c r="AL275" s="77">
        <f t="shared" si="93"/>
        <v>0</v>
      </c>
      <c r="AM275" s="77">
        <f t="shared" si="94"/>
        <v>0</v>
      </c>
      <c r="AN275" s="77">
        <f t="shared" si="95"/>
        <v>0</v>
      </c>
      <c r="AO275" s="77">
        <f t="shared" si="96"/>
        <v>0</v>
      </c>
      <c r="AP275" s="77">
        <f t="shared" si="97"/>
        <v>0</v>
      </c>
      <c r="AQ275" s="77">
        <f t="shared" si="98"/>
        <v>0</v>
      </c>
      <c r="AR275" s="77">
        <f t="shared" si="99"/>
        <v>0</v>
      </c>
      <c r="AS275" s="105" t="str">
        <f>IF($B273="","",IF($B273=$B270,AS272,$B273))</f>
        <v>25</v>
      </c>
      <c r="AT275" s="311"/>
      <c r="AU275" s="298"/>
      <c r="AV275" s="298"/>
    </row>
    <row r="276" spans="1:48" ht="13.25" customHeight="1" x14ac:dyDescent="0.2">
      <c r="A276" s="307" t="str">
        <f>IF(OR(D276="W",D277="W",D278="W",D276="1/2W",D277="1/2W",D278="1/2W",D276="1/2L",D277="1/2L",D278="1/2L"),"OK",IF(OR(D276="L",D277="L",D278="L"),"LOSS",IF(OR(D276="X",D277="X",D278="X"),"Anulado"," ")))</f>
        <v>OK</v>
      </c>
      <c r="B276" s="317" t="str">
        <f>IF(E276="","",$B273)</f>
        <v>25</v>
      </c>
      <c r="C276" s="305" t="str">
        <f>IF(E276=""," ","– "&amp;COUNTIF(B$3:B278,$B276))</f>
        <v>– 3</v>
      </c>
      <c r="D276" s="65" t="s">
        <v>31</v>
      </c>
      <c r="E276" s="326">
        <v>44708.25</v>
      </c>
      <c r="F276" s="314" t="s">
        <v>324</v>
      </c>
      <c r="G276" s="66" t="s">
        <v>325</v>
      </c>
      <c r="H276" s="313" t="str">
        <f ca="1">IF(E276="","",IF(AND(DAY(E276)&lt;DAY(TODAY()),$A276=" "),"???",IF($A276=" ",IF(AND(DAY(E276)=DAY(TODAY()),HOUR(E276)&lt;=HOUR(NOW())+1),IF(AND(HOUR(E276)+2&lt;=HOUR(NOW()),DAY(E276)&lt;=DAY(TODAY()),MINUTE(E276)&lt;=MINUTE(NOW())),"???",IF(OR(MINUTE(E276)&lt;=MINUTE(NOW()),HOUR(E276)&lt;=HOUR(NOW())),"!!!","")),""),"")))</f>
        <v/>
      </c>
      <c r="I276" s="67" t="s">
        <v>19</v>
      </c>
      <c r="J276" s="69">
        <f>IF(I276="","",IF(_xlfn.XLOOKUP(I276,I$3:I275,$AS$3:AS275,0,,-1)=AS276,_xlfn.XLOOKUP(I276,I$3:I275,J$3:J275,1,,-1)+1,1))</f>
        <v>3</v>
      </c>
      <c r="K276" s="173">
        <f>IF(I276="","",_xlfn.XLOOKUP(I276,I$3:I275,K$3:K275,0,,-1)+IF($D276=" ",1,0))</f>
        <v>0</v>
      </c>
      <c r="L276" s="70">
        <v>1.875</v>
      </c>
      <c r="M276" s="71"/>
      <c r="N276" s="293" t="b">
        <v>1</v>
      </c>
      <c r="O276" s="72">
        <f>IF(OR(W276="",W277=""),"",ROUND(IF(L278&gt;0,IF(M276&gt;0,M276,IF(M277&gt;0,IF(N276=TRUE,ROUND((M277*W276)/W277,0),(M277*W276)/W277),IF(N276=TRUE,ROUND((M278*W276)/W278,0),(M278*W276)/W278))),IF(M276&gt;0,M276,IF(N276=TRUE,ROUND((M277*W276)/W277,0),(M277*W276)/W277))),2))</f>
        <v>96</v>
      </c>
      <c r="P276" s="73">
        <f t="shared" si="100"/>
        <v>180</v>
      </c>
      <c r="Q276" s="320">
        <f>IF($A276="Anulado",0,IF(OR($A276="LOSS",$A276="OK"),IF(OR($D276="W",$D276="1/2W",$D276="1/2L"),P276-O276,IF($D276="L",-O276,0))+IF(OR($D277="W",$D277="1/2W",$D277="1/2L"),P277-O277,IF($D277="L",-O277,0))+IF(OR($D278="W",$D278="1/2W",$D278="1/2L"),P278-O278,IF($D278="L",-O278,0)),IF(AND(OR($D276="W",$D276="1/2W",$D276="1/2L"),D277="W"),P276+P277-SUM(O276:O278)+_xlfn.XLOOKUP("X",D276:D278,O276:O278,0),IF(AND(D276=TRUE,D278="W"),P276+P278-SUM(O276:O278),IF(AND(D277="W",D278="W"),P277+P278-SUM(O276:O278)+_xlfn.XLOOKUP("X",D276:D278,O276:O278,0),IF(L278&gt;0,IF(OR($D276="W",$D276="1/2W",$D276="1/2L"),P276-SUM(O276:O278)+_xlfn.XLOOKUP("X",D276:D278,O276:O278,0),IF(OR($D276="W",$D276="1/2W",$D276="1/2L"),P277-SUM(O276:O278)+_xlfn.XLOOKUP("X",D276:D278,O276:O278,0),IF(OR($D276="W",$D276="1/2W",$D276="1/2L"),P278-SUM(O276:O278)+_xlfn.XLOOKUP("X",D276:D278,O276:O278,0),SUM(P276:P278)/3-SUM(O276:O278)+_xlfn.XLOOKUP("X",D276:D278,O276:O278,0)))),IF(OR($D276="W",$D276="1/2W",$D276="1/2L"),P276-SUM(O276:O277)+_xlfn.XLOOKUP("X",D276:D278,O276:O278,0),IF(OR($D276="W",$D276="1/2W",$D276="1/2L"),P277-SUM(O276:O277)+_xlfn.XLOOKUP("X",D276:D278,O276:O278,0),SUM(P276:P277)/2-SUM(O276:O277)+_xlfn.XLOOKUP("X",D276:D278,O276:O278,0)))))))))</f>
        <v>5.0600000000000023</v>
      </c>
      <c r="R276" s="319">
        <f>IF(Q276=0,0,Q276/SUM(O276:O278))</f>
        <v>2.8924202583743012E-2</v>
      </c>
      <c r="S276" s="296">
        <f>IF($B276=$B273,IF(OR($A276="LOSS",$A276="OK",$A276="Anulada"),Q276,0)+S273,IF(OR($A276="LOSS",$A276="OK",$A276="Anulada"),Q276,0))</f>
        <v>23.742000000000075</v>
      </c>
      <c r="T276" s="296">
        <f>IF($B276="",0,IF($B276=$B273,IF(G278="",IF(OR(G276="DNB1",G276="DNB2",G276="AH1(0)",G276="AH2(0)",G276="AH1(1)",G276="AH2(1)",G276="AH1(2)",G276="AH2(2)",G276="AH1(3)",G276="AH2(3)",G276="AH1(4)",G276="AH2(4)"),0,IF(Q276&lt;0,IF(G278="",SMALL(P276:P278,1)-SUM(O276:O278),0),SMALL(P276:P278,1)-SUM(O276:O278))),IF(Q276&lt;0,IF(G278="",SMALL(P276:P278,1)-SUM(O276:O278),0),SMALL(P276:P278,1)-SUM(O276:O278)))+T273,IF(G278="",IF(OR(G276="DNB1",G276="DNB2",G276="AH1(0)",G276="AH2(0)",G276="AH1(1)",G276="AH2(1)",G276="AH1(2)",G276="AH2(2)",G276="AH1(3)",G276="AH2(3)",G276="AH1(4)",G276="AH2(4)"),0,IF(Q276&lt;0,IF(G278="",SMALL(P276:P278,1)-SUM(O276:O278),0),SMALL(P276:P278,1)-SUM(O276:O278))),IF(Q276&lt;0,IF(G278="",SMALL(P276:P278,1)-SUM(O276:O278),0),SMALL(P276:P278,1)-SUM(O276:O278)))))</f>
        <v>5.0431999999999846</v>
      </c>
      <c r="U276" s="296">
        <f>IF($B276=$B273,IF(Q276&lt;0,IF(G278="",Q276,0),Q276)+U273,Q276)</f>
        <v>23.742000000000075</v>
      </c>
      <c r="V276" s="323">
        <f>IF(U276=0,0,U276/AT276)</f>
        <v>2.0357207164721784E-2</v>
      </c>
      <c r="W276" s="74">
        <f>IF(L276="","",IF(L278&gt;0,(SUM(L276:L278)/L276)/(SUM(L276:L278)/L276+SUM(L276:L278)/L277+SUM(L276:L278)/L278),L277/SUM(L276:L277)))</f>
        <v>0.54873646209386284</v>
      </c>
      <c r="X276" s="77">
        <f t="shared" si="102"/>
        <v>0</v>
      </c>
      <c r="Y276" s="89">
        <f t="shared" si="102"/>
        <v>84</v>
      </c>
      <c r="Z276" s="77">
        <f t="shared" si="102"/>
        <v>0</v>
      </c>
      <c r="AA276" s="77">
        <f t="shared" si="102"/>
        <v>0</v>
      </c>
      <c r="AB276" s="77">
        <f t="shared" si="102"/>
        <v>0</v>
      </c>
      <c r="AC276" s="77">
        <f t="shared" si="102"/>
        <v>0</v>
      </c>
      <c r="AD276" s="77">
        <f t="shared" si="102"/>
        <v>0</v>
      </c>
      <c r="AE276" s="77">
        <f t="shared" si="86"/>
        <v>0</v>
      </c>
      <c r="AF276" s="77">
        <f t="shared" si="87"/>
        <v>0</v>
      </c>
      <c r="AG276" s="77">
        <f t="shared" si="88"/>
        <v>1</v>
      </c>
      <c r="AH276" s="77">
        <f t="shared" si="89"/>
        <v>0</v>
      </c>
      <c r="AI276" s="77">
        <f t="shared" si="90"/>
        <v>0</v>
      </c>
      <c r="AJ276" s="77">
        <f t="shared" si="91"/>
        <v>0</v>
      </c>
      <c r="AK276" s="77">
        <f t="shared" si="92"/>
        <v>0</v>
      </c>
      <c r="AL276" s="77">
        <f t="shared" si="93"/>
        <v>0</v>
      </c>
      <c r="AM276" s="77">
        <f t="shared" si="94"/>
        <v>0</v>
      </c>
      <c r="AN276" s="77">
        <f t="shared" si="95"/>
        <v>0</v>
      </c>
      <c r="AO276" s="77">
        <f t="shared" si="96"/>
        <v>0</v>
      </c>
      <c r="AP276" s="77">
        <f t="shared" si="97"/>
        <v>0</v>
      </c>
      <c r="AQ276" s="77">
        <f t="shared" si="98"/>
        <v>0</v>
      </c>
      <c r="AR276" s="77">
        <f t="shared" si="99"/>
        <v>0</v>
      </c>
      <c r="AS276" s="107" t="str">
        <f>IF($B276="","",IF($B276=$B273,AS273,$B276))</f>
        <v>25</v>
      </c>
      <c r="AT276" s="321">
        <f>IF($B276=$B273,AT273+SUM(O276:O278),SUM(O276:O278))</f>
        <v>1166.27</v>
      </c>
      <c r="AU276" s="296">
        <f>IF($A276=" ",SUM(O276:O278),0)+AU273</f>
        <v>0</v>
      </c>
      <c r="AV276" s="296">
        <f>IF($B276="","",AV273+Q276)</f>
        <v>526.8378053875756</v>
      </c>
    </row>
    <row r="277" spans="1:48" ht="13" customHeight="1" x14ac:dyDescent="0.2">
      <c r="A277" s="308"/>
      <c r="B277" s="282"/>
      <c r="C277" s="303"/>
      <c r="D277" s="79" t="s">
        <v>28</v>
      </c>
      <c r="E277" s="277"/>
      <c r="F277" s="291"/>
      <c r="G277" s="80" t="s">
        <v>326</v>
      </c>
      <c r="H277" s="277"/>
      <c r="I277" s="81" t="s">
        <v>22</v>
      </c>
      <c r="J277" s="83">
        <f>IF(I277="","",IF(_xlfn.XLOOKUP(I277,I$3:I276,$AS$3:AS276,0,,-1)=AS277,_xlfn.XLOOKUP(I277,I$3:I276,J$3:J276,1,,-1)+1,1))</f>
        <v>1</v>
      </c>
      <c r="K277" s="174">
        <f>IF(I277="","",_xlfn.XLOOKUP(I277,I$3:I276,K$3:K276,0,,-1)+IF($D277=" ",1,0))</f>
        <v>0</v>
      </c>
      <c r="L277" s="84">
        <v>2.2799999999999998</v>
      </c>
      <c r="M277" s="85">
        <v>78.94</v>
      </c>
      <c r="N277" s="294"/>
      <c r="O277" s="86">
        <f>IF(OR(W276="",W277=""),"",ROUND(IF(L278&gt;0,IF(M277&gt;0,M277,IF(M276&gt;0,IF(N276=TRUE,ROUND((M276*W277)/W276,0),(M276*W277)/W276),IF(M277&gt;0,IF(N276=TRUE,ROUND(M277,0),M277),IF(M278&gt;0,IF(N276=TRUE,ROUND(O278*W277/W278,0),O278*W277/W278),0)))),IF(M277&gt;0,M277,IF(N276=TRUE,ROUND((M276*W277)/W276,0),(M276*W277)/W276))),2))</f>
        <v>78.94</v>
      </c>
      <c r="P277" s="87">
        <f t="shared" si="100"/>
        <v>179.98319999999998</v>
      </c>
      <c r="Q277" s="277"/>
      <c r="R277" s="286"/>
      <c r="S277" s="286"/>
      <c r="T277" s="286"/>
      <c r="U277" s="286"/>
      <c r="V277" s="288"/>
      <c r="W277" s="88">
        <f>IF(L277="","",IF(L278&gt;0,(SUM(L276:L278)/L277)/(SUM(L276:L278)/L276+SUM(L276:L278)/L277+SUM(L276:L278)/L278),L276/SUM(L276:L277)))</f>
        <v>0.45126353790613727</v>
      </c>
      <c r="X277" s="77">
        <f t="shared" si="102"/>
        <v>0</v>
      </c>
      <c r="Y277" s="77">
        <f t="shared" si="102"/>
        <v>0</v>
      </c>
      <c r="Z277" s="77">
        <f t="shared" si="102"/>
        <v>0</v>
      </c>
      <c r="AA277" s="77">
        <f t="shared" si="102"/>
        <v>0</v>
      </c>
      <c r="AB277" s="89">
        <f t="shared" si="102"/>
        <v>-78.94</v>
      </c>
      <c r="AC277" s="77">
        <f t="shared" si="102"/>
        <v>0</v>
      </c>
      <c r="AD277" s="77">
        <f t="shared" si="102"/>
        <v>0</v>
      </c>
      <c r="AE277" s="77">
        <f t="shared" si="86"/>
        <v>0</v>
      </c>
      <c r="AF277" s="77">
        <f t="shared" si="87"/>
        <v>0</v>
      </c>
      <c r="AG277" s="77">
        <f t="shared" si="88"/>
        <v>0</v>
      </c>
      <c r="AH277" s="77">
        <f t="shared" si="89"/>
        <v>0</v>
      </c>
      <c r="AI277" s="77">
        <f t="shared" si="90"/>
        <v>0</v>
      </c>
      <c r="AJ277" s="77">
        <f t="shared" si="91"/>
        <v>0</v>
      </c>
      <c r="AK277" s="77">
        <f t="shared" si="92"/>
        <v>0</v>
      </c>
      <c r="AL277" s="77">
        <f t="shared" si="93"/>
        <v>0</v>
      </c>
      <c r="AM277" s="77">
        <f t="shared" si="94"/>
        <v>0</v>
      </c>
      <c r="AN277" s="77">
        <f t="shared" si="95"/>
        <v>1</v>
      </c>
      <c r="AO277" s="77">
        <f t="shared" si="96"/>
        <v>0</v>
      </c>
      <c r="AP277" s="77">
        <f t="shared" si="97"/>
        <v>0</v>
      </c>
      <c r="AQ277" s="77">
        <f t="shared" si="98"/>
        <v>0</v>
      </c>
      <c r="AR277" s="77">
        <f t="shared" si="99"/>
        <v>0</v>
      </c>
      <c r="AS277" s="107" t="str">
        <f>IF($B276="","",IF($B276=$B273,AS274,$B276))</f>
        <v>25</v>
      </c>
      <c r="AT277" s="311"/>
      <c r="AU277" s="298"/>
      <c r="AV277" s="298"/>
    </row>
    <row r="278" spans="1:48" ht="13.25" customHeight="1" x14ac:dyDescent="0.2">
      <c r="A278" s="309"/>
      <c r="B278" s="283"/>
      <c r="C278" s="304"/>
      <c r="D278" s="90" t="s">
        <v>32</v>
      </c>
      <c r="E278" s="278"/>
      <c r="F278" s="292"/>
      <c r="G278" s="109"/>
      <c r="H278" s="278"/>
      <c r="I278" s="110"/>
      <c r="J278" s="112" t="str">
        <f>IF(I278="","",IF(_xlfn.XLOOKUP(I278,I$3:I277,$AS$3:AS277,0,,-1)=AS278,_xlfn.XLOOKUP(I278,I$3:I277,J$3:J277,1,,-1)+1,1))</f>
        <v/>
      </c>
      <c r="K278" s="115" t="str">
        <f>IF(I278="","",_xlfn.XLOOKUP(I278,I$3:I277,K$3:K277,0,,-1)+IF($D278=" ",1,0))</f>
        <v/>
      </c>
      <c r="L278" s="113"/>
      <c r="M278" s="96"/>
      <c r="N278" s="295"/>
      <c r="O278" s="114" t="str">
        <f>IF(OR(W276="",W277=""),"",IF(L278&gt;0,ROUND(IF(M278&gt;0,M278,IF(M276&gt;0,IF(N276=TRUE,ROUND((M276*W278)/W276,0),(M276*W278)/W276),IF(M277&gt;0,IF(N276=TRUE,ROUND((M277*W278)/W277,0),(M277*W278)/W277),IF(M278&gt;0,M278,0)))),2),""))</f>
        <v/>
      </c>
      <c r="P278" s="115" t="str">
        <f t="shared" si="100"/>
        <v/>
      </c>
      <c r="Q278" s="278"/>
      <c r="R278" s="278"/>
      <c r="S278" s="278"/>
      <c r="T278" s="278"/>
      <c r="U278" s="278"/>
      <c r="V278" s="289"/>
      <c r="W278" s="116" t="str">
        <f>IF(L278="","",(SUM(L276:L278)/L278)/(SUM(L276:L278)/L276+SUM(L276:L278)/L277+SUM(L276:L278)/L278))</f>
        <v/>
      </c>
      <c r="X278" s="77">
        <f t="shared" si="102"/>
        <v>0</v>
      </c>
      <c r="Y278" s="77">
        <f t="shared" si="102"/>
        <v>0</v>
      </c>
      <c r="Z278" s="77">
        <f t="shared" si="102"/>
        <v>0</v>
      </c>
      <c r="AA278" s="77">
        <f t="shared" si="102"/>
        <v>0</v>
      </c>
      <c r="AB278" s="77">
        <f t="shared" si="102"/>
        <v>0</v>
      </c>
      <c r="AC278" s="77">
        <f t="shared" si="102"/>
        <v>0</v>
      </c>
      <c r="AD278" s="77">
        <f t="shared" si="102"/>
        <v>0</v>
      </c>
      <c r="AE278" s="77">
        <f t="shared" si="86"/>
        <v>0</v>
      </c>
      <c r="AF278" s="77">
        <f t="shared" si="87"/>
        <v>0</v>
      </c>
      <c r="AG278" s="77">
        <f t="shared" si="88"/>
        <v>0</v>
      </c>
      <c r="AH278" s="77">
        <f t="shared" si="89"/>
        <v>0</v>
      </c>
      <c r="AI278" s="77">
        <f t="shared" si="90"/>
        <v>0</v>
      </c>
      <c r="AJ278" s="77">
        <f t="shared" si="91"/>
        <v>0</v>
      </c>
      <c r="AK278" s="77">
        <f t="shared" si="92"/>
        <v>0</v>
      </c>
      <c r="AL278" s="77">
        <f t="shared" si="93"/>
        <v>0</v>
      </c>
      <c r="AM278" s="77">
        <f t="shared" si="94"/>
        <v>0</v>
      </c>
      <c r="AN278" s="77">
        <f t="shared" si="95"/>
        <v>0</v>
      </c>
      <c r="AO278" s="77">
        <f t="shared" si="96"/>
        <v>0</v>
      </c>
      <c r="AP278" s="77">
        <f t="shared" si="97"/>
        <v>0</v>
      </c>
      <c r="AQ278" s="77">
        <f t="shared" si="98"/>
        <v>0</v>
      </c>
      <c r="AR278" s="77">
        <f t="shared" si="99"/>
        <v>0</v>
      </c>
      <c r="AS278" s="107" t="str">
        <f>IF($B276="","",IF($B276=$B273,AS275,$B276))</f>
        <v>25</v>
      </c>
      <c r="AT278" s="311"/>
      <c r="AU278" s="298"/>
      <c r="AV278" s="298"/>
    </row>
    <row r="279" spans="1:48" ht="13.25" customHeight="1" x14ac:dyDescent="0.2">
      <c r="A279" s="312" t="str">
        <f>IF(OR(D279="W",D280="W",D281="W",D279="1/2W",D280="1/2W",D281="1/2W",D279="1/2L",D280="1/2L",D281="1/2L"),"OK",IF(OR(D279="L",D280="L",D281="L"),"LOSS",IF(OR(D279="X",D280="X",D281="X"),"Anulado"," ")))</f>
        <v>OK</v>
      </c>
      <c r="B279" s="316" t="str">
        <f>IF(E279="","",$B276)</f>
        <v>25</v>
      </c>
      <c r="C279" s="302" t="str">
        <f>IF(E279=""," ","– "&amp;COUNTIF(B$3:B281,$B279))</f>
        <v>– 4</v>
      </c>
      <c r="D279" s="25" t="s">
        <v>28</v>
      </c>
      <c r="E279" s="325">
        <v>44706.291666666664</v>
      </c>
      <c r="F279" s="315" t="s">
        <v>327</v>
      </c>
      <c r="G279" s="132">
        <v>1</v>
      </c>
      <c r="H279" s="306" t="str">
        <f ca="1">IF(E279="","",IF(AND(DAY(E279)&lt;DAY(TODAY()),$A279=" "),"???",IF($A279=" ",IF(AND(DAY(E279)=DAY(TODAY()),HOUR(E279)&lt;=HOUR(NOW())+1),IF(AND(HOUR(E279)+2&lt;=HOUR(NOW()),DAY(E279)&lt;=DAY(TODAY()),MINUTE(E279)&lt;=MINUTE(NOW())),"???",IF(OR(MINUTE(E279)&lt;=MINUTE(NOW()),HOUR(E279)&lt;=HOUR(NOW())),"!!!","")),""),"")))</f>
        <v/>
      </c>
      <c r="I279" s="27" t="s">
        <v>20</v>
      </c>
      <c r="J279" s="175">
        <f>IF(I279="","",IF(_xlfn.XLOOKUP(I279,I$3:I278,$AS$3:AS278,0,,-1)=AS279,_xlfn.XLOOKUP(I279,I$3:I278,J$3:J278,1,,-1)+1,1))</f>
        <v>1</v>
      </c>
      <c r="K279" s="176">
        <f>IF(I279="","",_xlfn.XLOOKUP(I279,I$3:I278,K$3:K278,0,,-1)+IF($D279=" ",1,0))</f>
        <v>0</v>
      </c>
      <c r="L279" s="118">
        <v>2.5</v>
      </c>
      <c r="M279" s="119">
        <v>25.71</v>
      </c>
      <c r="N279" s="318" t="b">
        <v>1</v>
      </c>
      <c r="O279" s="102">
        <f>IF(OR(W279="",W280=""),"",ROUND(IF(L281&gt;0,IF(M279&gt;0,M279,IF(M280&gt;0,IF(N279=TRUE,ROUND((M280*W279)/W280,0),(M280*W279)/W280),IF(N279=TRUE,ROUND((M281*W279)/W281,0),(M281*W279)/W281))),IF(M279&gt;0,M279,IF(N279=TRUE,ROUND((M280*W279)/W280,0),(M280*W279)/W280))),2))</f>
        <v>25.71</v>
      </c>
      <c r="P279" s="33">
        <f t="shared" si="100"/>
        <v>64.275000000000006</v>
      </c>
      <c r="Q279" s="301">
        <f>IF($A279="Anulado",0,IF(OR($A279="LOSS",$A279="OK"),IF(OR($D279="W",$D279="1/2W",$D279="1/2L"),P279-O279,IF($D279="L",-O279,0))+IF(OR($D280="W",$D280="1/2W",$D280="1/2L"),P280-O280,IF($D280="L",-O280,0))+IF(OR($D281="W",$D281="1/2W",$D281="1/2L"),P281-O281,IF($D281="L",-O281,0)),IF(AND(OR($D279="W",$D279="1/2W",$D279="1/2L"),D280="W"),P279+P280-SUM(O279:O281)+_xlfn.XLOOKUP("X",D279:D281,O279:O281,0),IF(AND(D279=TRUE,D281="W"),P279+P281-SUM(O279:O281),IF(AND(D280="W",D281="W"),P280+P281-SUM(O279:O281)+_xlfn.XLOOKUP("X",D279:D281,O279:O281,0),IF(L281&gt;0,IF(OR($D279="W",$D279="1/2W",$D279="1/2L"),P279-SUM(O279:O281)+_xlfn.XLOOKUP("X",D279:D281,O279:O281,0),IF(OR($D279="W",$D279="1/2W",$D279="1/2L"),P280-SUM(O279:O281)+_xlfn.XLOOKUP("X",D279:D281,O279:O281,0),IF(OR($D279="W",$D279="1/2W",$D279="1/2L"),P281-SUM(O279:O281)+_xlfn.XLOOKUP("X",D279:D281,O279:O281,0),SUM(P279:P281)/3-SUM(O279:O281)+_xlfn.XLOOKUP("X",D279:D281,O279:O281,0)))),IF(OR($D279="W",$D279="1/2W",$D279="1/2L"),P279-SUM(O279:O280)+_xlfn.XLOOKUP("X",D279:D281,O279:O281,0),IF(OR($D279="W",$D279="1/2W",$D279="1/2L"),P280-SUM(O279:O280)+_xlfn.XLOOKUP("X",D279:D281,O279:O281,0),SUM(P279:P280)/2-SUM(O279:O280)+_xlfn.XLOOKUP("X",D279:D281,O279:O281,0)))))))))</f>
        <v>1.892000000000003</v>
      </c>
      <c r="R279" s="300">
        <f>IF(Q279=0,0,Q279/SUM(O279:O281))</f>
        <v>3.0170626694307177E-2</v>
      </c>
      <c r="S279" s="285">
        <f>IF($B279=$B276,IF(OR($A279="LOSS",$A279="OK",$A279="Anulada"),Q279,0)+S276,IF(OR($A279="LOSS",$A279="OK",$A279="Anulada"),Q279,0))</f>
        <v>25.634000000000079</v>
      </c>
      <c r="T279" s="285">
        <f>IF($B279="",0,IF($B279=$B276,IF(G281="",IF(OR(G279="DNB1",G279="DNB2",G279="AH1(0)",G279="AH2(0)",G279="AH1(1)",G279="AH2(1)",G279="AH1(2)",G279="AH2(2)",G279="AH1(3)",G279="AH2(3)",G279="AH1(4)",G279="AH2(4)"),0,IF(Q279&lt;0,IF(G281="",SMALL(P279:P281,1)-SUM(O279:O281),0),SMALL(P279:P281,1)-SUM(O279:O281))),IF(Q279&lt;0,IF(G281="",SMALL(P279:P281,1)-SUM(O279:O281),0),SMALL(P279:P281,1)-SUM(O279:O281)))+T276,IF(G281="",IF(OR(G279="DNB1",G279="DNB2",G279="AH1(0)",G279="AH2(0)",G279="AH1(1)",G279="AH2(1)",G279="AH1(2)",G279="AH2(2)",G279="AH1(3)",G279="AH2(3)",G279="AH1(4)",G279="AH2(4)"),0,IF(Q279&lt;0,IF(G281="",SMALL(P279:P281,1)-SUM(O279:O281),0),SMALL(P279:P281,1)-SUM(O279:O281))),IF(Q279&lt;0,IF(G281="",SMALL(P279:P281,1)-SUM(O279:O281),0),SMALL(P279:P281,1)-SUM(O279:O281)))))</f>
        <v>6.6081999999999894</v>
      </c>
      <c r="U279" s="285">
        <f>IF($B279=$B276,IF(Q279&lt;0,IF(G281="",Q279,0),Q279)+U276,Q279)</f>
        <v>25.634000000000079</v>
      </c>
      <c r="V279" s="287">
        <f>IF(U279=0,0,U279/AT279)</f>
        <v>2.0857947240801377E-2</v>
      </c>
      <c r="W279" s="34">
        <f>IF(L279="","",IF(L281&gt;0,(SUM(L279:L281)/L279)/(SUM(L279:L281)/L279+SUM(L279:L281)/L280+SUM(L279:L281)/L281),L280/SUM(L279:L280)))</f>
        <v>0.41121055110692412</v>
      </c>
      <c r="X279" s="77">
        <f t="shared" si="102"/>
        <v>0</v>
      </c>
      <c r="Y279" s="77">
        <f t="shared" si="102"/>
        <v>0</v>
      </c>
      <c r="Z279" s="89">
        <f t="shared" si="102"/>
        <v>-25.71</v>
      </c>
      <c r="AA279" s="77">
        <f t="shared" si="102"/>
        <v>0</v>
      </c>
      <c r="AB279" s="77">
        <f t="shared" si="102"/>
        <v>0</v>
      </c>
      <c r="AC279" s="77">
        <f t="shared" si="102"/>
        <v>0</v>
      </c>
      <c r="AD279" s="77">
        <f t="shared" si="102"/>
        <v>0</v>
      </c>
      <c r="AE279" s="77">
        <f t="shared" si="86"/>
        <v>0</v>
      </c>
      <c r="AF279" s="77">
        <f t="shared" si="87"/>
        <v>0</v>
      </c>
      <c r="AG279" s="77">
        <f t="shared" si="88"/>
        <v>0</v>
      </c>
      <c r="AH279" s="77">
        <f t="shared" si="89"/>
        <v>0</v>
      </c>
      <c r="AI279" s="77">
        <f t="shared" si="90"/>
        <v>0</v>
      </c>
      <c r="AJ279" s="77">
        <f t="shared" si="91"/>
        <v>1</v>
      </c>
      <c r="AK279" s="77">
        <f t="shared" si="92"/>
        <v>0</v>
      </c>
      <c r="AL279" s="77">
        <f t="shared" si="93"/>
        <v>0</v>
      </c>
      <c r="AM279" s="77">
        <f t="shared" si="94"/>
        <v>0</v>
      </c>
      <c r="AN279" s="77">
        <f t="shared" si="95"/>
        <v>0</v>
      </c>
      <c r="AO279" s="77">
        <f t="shared" si="96"/>
        <v>0</v>
      </c>
      <c r="AP279" s="77">
        <f t="shared" si="97"/>
        <v>0</v>
      </c>
      <c r="AQ279" s="77">
        <f t="shared" si="98"/>
        <v>0</v>
      </c>
      <c r="AR279" s="77">
        <f t="shared" si="99"/>
        <v>0</v>
      </c>
      <c r="AS279" s="105" t="str">
        <f>IF($B279="","",IF($B279=$B276,AS276,$B279))</f>
        <v>25</v>
      </c>
      <c r="AT279" s="322">
        <f>IF($B279=$B276,AT276+SUM(O279:O281),SUM(O279:O281))</f>
        <v>1228.98</v>
      </c>
      <c r="AU279" s="285">
        <f>IF($A279=" ",SUM(O279:O281),0)+AU276</f>
        <v>0</v>
      </c>
      <c r="AV279" s="285">
        <f>IF($B279="","",AV276+Q279)</f>
        <v>528.72980538757565</v>
      </c>
    </row>
    <row r="280" spans="1:48" ht="13" customHeight="1" x14ac:dyDescent="0.2">
      <c r="A280" s="308"/>
      <c r="B280" s="282"/>
      <c r="C280" s="303"/>
      <c r="D280" s="39" t="s">
        <v>31</v>
      </c>
      <c r="E280" s="277"/>
      <c r="F280" s="291"/>
      <c r="G280" s="120" t="s">
        <v>44</v>
      </c>
      <c r="H280" s="277"/>
      <c r="I280" s="42" t="s">
        <v>23</v>
      </c>
      <c r="J280" s="177">
        <f>IF(I280="","",IF(_xlfn.XLOOKUP(I280,I$3:I279,$AS$3:AS279,0,,-1)=AS280,_xlfn.XLOOKUP(I280,I$3:I279,J$3:J279,1,,-1)+1,1))</f>
        <v>3</v>
      </c>
      <c r="K280" s="178">
        <f>IF(I280="","",_xlfn.XLOOKUP(I280,I$3:I279,K$3:K279,0,,-1)+IF($D280=" ",1,0))</f>
        <v>0</v>
      </c>
      <c r="L280" s="121">
        <v>1.746</v>
      </c>
      <c r="M280" s="122"/>
      <c r="N280" s="294"/>
      <c r="O280" s="47">
        <f>IF(OR(W279="",W280=""),"",ROUND(IF(L281&gt;0,IF(M280&gt;0,M280,IF(M279&gt;0,IF(N279=TRUE,ROUND((M279*W280)/W279,0),(M279*W280)/W279),IF(M280&gt;0,IF(N279=TRUE,ROUND(M280,0),M280),IF(M281&gt;0,IF(N279=TRUE,ROUND(O281*W280/W281,0),O281*W280/W281),0)))),IF(M280&gt;0,M280,IF(N279=TRUE,ROUND((M279*W280)/W279,0),(M279*W280)/W279))),2))</f>
        <v>37</v>
      </c>
      <c r="P280" s="48">
        <f t="shared" si="100"/>
        <v>64.602000000000004</v>
      </c>
      <c r="Q280" s="277"/>
      <c r="R280" s="286"/>
      <c r="S280" s="286"/>
      <c r="T280" s="286"/>
      <c r="U280" s="286"/>
      <c r="V280" s="288"/>
      <c r="W280" s="49">
        <f>IF(L280="","",IF(L281&gt;0,(SUM(L279:L281)/L280)/(SUM(L279:L281)/L279+SUM(L279:L281)/L280+SUM(L279:L281)/L281),L279/SUM(L279:L280)))</f>
        <v>0.58878944889307583</v>
      </c>
      <c r="X280" s="77">
        <f t="shared" si="102"/>
        <v>0</v>
      </c>
      <c r="Y280" s="77">
        <f t="shared" si="102"/>
        <v>0</v>
      </c>
      <c r="Z280" s="77">
        <f t="shared" si="102"/>
        <v>0</v>
      </c>
      <c r="AA280" s="77">
        <f t="shared" si="102"/>
        <v>0</v>
      </c>
      <c r="AB280" s="77">
        <f t="shared" si="102"/>
        <v>0</v>
      </c>
      <c r="AC280" s="89">
        <f t="shared" si="102"/>
        <v>27.602000000000004</v>
      </c>
      <c r="AD280" s="77">
        <f t="shared" si="102"/>
        <v>0</v>
      </c>
      <c r="AE280" s="77">
        <f t="shared" si="86"/>
        <v>0</v>
      </c>
      <c r="AF280" s="77">
        <f t="shared" si="87"/>
        <v>0</v>
      </c>
      <c r="AG280" s="77">
        <f t="shared" si="88"/>
        <v>0</v>
      </c>
      <c r="AH280" s="77">
        <f t="shared" si="89"/>
        <v>0</v>
      </c>
      <c r="AI280" s="77">
        <f t="shared" si="90"/>
        <v>0</v>
      </c>
      <c r="AJ280" s="77">
        <f t="shared" si="91"/>
        <v>0</v>
      </c>
      <c r="AK280" s="77">
        <f t="shared" si="92"/>
        <v>0</v>
      </c>
      <c r="AL280" s="77">
        <f t="shared" si="93"/>
        <v>0</v>
      </c>
      <c r="AM280" s="77">
        <f t="shared" si="94"/>
        <v>0</v>
      </c>
      <c r="AN280" s="77">
        <f t="shared" si="95"/>
        <v>0</v>
      </c>
      <c r="AO280" s="77">
        <f t="shared" si="96"/>
        <v>1</v>
      </c>
      <c r="AP280" s="77">
        <f t="shared" si="97"/>
        <v>0</v>
      </c>
      <c r="AQ280" s="77">
        <f t="shared" si="98"/>
        <v>0</v>
      </c>
      <c r="AR280" s="77">
        <f t="shared" si="99"/>
        <v>0</v>
      </c>
      <c r="AS280" s="105" t="str">
        <f>IF($B279="","",IF($B279=$B276,AS277,$B279))</f>
        <v>25</v>
      </c>
      <c r="AT280" s="311"/>
      <c r="AU280" s="298"/>
      <c r="AV280" s="298"/>
    </row>
    <row r="281" spans="1:48" ht="26.25" customHeight="1" x14ac:dyDescent="0.2">
      <c r="A281" s="309"/>
      <c r="B281" s="283"/>
      <c r="C281" s="304"/>
      <c r="D281" s="54" t="s">
        <v>32</v>
      </c>
      <c r="E281" s="278"/>
      <c r="F281" s="292"/>
      <c r="G281" s="134"/>
      <c r="H281" s="278"/>
      <c r="I281" s="57"/>
      <c r="J281" s="179" t="str">
        <f>IF(I281="","",IF(_xlfn.XLOOKUP(I281,I$3:I280,$AS$3:AS280,0,,-1)=AS281,_xlfn.XLOOKUP(I281,I$3:I280,J$3:J280,1,,-1)+1,1))</f>
        <v/>
      </c>
      <c r="K281" s="63" t="str">
        <f>IF(I281="","",_xlfn.XLOOKUP(I281,I$3:I280,K$3:K280,0,,-1)+IF($D281=" ",1,0))</f>
        <v/>
      </c>
      <c r="L281" s="55"/>
      <c r="M281" s="128"/>
      <c r="N281" s="295"/>
      <c r="O281" s="62" t="str">
        <f>IF(OR(W279="",W280=""),"",IF(L281&gt;0,ROUND(IF(M281&gt;0,M281,IF(M279&gt;0,IF(N279=TRUE,ROUND((M279*W281)/W279,0),(M279*W281)/W279),IF(M280&gt;0,IF(N279=TRUE,ROUND((M280*W281)/W280,0),(M280*W281)/W280),IF(M281&gt;0,M281,0)))),2),""))</f>
        <v/>
      </c>
      <c r="P281" s="63" t="str">
        <f t="shared" si="100"/>
        <v/>
      </c>
      <c r="Q281" s="278"/>
      <c r="R281" s="278"/>
      <c r="S281" s="278"/>
      <c r="T281" s="278"/>
      <c r="U281" s="278"/>
      <c r="V281" s="289"/>
      <c r="W281" s="64" t="str">
        <f>IF(L281="","",(SUM(L279:L281)/L281)/(SUM(L279:L281)/L279+SUM(L279:L281)/L280+SUM(L279:L281)/L281))</f>
        <v/>
      </c>
      <c r="X281" s="77">
        <f t="shared" si="102"/>
        <v>0</v>
      </c>
      <c r="Y281" s="77">
        <f t="shared" si="102"/>
        <v>0</v>
      </c>
      <c r="Z281" s="77">
        <f t="shared" si="102"/>
        <v>0</v>
      </c>
      <c r="AA281" s="77">
        <f t="shared" si="102"/>
        <v>0</v>
      </c>
      <c r="AB281" s="77">
        <f t="shared" si="102"/>
        <v>0</v>
      </c>
      <c r="AC281" s="77">
        <f t="shared" si="102"/>
        <v>0</v>
      </c>
      <c r="AD281" s="77">
        <f t="shared" si="102"/>
        <v>0</v>
      </c>
      <c r="AE281" s="77">
        <f t="shared" si="86"/>
        <v>0</v>
      </c>
      <c r="AF281" s="77">
        <f t="shared" si="87"/>
        <v>0</v>
      </c>
      <c r="AG281" s="77">
        <f t="shared" si="88"/>
        <v>0</v>
      </c>
      <c r="AH281" s="77">
        <f t="shared" si="89"/>
        <v>0</v>
      </c>
      <c r="AI281" s="77">
        <f t="shared" si="90"/>
        <v>0</v>
      </c>
      <c r="AJ281" s="77">
        <f t="shared" si="91"/>
        <v>0</v>
      </c>
      <c r="AK281" s="77">
        <f t="shared" si="92"/>
        <v>0</v>
      </c>
      <c r="AL281" s="77">
        <f t="shared" si="93"/>
        <v>0</v>
      </c>
      <c r="AM281" s="77">
        <f t="shared" si="94"/>
        <v>0</v>
      </c>
      <c r="AN281" s="77">
        <f t="shared" si="95"/>
        <v>0</v>
      </c>
      <c r="AO281" s="77">
        <f t="shared" si="96"/>
        <v>0</v>
      </c>
      <c r="AP281" s="77">
        <f t="shared" si="97"/>
        <v>0</v>
      </c>
      <c r="AQ281" s="77">
        <f t="shared" si="98"/>
        <v>0</v>
      </c>
      <c r="AR281" s="77">
        <f t="shared" si="99"/>
        <v>0</v>
      </c>
      <c r="AS281" s="105" t="str">
        <f>IF($B279="","",IF($B279=$B276,AS278,$B279))</f>
        <v>25</v>
      </c>
      <c r="AT281" s="311"/>
      <c r="AU281" s="298"/>
      <c r="AV281" s="298"/>
    </row>
    <row r="282" spans="1:48" ht="13.25" customHeight="1" x14ac:dyDescent="0.2">
      <c r="A282" s="307" t="str">
        <f>IF(OR(D282="W",D283="W",D284="W",D282="1/2W",D283="1/2W",D284="1/2W",D282="1/2L",D283="1/2L",D284="1/2L"),"OK",IF(OR(D282="L",D283="L",D284="L"),"LOSS",IF(OR(D282="X",D283="X",D284="X"),"Anulado"," ")))</f>
        <v>OK</v>
      </c>
      <c r="B282" s="317" t="str">
        <f>IF(E282="","",$B279)</f>
        <v>25</v>
      </c>
      <c r="C282" s="305" t="str">
        <f>IF(E282=""," ","– "&amp;COUNTIF(B$3:B284,$B282))</f>
        <v>– 5</v>
      </c>
      <c r="D282" s="65" t="s">
        <v>28</v>
      </c>
      <c r="E282" s="326">
        <v>44706.635416666664</v>
      </c>
      <c r="F282" s="314" t="s">
        <v>328</v>
      </c>
      <c r="G282" s="66" t="s">
        <v>329</v>
      </c>
      <c r="H282" s="313" t="str">
        <f ca="1">IF(E282="","",IF(AND(DAY(E282)&lt;DAY(TODAY()),$A282=" "),"???",IF($A282=" ",IF(AND(DAY(E282)=DAY(TODAY()),HOUR(E282)&lt;=HOUR(NOW())+1),IF(AND(HOUR(E282)+2&lt;=HOUR(NOW()),DAY(E282)&lt;=DAY(TODAY()),MINUTE(E282)&lt;=MINUTE(NOW())),"???",IF(OR(MINUTE(E282)&lt;=MINUTE(NOW()),HOUR(E282)&lt;=HOUR(NOW())),"!!!","")),""),"")))</f>
        <v/>
      </c>
      <c r="I282" s="67" t="s">
        <v>22</v>
      </c>
      <c r="J282" s="69">
        <f>IF(I282="","",IF(_xlfn.XLOOKUP(I282,I$3:I281,$AS$3:AS281,0,,-1)=AS282,_xlfn.XLOOKUP(I282,I$3:I281,J$3:J281,1,,-1)+1,1))</f>
        <v>2</v>
      </c>
      <c r="K282" s="173">
        <f>IF(I282="","",_xlfn.XLOOKUP(I282,I$3:I281,K$3:K281,0,,-1)+IF($D282=" ",1,0))</f>
        <v>0</v>
      </c>
      <c r="L282" s="70">
        <v>2.27</v>
      </c>
      <c r="M282" s="71">
        <v>44</v>
      </c>
      <c r="N282" s="293" t="b">
        <v>1</v>
      </c>
      <c r="O282" s="72">
        <f>IF(OR(W282="",W283=""),"",ROUND(IF(L284&gt;0,IF(M282&gt;0,M282,IF(M283&gt;0,IF(N282=TRUE,ROUND((M283*W282)/W283,0),(M283*W282)/W283),IF(N282=TRUE,ROUND((M284*W282)/W284,0),(M284*W282)/W284))),IF(M282&gt;0,M282,IF(N282=TRUE,ROUND((M283*W282)/W283,0),(M283*W282)/W283))),2))</f>
        <v>44</v>
      </c>
      <c r="P282" s="73">
        <f t="shared" si="100"/>
        <v>99.88</v>
      </c>
      <c r="Q282" s="320">
        <f>IF($A282="Anulado",0,IF(OR($A282="LOSS",$A282="OK"),IF(OR($D282="W",$D282="1/2W",$D282="1/2L"),P282-O282,IF($D282="L",-O282,0))+IF(OR($D283="W",$D283="1/2W",$D283="1/2L"),P283-O283,IF($D283="L",-O283,0))+IF(OR($D284="W",$D284="1/2W",$D284="1/2L"),P284-O284,IF($D284="L",-O284,0)),IF(AND(OR($D282="W",$D282="1/2W",$D282="1/2L"),D283="W"),P282+P283-SUM(O282:O284)+_xlfn.XLOOKUP("X",D282:D284,O282:O284,0),IF(AND(D282=TRUE,D284="W"),P282+P284-SUM(O282:O284),IF(AND(D283="W",D284="W"),P283+P284-SUM(O282:O284)+_xlfn.XLOOKUP("X",D282:D284,O282:O284,0),IF(L284&gt;0,IF(OR($D282="W",$D282="1/2W",$D282="1/2L"),P282-SUM(O282:O284)+_xlfn.XLOOKUP("X",D282:D284,O282:O284,0),IF(OR($D282="W",$D282="1/2W",$D282="1/2L"),P283-SUM(O282:O284)+_xlfn.XLOOKUP("X",D282:D284,O282:O284,0),IF(OR($D282="W",$D282="1/2W",$D282="1/2L"),P284-SUM(O282:O284)+_xlfn.XLOOKUP("X",D282:D284,O282:O284,0),SUM(P282:P284)/3-SUM(O282:O284)+_xlfn.XLOOKUP("X",D282:D284,O282:O284,0)))),IF(OR($D282="W",$D282="1/2W",$D282="1/2L"),P282-SUM(O282:O283)+_xlfn.XLOOKUP("X",D282:D284,O282:O284,0),IF(OR($D282="W",$D282="1/2W",$D282="1/2L"),P283-SUM(O282:O283)+_xlfn.XLOOKUP("X",D282:D284,O282:O284,0),SUM(P282:P283)/2-SUM(O282:O283)+_xlfn.XLOOKUP("X",D282:D284,O282:O284,0)))))))))</f>
        <v>0.71500000000000341</v>
      </c>
      <c r="R282" s="319">
        <f>IF(Q282=0,0,Q282/SUM(O282:O284))</f>
        <v>7.2222222222222566E-3</v>
      </c>
      <c r="S282" s="296">
        <f>IF($B282=$B279,IF(OR($A282="LOSS",$A282="OK",$A282="Anulada"),Q282,0)+S279,IF(OR($A282="LOSS",$A282="OK",$A282="Anulada"),Q282,0))</f>
        <v>26.349000000000082</v>
      </c>
      <c r="T282" s="296">
        <f>IF($B282="",0,IF($B282=$B279,IF(G284="",IF(OR(G282="DNB1",G282="DNB2",G282="AH1(0)",G282="AH2(0)",G282="AH1(1)",G282="AH2(1)",G282="AH1(2)",G282="AH2(2)",G282="AH1(3)",G282="AH2(3)",G282="AH1(4)",G282="AH2(4)"),0,IF(Q282&lt;0,IF(G284="",SMALL(P282:P284,1)-SUM(O282:O284),0),SMALL(P282:P284,1)-SUM(O282:O284))),IF(Q282&lt;0,IF(G284="",SMALL(P282:P284,1)-SUM(O282:O284),0),SMALL(P282:P284,1)-SUM(O282:O284)))+T279,IF(G284="",IF(OR(G282="DNB1",G282="DNB2",G282="AH1(0)",G282="AH2(0)",G282="AH1(1)",G282="AH2(1)",G282="AH1(2)",G282="AH2(2)",G282="AH1(3)",G282="AH2(3)",G282="AH1(4)",G282="AH2(4)"),0,IF(Q282&lt;0,IF(G284="",SMALL(P282:P284,1)-SUM(O282:O284),0),SMALL(P282:P284,1)-SUM(O282:O284))),IF(Q282&lt;0,IF(G284="",SMALL(P282:P284,1)-SUM(O282:O284),0),SMALL(P282:P284,1)-SUM(O282:O284)))))</f>
        <v>7.3231999999999928</v>
      </c>
      <c r="U282" s="296">
        <f>IF($B282=$B279,IF(Q282&lt;0,IF(G284="",Q282,0),Q282)+U279,Q282)</f>
        <v>26.349000000000082</v>
      </c>
      <c r="V282" s="323">
        <f>IF(U282=0,0,U282/AT282)</f>
        <v>1.9841413274296362E-2</v>
      </c>
      <c r="W282" s="74">
        <f>IF(L282="","",IF(L284&gt;0,(SUM(L282:L284)/L282)/(SUM(L282:L284)/L282+SUM(L282:L284)/L283+SUM(L282:L284)/L284),L283/SUM(L282:L283)))</f>
        <v>0.44403624785696788</v>
      </c>
      <c r="X282" s="77">
        <f t="shared" si="102"/>
        <v>0</v>
      </c>
      <c r="Y282" s="77">
        <f t="shared" si="102"/>
        <v>0</v>
      </c>
      <c r="Z282" s="77">
        <f t="shared" si="102"/>
        <v>0</v>
      </c>
      <c r="AA282" s="77">
        <f t="shared" si="102"/>
        <v>0</v>
      </c>
      <c r="AB282" s="89">
        <f t="shared" si="102"/>
        <v>-44</v>
      </c>
      <c r="AC282" s="77">
        <f t="shared" si="102"/>
        <v>0</v>
      </c>
      <c r="AD282" s="77">
        <f t="shared" si="102"/>
        <v>0</v>
      </c>
      <c r="AE282" s="77">
        <f t="shared" si="86"/>
        <v>0</v>
      </c>
      <c r="AF282" s="77">
        <f t="shared" si="87"/>
        <v>0</v>
      </c>
      <c r="AG282" s="77">
        <f t="shared" si="88"/>
        <v>0</v>
      </c>
      <c r="AH282" s="77">
        <f t="shared" si="89"/>
        <v>0</v>
      </c>
      <c r="AI282" s="77">
        <f t="shared" si="90"/>
        <v>0</v>
      </c>
      <c r="AJ282" s="77">
        <f t="shared" si="91"/>
        <v>0</v>
      </c>
      <c r="AK282" s="77">
        <f t="shared" si="92"/>
        <v>0</v>
      </c>
      <c r="AL282" s="77">
        <f t="shared" si="93"/>
        <v>0</v>
      </c>
      <c r="AM282" s="77">
        <f t="shared" si="94"/>
        <v>0</v>
      </c>
      <c r="AN282" s="77">
        <f t="shared" si="95"/>
        <v>1</v>
      </c>
      <c r="AO282" s="77">
        <f t="shared" si="96"/>
        <v>0</v>
      </c>
      <c r="AP282" s="77">
        <f t="shared" si="97"/>
        <v>0</v>
      </c>
      <c r="AQ282" s="77">
        <f t="shared" si="98"/>
        <v>0</v>
      </c>
      <c r="AR282" s="77">
        <f t="shared" si="99"/>
        <v>0</v>
      </c>
      <c r="AS282" s="107" t="str">
        <f>IF($B282="","",IF($B282=$B279,AS279,$B282))</f>
        <v>25</v>
      </c>
      <c r="AT282" s="321">
        <f>IF($B282=$B279,AT279+SUM(O282:O284),SUM(O282:O284))</f>
        <v>1327.98</v>
      </c>
      <c r="AU282" s="296">
        <f>IF($A282=" ",SUM(O282:O284),0)+AU279</f>
        <v>0</v>
      </c>
      <c r="AV282" s="296">
        <f>IF($B282="","",AV279+Q282)</f>
        <v>529.44480538757568</v>
      </c>
    </row>
    <row r="283" spans="1:48" ht="13" customHeight="1" x14ac:dyDescent="0.2">
      <c r="A283" s="308"/>
      <c r="B283" s="282"/>
      <c r="C283" s="303"/>
      <c r="D283" s="79" t="s">
        <v>31</v>
      </c>
      <c r="E283" s="277"/>
      <c r="F283" s="291"/>
      <c r="G283" s="80" t="s">
        <v>330</v>
      </c>
      <c r="H283" s="277"/>
      <c r="I283" s="81" t="s">
        <v>23</v>
      </c>
      <c r="J283" s="83">
        <f>IF(I283="","",IF(_xlfn.XLOOKUP(I283,I$3:I282,$AS$3:AS282,0,,-1)=AS283,_xlfn.XLOOKUP(I283,I$3:I282,J$3:J282,1,,-1)+1,1))</f>
        <v>4</v>
      </c>
      <c r="K283" s="174">
        <f>IF(I283="","",_xlfn.XLOOKUP(I283,I$3:I282,K$3:K282,0,,-1)+IF($D283=" ",1,0))</f>
        <v>0</v>
      </c>
      <c r="L283" s="84">
        <v>1.8129999999999999</v>
      </c>
      <c r="M283" s="85"/>
      <c r="N283" s="294"/>
      <c r="O283" s="86">
        <f>IF(OR(W282="",W283=""),"",ROUND(IF(L284&gt;0,IF(M283&gt;0,M283,IF(M282&gt;0,IF(N282=TRUE,ROUND((M282*W283)/W282,0),(M282*W283)/W282),IF(M283&gt;0,IF(N282=TRUE,ROUND(M283,0),M283),IF(M284&gt;0,IF(N282=TRUE,ROUND(O284*W283/W284,0),O284*W283/W284),0)))),IF(M283&gt;0,M283,IF(N282=TRUE,ROUND((M282*W283)/W282,0),(M282*W283)/W282))),2))</f>
        <v>55</v>
      </c>
      <c r="P283" s="87">
        <f t="shared" si="100"/>
        <v>99.715000000000003</v>
      </c>
      <c r="Q283" s="277"/>
      <c r="R283" s="286"/>
      <c r="S283" s="286"/>
      <c r="T283" s="286"/>
      <c r="U283" s="286"/>
      <c r="V283" s="288"/>
      <c r="W283" s="88">
        <f>IF(L283="","",IF(L284&gt;0,(SUM(L282:L284)/L283)/(SUM(L282:L284)/L282+SUM(L282:L284)/L283+SUM(L282:L284)/L284),L282/SUM(L282:L283)))</f>
        <v>0.55596375214303206</v>
      </c>
      <c r="X283" s="77">
        <f t="shared" ref="X283:AD292" si="103">IF($I283=X$2,IF(OR($D283="W",$D283="1/2W",$D283="1/2L"),$P283-$O283,IF($D283="X",0,-$O283)),0)</f>
        <v>0</v>
      </c>
      <c r="Y283" s="77">
        <f t="shared" si="103"/>
        <v>0</v>
      </c>
      <c r="Z283" s="77">
        <f t="shared" si="103"/>
        <v>0</v>
      </c>
      <c r="AA283" s="77">
        <f t="shared" si="103"/>
        <v>0</v>
      </c>
      <c r="AB283" s="77">
        <f t="shared" si="103"/>
        <v>0</v>
      </c>
      <c r="AC283" s="89">
        <f t="shared" si="103"/>
        <v>44.715000000000003</v>
      </c>
      <c r="AD283" s="77">
        <f t="shared" si="103"/>
        <v>0</v>
      </c>
      <c r="AE283" s="77">
        <f t="shared" si="86"/>
        <v>0</v>
      </c>
      <c r="AF283" s="77">
        <f t="shared" si="87"/>
        <v>0</v>
      </c>
      <c r="AG283" s="77">
        <f t="shared" si="88"/>
        <v>0</v>
      </c>
      <c r="AH283" s="77">
        <f t="shared" si="89"/>
        <v>0</v>
      </c>
      <c r="AI283" s="77">
        <f t="shared" si="90"/>
        <v>0</v>
      </c>
      <c r="AJ283" s="77">
        <f t="shared" si="91"/>
        <v>0</v>
      </c>
      <c r="AK283" s="77">
        <f t="shared" si="92"/>
        <v>0</v>
      </c>
      <c r="AL283" s="77">
        <f t="shared" si="93"/>
        <v>0</v>
      </c>
      <c r="AM283" s="77">
        <f t="shared" si="94"/>
        <v>0</v>
      </c>
      <c r="AN283" s="77">
        <f t="shared" si="95"/>
        <v>0</v>
      </c>
      <c r="AO283" s="77">
        <f t="shared" si="96"/>
        <v>1</v>
      </c>
      <c r="AP283" s="77">
        <f t="shared" si="97"/>
        <v>0</v>
      </c>
      <c r="AQ283" s="77">
        <f t="shared" si="98"/>
        <v>0</v>
      </c>
      <c r="AR283" s="77">
        <f t="shared" si="99"/>
        <v>0</v>
      </c>
      <c r="AS283" s="107" t="str">
        <f>IF($B282="","",IF($B282=$B279,AS280,$B282))</f>
        <v>25</v>
      </c>
      <c r="AT283" s="311"/>
      <c r="AU283" s="298"/>
      <c r="AV283" s="298"/>
    </row>
    <row r="284" spans="1:48" ht="26.25" customHeight="1" x14ac:dyDescent="0.2">
      <c r="A284" s="309"/>
      <c r="B284" s="283"/>
      <c r="C284" s="304"/>
      <c r="D284" s="90" t="s">
        <v>32</v>
      </c>
      <c r="E284" s="278"/>
      <c r="F284" s="292"/>
      <c r="G284" s="109"/>
      <c r="H284" s="278"/>
      <c r="I284" s="110"/>
      <c r="J284" s="112" t="str">
        <f>IF(I284="","",IF(_xlfn.XLOOKUP(I284,I$3:I283,$AS$3:AS283,0,,-1)=AS284,_xlfn.XLOOKUP(I284,I$3:I283,J$3:J283,1,,-1)+1,1))</f>
        <v/>
      </c>
      <c r="K284" s="115" t="str">
        <f>IF(I284="","",_xlfn.XLOOKUP(I284,I$3:I283,K$3:K283,0,,-1)+IF($D284=" ",1,0))</f>
        <v/>
      </c>
      <c r="L284" s="113"/>
      <c r="M284" s="96"/>
      <c r="N284" s="295"/>
      <c r="O284" s="114" t="str">
        <f>IF(OR(W282="",W283=""),"",IF(L284&gt;0,ROUND(IF(M284&gt;0,M284,IF(M282&gt;0,IF(N282=TRUE,ROUND((M282*W284)/W282,0),(M282*W284)/W282),IF(M283&gt;0,IF(N282=TRUE,ROUND((M283*W284)/W283,0),(M283*W284)/W283),IF(M284&gt;0,M284,0)))),2),""))</f>
        <v/>
      </c>
      <c r="P284" s="115" t="str">
        <f t="shared" si="100"/>
        <v/>
      </c>
      <c r="Q284" s="278"/>
      <c r="R284" s="278"/>
      <c r="S284" s="278"/>
      <c r="T284" s="278"/>
      <c r="U284" s="278"/>
      <c r="V284" s="289"/>
      <c r="W284" s="116" t="str">
        <f>IF(L284="","",(SUM(L282:L284)/L284)/(SUM(L282:L284)/L282+SUM(L282:L284)/L283+SUM(L282:L284)/L284))</f>
        <v/>
      </c>
      <c r="X284" s="77">
        <f t="shared" si="103"/>
        <v>0</v>
      </c>
      <c r="Y284" s="77">
        <f t="shared" si="103"/>
        <v>0</v>
      </c>
      <c r="Z284" s="77">
        <f t="shared" si="103"/>
        <v>0</v>
      </c>
      <c r="AA284" s="77">
        <f t="shared" si="103"/>
        <v>0</v>
      </c>
      <c r="AB284" s="77">
        <f t="shared" si="103"/>
        <v>0</v>
      </c>
      <c r="AC284" s="77">
        <f t="shared" si="103"/>
        <v>0</v>
      </c>
      <c r="AD284" s="77">
        <f t="shared" si="103"/>
        <v>0</v>
      </c>
      <c r="AE284" s="77">
        <f t="shared" si="86"/>
        <v>0</v>
      </c>
      <c r="AF284" s="77">
        <f t="shared" si="87"/>
        <v>0</v>
      </c>
      <c r="AG284" s="77">
        <f t="shared" si="88"/>
        <v>0</v>
      </c>
      <c r="AH284" s="77">
        <f t="shared" si="89"/>
        <v>0</v>
      </c>
      <c r="AI284" s="77">
        <f t="shared" si="90"/>
        <v>0</v>
      </c>
      <c r="AJ284" s="77">
        <f t="shared" si="91"/>
        <v>0</v>
      </c>
      <c r="AK284" s="77">
        <f t="shared" si="92"/>
        <v>0</v>
      </c>
      <c r="AL284" s="77">
        <f t="shared" si="93"/>
        <v>0</v>
      </c>
      <c r="AM284" s="77">
        <f t="shared" si="94"/>
        <v>0</v>
      </c>
      <c r="AN284" s="77">
        <f t="shared" si="95"/>
        <v>0</v>
      </c>
      <c r="AO284" s="77">
        <f t="shared" si="96"/>
        <v>0</v>
      </c>
      <c r="AP284" s="77">
        <f t="shared" si="97"/>
        <v>0</v>
      </c>
      <c r="AQ284" s="77">
        <f t="shared" si="98"/>
        <v>0</v>
      </c>
      <c r="AR284" s="77">
        <f t="shared" si="99"/>
        <v>0</v>
      </c>
      <c r="AS284" s="107" t="str">
        <f>IF($B282="","",IF($B282=$B279,AS281,$B282))</f>
        <v>25</v>
      </c>
      <c r="AT284" s="311"/>
      <c r="AU284" s="298"/>
      <c r="AV284" s="298"/>
    </row>
    <row r="285" spans="1:48" ht="13.25" customHeight="1" x14ac:dyDescent="0.2">
      <c r="A285" s="312" t="str">
        <f>IF(OR(D285="W",D286="W",D287="W",D285="1/2W",D286="1/2W",D287="1/2W",D285="1/2L",D286="1/2L",D287="1/2L"),"OK",IF(OR(D285="L",D286="L",D287="L"),"LOSS",IF(OR(D285="X",D286="X",D287="X"),"Anulado"," ")))</f>
        <v>OK</v>
      </c>
      <c r="B285" s="316" t="str">
        <f>IF(E285="","",$B282)</f>
        <v>25</v>
      </c>
      <c r="C285" s="302" t="str">
        <f>IF(E285=""," ","– "&amp;COUNTIF(B$3:B287,$B285))</f>
        <v>– 6</v>
      </c>
      <c r="D285" s="25" t="s">
        <v>56</v>
      </c>
      <c r="E285" s="325">
        <v>44706.479166666664</v>
      </c>
      <c r="F285" s="315" t="s">
        <v>331</v>
      </c>
      <c r="G285" s="117" t="s">
        <v>332</v>
      </c>
      <c r="H285" s="306" t="str">
        <f ca="1">IF(E285="","",IF(AND(DAY(E285)&lt;DAY(TODAY()),$A285=" "),"???",IF($A285=" ",IF(AND(DAY(E285)=DAY(TODAY()),HOUR(E285)&lt;=HOUR(NOW())+1),IF(AND(HOUR(E285)+2&lt;=HOUR(NOW()),DAY(E285)&lt;=DAY(TODAY()),MINUTE(E285)&lt;=MINUTE(NOW())),"???",IF(OR(MINUTE(E285)&lt;=MINUTE(NOW()),HOUR(E285)&lt;=HOUR(NOW())),"!!!","")),""),"")))</f>
        <v/>
      </c>
      <c r="I285" s="27" t="s">
        <v>19</v>
      </c>
      <c r="J285" s="175">
        <f>IF(I285="","",IF(_xlfn.XLOOKUP(I285,I$3:I284,$AS$3:AS284,0,,-1)=AS285,_xlfn.XLOOKUP(I285,I$3:I284,J$3:J284,1,,-1)+1,1))</f>
        <v>4</v>
      </c>
      <c r="K285" s="176">
        <f>IF(I285="","",_xlfn.XLOOKUP(I285,I$3:I284,K$3:K284,0,,-1)+IF($D285=" ",1,0))</f>
        <v>0</v>
      </c>
      <c r="L285" s="118">
        <v>2</v>
      </c>
      <c r="M285" s="119">
        <v>27</v>
      </c>
      <c r="N285" s="318" t="b">
        <v>0</v>
      </c>
      <c r="O285" s="102">
        <f>IF(OR(W285="",W286=""),"",ROUND(IF(L287&gt;0,IF(M285&gt;0,M285,IF(M286&gt;0,IF(N285=TRUE,ROUND((M286*W285)/W286,0),(M286*W285)/W286),IF(N285=TRUE,ROUND((M287*W285)/W287,0),(M287*W285)/W287))),IF(M285&gt;0,M285,IF(N285=TRUE,ROUND((M286*W285)/W286,0),(M286*W285)/W286))),2))</f>
        <v>27</v>
      </c>
      <c r="P285" s="33">
        <f t="shared" si="100"/>
        <v>54</v>
      </c>
      <c r="Q285" s="301">
        <f>IF($A285="Anulado",0,IF(OR($A285="LOSS",$A285="OK"),IF(OR($D285="W",$D285="1/2W",$D285="1/2L"),P285-O285,IF($D285="L",-O285,0))+IF(OR($D286="W",$D286="1/2W",$D286="1/2L"),P286-O286,IF($D286="L",-O286,0))+IF(OR($D287="W",$D287="1/2W",$D287="1/2L"),P287-O287,IF($D287="L",-O287,0)),IF(AND(OR($D285="W",$D285="1/2W",$D285="1/2L"),D286="W"),P285+P286-SUM(O285:O287)+_xlfn.XLOOKUP("X",D285:D287,O285:O287,0),IF(AND(D285=TRUE,D287="W"),P285+P287-SUM(O285:O287),IF(AND(D286="W",D287="W"),P286+P287-SUM(O285:O287)+_xlfn.XLOOKUP("X",D285:D287,O285:O287,0),IF(L287&gt;0,IF(OR($D285="W",$D285="1/2W",$D285="1/2L"),P285-SUM(O285:O287)+_xlfn.XLOOKUP("X",D285:D287,O285:O287,0),IF(OR($D285="W",$D285="1/2W",$D285="1/2L"),P286-SUM(O285:O287)+_xlfn.XLOOKUP("X",D285:D287,O285:O287,0),IF(OR($D285="W",$D285="1/2W",$D285="1/2L"),P287-SUM(O285:O287)+_xlfn.XLOOKUP("X",D285:D287,O285:O287,0),SUM(P285:P287)/3-SUM(O285:O287)+_xlfn.XLOOKUP("X",D285:D287,O285:O287,0)))),IF(OR($D285="W",$D285="1/2W",$D285="1/2L"),P285-SUM(O285:O286)+_xlfn.XLOOKUP("X",D285:D287,O285:O287,0),IF(OR($D285="W",$D285="1/2W",$D285="1/2L"),P286-SUM(O285:O286)+_xlfn.XLOOKUP("X",D285:D287,O285:O287,0),SUM(P285:P286)/2-SUM(O285:O286)+_xlfn.XLOOKUP("X",D285:D287,O285:O287,0)))))))))</f>
        <v>7.59</v>
      </c>
      <c r="R285" s="300">
        <f>IF(Q285=0,0,Q285/SUM(O285:O287))</f>
        <v>0.16354234001292825</v>
      </c>
      <c r="S285" s="285">
        <f>IF($B285=$B282,IF(OR($A285="LOSS",$A285="OK",$A285="Anulada"),Q285,0)+S282,IF(OR($A285="LOSS",$A285="OK",$A285="Anulada"),Q285,0))</f>
        <v>33.939000000000078</v>
      </c>
      <c r="T285" s="285">
        <f>IF($B285="",0,IF($B285=$B282,IF(G287="",IF(OR(G285="DNB1",G285="DNB2",G285="AH1(0)",G285="AH2(0)",G285="AH1(1)",G285="AH2(1)",G285="AH1(2)",G285="AH2(2)",G285="AH1(3)",G285="AH2(3)",G285="AH1(4)",G285="AH2(4)"),0,IF(Q285&lt;0,IF(G287="",SMALL(P285:P287,1)-SUM(O285:O287),0),SMALL(P285:P287,1)-SUM(O285:O287))),IF(Q285&lt;0,IF(G287="",SMALL(P285:P287,1)-SUM(O285:O287),0),SMALL(P285:P287,1)-SUM(O285:O287)))+T282,IF(G287="",IF(OR(G285="DNB1",G285="DNB2",G285="AH1(0)",G285="AH2(0)",G285="AH1(1)",G285="AH2(1)",G285="AH1(2)",G285="AH2(2)",G285="AH1(3)",G285="AH2(3)",G285="AH1(4)",G285="AH2(4)"),0,IF(Q285&lt;0,IF(G287="",SMALL(P285:P287,1)-SUM(O285:O287),0),SMALL(P285:P287,1)-SUM(O285:O287))),IF(Q285&lt;0,IF(G287="",SMALL(P285:P287,1)-SUM(O285:O287),0),SMALL(P285:P287,1)-SUM(O285:O287)))))</f>
        <v>-12.410800000000002</v>
      </c>
      <c r="U285" s="285">
        <f>IF($B285=$B282,IF(Q285&lt;0,IF(G287="",Q285,0),Q285)+U282,Q285)</f>
        <v>33.939000000000078</v>
      </c>
      <c r="V285" s="287">
        <f>IF(U285=0,0,U285/AT285)</f>
        <v>2.4693864187021207E-2</v>
      </c>
      <c r="W285" s="34">
        <f>IF(L285="","",IF(L287&gt;0,(SUM(L285:L287)/L285)/(SUM(L285:L287)/L285+SUM(L285:L287)/L286+SUM(L285:L287)/L287),L286/SUM(L285:L286)))</f>
        <v>0.40909090909090906</v>
      </c>
      <c r="X285" s="77">
        <f t="shared" si="103"/>
        <v>0</v>
      </c>
      <c r="Y285" s="77">
        <f t="shared" si="103"/>
        <v>0</v>
      </c>
      <c r="Z285" s="77">
        <f t="shared" si="103"/>
        <v>0</v>
      </c>
      <c r="AA285" s="77">
        <f t="shared" si="103"/>
        <v>0</v>
      </c>
      <c r="AB285" s="77">
        <f t="shared" si="103"/>
        <v>0</v>
      </c>
      <c r="AC285" s="77">
        <f t="shared" si="103"/>
        <v>0</v>
      </c>
      <c r="AD285" s="77">
        <f t="shared" si="103"/>
        <v>0</v>
      </c>
      <c r="AE285" s="77">
        <f t="shared" si="86"/>
        <v>0</v>
      </c>
      <c r="AF285" s="77">
        <f t="shared" si="87"/>
        <v>0</v>
      </c>
      <c r="AG285" s="77">
        <f t="shared" si="88"/>
        <v>0</v>
      </c>
      <c r="AH285" s="77">
        <f t="shared" si="89"/>
        <v>0</v>
      </c>
      <c r="AI285" s="77">
        <f t="shared" si="90"/>
        <v>0</v>
      </c>
      <c r="AJ285" s="77">
        <f t="shared" si="91"/>
        <v>0</v>
      </c>
      <c r="AK285" s="77">
        <f t="shared" si="92"/>
        <v>0</v>
      </c>
      <c r="AL285" s="77">
        <f t="shared" si="93"/>
        <v>0</v>
      </c>
      <c r="AM285" s="77">
        <f t="shared" si="94"/>
        <v>0</v>
      </c>
      <c r="AN285" s="77">
        <f t="shared" si="95"/>
        <v>0</v>
      </c>
      <c r="AO285" s="77">
        <f t="shared" si="96"/>
        <v>0</v>
      </c>
      <c r="AP285" s="77">
        <f t="shared" si="97"/>
        <v>0</v>
      </c>
      <c r="AQ285" s="77">
        <f t="shared" si="98"/>
        <v>0</v>
      </c>
      <c r="AR285" s="77">
        <f t="shared" si="99"/>
        <v>0</v>
      </c>
      <c r="AS285" s="105" t="str">
        <f>IF($B285="","",IF($B285=$B282,AS282,$B285))</f>
        <v>25</v>
      </c>
      <c r="AT285" s="322">
        <f>IF($B285=$B282,AT282+SUM(O285:O287),SUM(O285:O287))</f>
        <v>1374.39</v>
      </c>
      <c r="AU285" s="285">
        <f>IF($A285=" ",SUM(O285:O287),0)+AU282</f>
        <v>0</v>
      </c>
      <c r="AV285" s="285">
        <f>IF($B285="","",AV282+Q285)</f>
        <v>537.03480538757572</v>
      </c>
    </row>
    <row r="286" spans="1:48" ht="13" customHeight="1" x14ac:dyDescent="0.2">
      <c r="A286" s="308"/>
      <c r="B286" s="282"/>
      <c r="C286" s="303"/>
      <c r="D286" s="39" t="s">
        <v>31</v>
      </c>
      <c r="E286" s="277"/>
      <c r="F286" s="291"/>
      <c r="G286" s="120" t="s">
        <v>333</v>
      </c>
      <c r="H286" s="277"/>
      <c r="I286" s="42" t="s">
        <v>20</v>
      </c>
      <c r="J286" s="177">
        <f>IF(I286="","",IF(_xlfn.XLOOKUP(I286,I$3:I285,$AS$3:AS285,0,,-1)=AS286,_xlfn.XLOOKUP(I286,I$3:I285,J$3:J285,1,,-1)+1,1))</f>
        <v>2</v>
      </c>
      <c r="K286" s="178">
        <f>IF(I286="","",_xlfn.XLOOKUP(I286,I$3:I285,K$3:K285,0,,-1)+IF($D286=" ",1,0))</f>
        <v>0</v>
      </c>
      <c r="L286" s="121">
        <v>2.25</v>
      </c>
      <c r="M286" s="122">
        <v>12</v>
      </c>
      <c r="N286" s="294"/>
      <c r="O286" s="47">
        <f>IF(OR(W285="",W286=""),"",ROUND(IF(L287&gt;0,IF(M286&gt;0,M286,IF(M285&gt;0,IF(N285=TRUE,ROUND((M285*W286)/W285,0),(M285*W286)/W285),IF(M286&gt;0,IF(N285=TRUE,ROUND(M286,0),M286),IF(M287&gt;0,IF(N285=TRUE,ROUND(O287*W286/W287,0),O287*W286/W287),0)))),IF(M286&gt;0,M286,IF(N285=TRUE,ROUND((M285*W286)/W285,0),(M285*W286)/W285))),2))</f>
        <v>12</v>
      </c>
      <c r="P286" s="48">
        <f t="shared" si="100"/>
        <v>27</v>
      </c>
      <c r="Q286" s="277"/>
      <c r="R286" s="286"/>
      <c r="S286" s="286"/>
      <c r="T286" s="286"/>
      <c r="U286" s="286"/>
      <c r="V286" s="288"/>
      <c r="W286" s="49">
        <f>IF(L286="","",IF(L287&gt;0,(SUM(L285:L287)/L286)/(SUM(L285:L287)/L285+SUM(L285:L287)/L286+SUM(L285:L287)/L287),L285/SUM(L285:L286)))</f>
        <v>0.36363636363636365</v>
      </c>
      <c r="X286" s="77">
        <f t="shared" si="103"/>
        <v>0</v>
      </c>
      <c r="Y286" s="77">
        <f t="shared" si="103"/>
        <v>0</v>
      </c>
      <c r="Z286" s="89">
        <f t="shared" si="103"/>
        <v>15</v>
      </c>
      <c r="AA286" s="77">
        <f t="shared" si="103"/>
        <v>0</v>
      </c>
      <c r="AB286" s="77">
        <f t="shared" si="103"/>
        <v>0</v>
      </c>
      <c r="AC286" s="77">
        <f t="shared" si="103"/>
        <v>0</v>
      </c>
      <c r="AD286" s="77">
        <f t="shared" si="103"/>
        <v>0</v>
      </c>
      <c r="AE286" s="77">
        <f t="shared" si="86"/>
        <v>0</v>
      </c>
      <c r="AF286" s="77">
        <f t="shared" si="87"/>
        <v>0</v>
      </c>
      <c r="AG286" s="77">
        <f t="shared" si="88"/>
        <v>0</v>
      </c>
      <c r="AH286" s="77">
        <f t="shared" si="89"/>
        <v>0</v>
      </c>
      <c r="AI286" s="77">
        <f t="shared" si="90"/>
        <v>1</v>
      </c>
      <c r="AJ286" s="77">
        <f t="shared" si="91"/>
        <v>0</v>
      </c>
      <c r="AK286" s="77">
        <f t="shared" si="92"/>
        <v>0</v>
      </c>
      <c r="AL286" s="77">
        <f t="shared" si="93"/>
        <v>0</v>
      </c>
      <c r="AM286" s="77">
        <f t="shared" si="94"/>
        <v>0</v>
      </c>
      <c r="AN286" s="77">
        <f t="shared" si="95"/>
        <v>0</v>
      </c>
      <c r="AO286" s="77">
        <f t="shared" si="96"/>
        <v>0</v>
      </c>
      <c r="AP286" s="77">
        <f t="shared" si="97"/>
        <v>0</v>
      </c>
      <c r="AQ286" s="77">
        <f t="shared" si="98"/>
        <v>0</v>
      </c>
      <c r="AR286" s="77">
        <f t="shared" si="99"/>
        <v>0</v>
      </c>
      <c r="AS286" s="105" t="str">
        <f>IF($B285="","",IF($B285=$B282,AS283,$B285))</f>
        <v>25</v>
      </c>
      <c r="AT286" s="311"/>
      <c r="AU286" s="298"/>
      <c r="AV286" s="298"/>
    </row>
    <row r="287" spans="1:48" ht="13.75" customHeight="1" x14ac:dyDescent="0.2">
      <c r="A287" s="309"/>
      <c r="B287" s="283"/>
      <c r="C287" s="304"/>
      <c r="D287" s="54" t="s">
        <v>28</v>
      </c>
      <c r="E287" s="278"/>
      <c r="F287" s="327"/>
      <c r="G287" s="123" t="s">
        <v>226</v>
      </c>
      <c r="H287" s="278"/>
      <c r="I287" s="124" t="s">
        <v>20</v>
      </c>
      <c r="J287" s="181">
        <f>IF(I287="","",IF(_xlfn.XLOOKUP(I287,I$3:I286,$AS$3:AS286,0,,-1)=AS287,_xlfn.XLOOKUP(I287,I$3:I286,J$3:J286,1,,-1)+1,1))</f>
        <v>3</v>
      </c>
      <c r="K287" s="182">
        <f>IF(I287="","",_xlfn.XLOOKUP(I287,I$3:I286,K$3:K286,0,,-1)+IF($D287=" ",1,0))</f>
        <v>0</v>
      </c>
      <c r="L287" s="127">
        <v>3.6</v>
      </c>
      <c r="M287" s="128">
        <v>7.41</v>
      </c>
      <c r="N287" s="295"/>
      <c r="O287" s="129">
        <f>IF(OR(W285="",W286=""),"",IF(L287&gt;0,ROUND(IF(M287&gt;0,M287,IF(M285&gt;0,IF(N285=TRUE,ROUND((M285*W287)/W285,0),(M285*W287)/W285),IF(M286&gt;0,IF(N285=TRUE,ROUND((M286*W287)/W286,0),(M286*W287)/W286),IF(M287&gt;0,M287,0)))),2),""))</f>
        <v>7.41</v>
      </c>
      <c r="P287" s="130">
        <f t="shared" si="100"/>
        <v>26.676000000000002</v>
      </c>
      <c r="Q287" s="278"/>
      <c r="R287" s="278"/>
      <c r="S287" s="278"/>
      <c r="T287" s="278"/>
      <c r="U287" s="278"/>
      <c r="V287" s="289"/>
      <c r="W287" s="131">
        <f>IF(L287="","",(SUM(L285:L287)/L287)/(SUM(L285:L287)/L285+SUM(L285:L287)/L286+SUM(L285:L287)/L287))</f>
        <v>0.22727272727272724</v>
      </c>
      <c r="X287" s="77">
        <f t="shared" si="103"/>
        <v>0</v>
      </c>
      <c r="Y287" s="77">
        <f t="shared" si="103"/>
        <v>0</v>
      </c>
      <c r="Z287" s="89">
        <f t="shared" si="103"/>
        <v>-7.41</v>
      </c>
      <c r="AA287" s="77">
        <f t="shared" si="103"/>
        <v>0</v>
      </c>
      <c r="AB287" s="77">
        <f t="shared" si="103"/>
        <v>0</v>
      </c>
      <c r="AC287" s="77">
        <f t="shared" si="103"/>
        <v>0</v>
      </c>
      <c r="AD287" s="77">
        <f t="shared" si="103"/>
        <v>0</v>
      </c>
      <c r="AE287" s="77">
        <f t="shared" si="86"/>
        <v>0</v>
      </c>
      <c r="AF287" s="77">
        <f t="shared" si="87"/>
        <v>0</v>
      </c>
      <c r="AG287" s="77">
        <f t="shared" si="88"/>
        <v>0</v>
      </c>
      <c r="AH287" s="77">
        <f t="shared" si="89"/>
        <v>0</v>
      </c>
      <c r="AI287" s="77">
        <f t="shared" si="90"/>
        <v>0</v>
      </c>
      <c r="AJ287" s="77">
        <f t="shared" si="91"/>
        <v>1</v>
      </c>
      <c r="AK287" s="77">
        <f t="shared" si="92"/>
        <v>0</v>
      </c>
      <c r="AL287" s="77">
        <f t="shared" si="93"/>
        <v>0</v>
      </c>
      <c r="AM287" s="77">
        <f t="shared" si="94"/>
        <v>0</v>
      </c>
      <c r="AN287" s="77">
        <f t="shared" si="95"/>
        <v>0</v>
      </c>
      <c r="AO287" s="77">
        <f t="shared" si="96"/>
        <v>0</v>
      </c>
      <c r="AP287" s="77">
        <f t="shared" si="97"/>
        <v>0</v>
      </c>
      <c r="AQ287" s="77">
        <f t="shared" si="98"/>
        <v>0</v>
      </c>
      <c r="AR287" s="77">
        <f t="shared" si="99"/>
        <v>0</v>
      </c>
      <c r="AS287" s="105" t="str">
        <f>IF($B285="","",IF($B285=$B282,AS284,$B285))</f>
        <v>25</v>
      </c>
      <c r="AT287" s="311"/>
      <c r="AU287" s="298"/>
      <c r="AV287" s="298"/>
    </row>
    <row r="288" spans="1:48" ht="13.75" customHeight="1" x14ac:dyDescent="0.2">
      <c r="A288" s="307" t="str">
        <f>IF(OR(D288="W",D289="W",D290="W",D288="1/2W",D289="1/2W",D290="1/2W",D288="1/2L",D289="1/2L",D290="1/2L"),"OK",IF(OR(D288="L",D289="L",D290="L"),"LOSS",IF(OR(D288="X",D289="X",D290="X"),"Anulado"," ")))</f>
        <v>LOSS</v>
      </c>
      <c r="B288" s="317" t="str">
        <f>IF(E288="","",$B285)</f>
        <v>25</v>
      </c>
      <c r="C288" s="305" t="str">
        <f>IF(E288=""," ","– "&amp;COUNTIF(B$3:B290,$B288))</f>
        <v>– 7</v>
      </c>
      <c r="D288" s="65" t="s">
        <v>28</v>
      </c>
      <c r="E288" s="326">
        <v>44706.625</v>
      </c>
      <c r="F288" s="328" t="s">
        <v>334</v>
      </c>
      <c r="G288" s="66" t="s">
        <v>254</v>
      </c>
      <c r="H288" s="313" t="str">
        <f ca="1">IF(E288="","",IF(AND(DAY(E288)&lt;DAY(TODAY()),$A288=" "),"???",IF($A288=" ",IF(AND(DAY(E288)=DAY(TODAY()),HOUR(E288)&lt;=HOUR(NOW())+1),IF(AND(HOUR(E288)+2&lt;=HOUR(NOW()),DAY(E288)&lt;=DAY(TODAY()),MINUTE(E288)&lt;=MINUTE(NOW())),"???",IF(OR(MINUTE(E288)&lt;=MINUTE(NOW()),HOUR(E288)&lt;=HOUR(NOW())),"!!!","")),""),"")))</f>
        <v/>
      </c>
      <c r="I288" s="67" t="s">
        <v>18</v>
      </c>
      <c r="J288" s="69">
        <f>IF(I288="","",IF(_xlfn.XLOOKUP(I288,I$3:I287,$AS$3:AS287,0,,-1)=AS288,_xlfn.XLOOKUP(I288,I$3:I287,J$3:J287,1,,-1)+1,1))</f>
        <v>1</v>
      </c>
      <c r="K288" s="173">
        <f>IF(I288="","",_xlfn.XLOOKUP(I288,I$3:I287,K$3:K287,0,,-1)+IF($D288=" ",1,0))</f>
        <v>0</v>
      </c>
      <c r="L288" s="70">
        <v>3.34</v>
      </c>
      <c r="M288" s="71">
        <v>9</v>
      </c>
      <c r="N288" s="293" t="b">
        <v>1</v>
      </c>
      <c r="O288" s="72">
        <f>IF(OR(W288="",W289=""),"",ROUND(IF(L290&gt;0,IF(M288&gt;0,M288,IF(M289&gt;0,IF(N288=TRUE,ROUND((M289*W288)/W289,0),(M289*W288)/W289),IF(N288=TRUE,ROUND((M290*W288)/W290,0),(M290*W288)/W290))),IF(M288&gt;0,M288,IF(N288=TRUE,ROUND((M289*W288)/W289,0),(M289*W288)/W289))),2))</f>
        <v>9</v>
      </c>
      <c r="P288" s="73">
        <f t="shared" si="100"/>
        <v>30.06</v>
      </c>
      <c r="Q288" s="320">
        <f>IF($A288="Anulado",0,IF(OR($A288="LOSS",$A288="OK"),IF(OR($D288="W",$D288="1/2W",$D288="1/2L"),P288-O288,IF($D288="L",-O288,0))+IF(OR($D289="W",$D289="1/2W",$D289="1/2L"),P289-O289,IF($D289="L",-O289,0))+IF(OR($D290="W",$D290="1/2W",$D290="1/2L"),P290-O290,IF($D290="L",-O290,0)),IF(AND(OR($D288="W",$D288="1/2W",$D288="1/2L"),D289="W"),P288+P289-SUM(O288:O290)+_xlfn.XLOOKUP("X",D288:D290,O288:O290,0),IF(AND(D288=TRUE,D290="W"),P288+P290-SUM(O288:O290),IF(AND(D289="W",D290="W"),P289+P290-SUM(O288:O290)+_xlfn.XLOOKUP("X",D288:D290,O288:O290,0),IF(L290&gt;0,IF(OR($D288="W",$D288="1/2W",$D288="1/2L"),P288-SUM(O288:O290)+_xlfn.XLOOKUP("X",D288:D290,O288:O290,0),IF(OR($D288="W",$D288="1/2W",$D288="1/2L"),P289-SUM(O288:O290)+_xlfn.XLOOKUP("X",D288:D290,O288:O290,0),IF(OR($D288="W",$D288="1/2W",$D288="1/2L"),P290-SUM(O288:O290)+_xlfn.XLOOKUP("X",D288:D290,O288:O290,0),SUM(P288:P290)/3-SUM(O288:O290)+_xlfn.XLOOKUP("X",D288:D290,O288:O290,0)))),IF(OR($D288="W",$D288="1/2W",$D288="1/2L"),P288-SUM(O288:O289)+_xlfn.XLOOKUP("X",D288:D290,O288:O290,0),IF(OR($D288="W",$D288="1/2W",$D288="1/2L"),P289-SUM(O288:O289)+_xlfn.XLOOKUP("X",D288:D290,O288:O290,0),SUM(P288:P289)/2-SUM(O288:O289)+_xlfn.XLOOKUP("X",D288:D290,O288:O290,0)))))))))</f>
        <v>-28</v>
      </c>
      <c r="R288" s="319">
        <f>IF(Q288=0,0,Q288/SUM(O288:O290))</f>
        <v>-1</v>
      </c>
      <c r="S288" s="296">
        <f>IF($B288=$B285,IF(OR($A288="LOSS",$A288="OK",$A288="Anulada"),Q288,0)+S285,IF(OR($A288="LOSS",$A288="OK",$A288="Anulada"),Q288,0))</f>
        <v>5.9390000000000782</v>
      </c>
      <c r="T288" s="296">
        <f>IF($B288="",0,IF($B288=$B285,IF(G290="",IF(OR(G288="DNB1",G288="DNB2",G288="AH1(0)",G288="AH2(0)",G288="AH1(1)",G288="AH2(1)",G288="AH1(2)",G288="AH2(2)",G288="AH1(3)",G288="AH2(3)",G288="AH1(4)",G288="AH2(4)"),0,IF(Q288&lt;0,IF(G290="",SMALL(P288:P290,1)-SUM(O288:O290),0),SMALL(P288:P290,1)-SUM(O288:O290))),IF(Q288&lt;0,IF(G290="",SMALL(P288:P290,1)-SUM(O288:O290),0),SMALL(P288:P290,1)-SUM(O288:O290)))+T285,IF(G290="",IF(OR(G288="DNB1",G288="DNB2",G288="AH1(0)",G288="AH2(0)",G288="AH1(1)",G288="AH2(1)",G288="AH1(2)",G288="AH2(2)",G288="AH1(3)",G288="AH2(3)",G288="AH1(4)",G288="AH2(4)"),0,IF(Q288&lt;0,IF(G290="",SMALL(P288:P290,1)-SUM(O288:O290),0),SMALL(P288:P290,1)-SUM(O288:O290))),IF(Q288&lt;0,IF(G290="",SMALL(P288:P290,1)-SUM(O288:O290),0),SMALL(P288:P290,1)-SUM(O288:O290)))))</f>
        <v>-10.350800000000003</v>
      </c>
      <c r="U288" s="296">
        <f>IF($B288=$B285,IF(Q288&lt;0,IF(G290="",Q288,0),Q288)+U285,Q288)</f>
        <v>5.9390000000000782</v>
      </c>
      <c r="V288" s="323">
        <f>IF(U288=0,0,U288/AT288)</f>
        <v>4.2349132552286298E-3</v>
      </c>
      <c r="W288" s="74">
        <f>IF(L288="","",IF(L290&gt;0,(SUM(L288:L290)/L288)/(SUM(L288:L290)/L288+SUM(L288:L290)/L289+SUM(L288:L290)/L290),L289/SUM(L288:L289)))</f>
        <v>0.32674863938722032</v>
      </c>
      <c r="X288" s="89">
        <f t="shared" si="103"/>
        <v>-9</v>
      </c>
      <c r="Y288" s="77">
        <f t="shared" si="103"/>
        <v>0</v>
      </c>
      <c r="Z288" s="77">
        <f t="shared" si="103"/>
        <v>0</v>
      </c>
      <c r="AA288" s="77">
        <f t="shared" si="103"/>
        <v>0</v>
      </c>
      <c r="AB288" s="77">
        <f t="shared" si="103"/>
        <v>0</v>
      </c>
      <c r="AC288" s="77">
        <f t="shared" si="103"/>
        <v>0</v>
      </c>
      <c r="AD288" s="77">
        <f t="shared" si="103"/>
        <v>0</v>
      </c>
      <c r="AE288" s="77">
        <f t="shared" si="86"/>
        <v>0</v>
      </c>
      <c r="AF288" s="77">
        <f t="shared" si="87"/>
        <v>1</v>
      </c>
      <c r="AG288" s="77">
        <f t="shared" si="88"/>
        <v>0</v>
      </c>
      <c r="AH288" s="77">
        <f t="shared" si="89"/>
        <v>0</v>
      </c>
      <c r="AI288" s="77">
        <f t="shared" si="90"/>
        <v>0</v>
      </c>
      <c r="AJ288" s="77">
        <f t="shared" si="91"/>
        <v>0</v>
      </c>
      <c r="AK288" s="77">
        <f t="shared" si="92"/>
        <v>0</v>
      </c>
      <c r="AL288" s="77">
        <f t="shared" si="93"/>
        <v>0</v>
      </c>
      <c r="AM288" s="77">
        <f t="shared" si="94"/>
        <v>0</v>
      </c>
      <c r="AN288" s="77">
        <f t="shared" si="95"/>
        <v>0</v>
      </c>
      <c r="AO288" s="77">
        <f t="shared" si="96"/>
        <v>0</v>
      </c>
      <c r="AP288" s="77">
        <f t="shared" si="97"/>
        <v>0</v>
      </c>
      <c r="AQ288" s="77">
        <f t="shared" si="98"/>
        <v>0</v>
      </c>
      <c r="AR288" s="77">
        <f t="shared" si="99"/>
        <v>0</v>
      </c>
      <c r="AS288" s="107" t="str">
        <f>IF($B288="","",IF($B288=$B285,AS285,$B288))</f>
        <v>25</v>
      </c>
      <c r="AT288" s="321">
        <f>IF($B288=$B285,AT285+SUM(O288:O290),SUM(O288:O290))</f>
        <v>1402.39</v>
      </c>
      <c r="AU288" s="296">
        <f>IF($A288=" ",SUM(O288:O290),0)+AU285</f>
        <v>0</v>
      </c>
      <c r="AV288" s="296">
        <f>IF($B288="","",AV285+Q288)</f>
        <v>509.03480538757572</v>
      </c>
    </row>
    <row r="289" spans="1:48" ht="13" customHeight="1" x14ac:dyDescent="0.2">
      <c r="A289" s="308"/>
      <c r="B289" s="282"/>
      <c r="C289" s="303"/>
      <c r="D289" s="79" t="s">
        <v>28</v>
      </c>
      <c r="E289" s="277"/>
      <c r="F289" s="291"/>
      <c r="G289" s="80" t="s">
        <v>253</v>
      </c>
      <c r="H289" s="277"/>
      <c r="I289" s="81" t="s">
        <v>23</v>
      </c>
      <c r="J289" s="83">
        <f>IF(I289="","",IF(_xlfn.XLOOKUP(I289,I$3:I288,$AS$3:AS288,0,,-1)=AS289,_xlfn.XLOOKUP(I289,I$3:I288,J$3:J288,1,,-1)+1,1))</f>
        <v>5</v>
      </c>
      <c r="K289" s="174">
        <f>IF(I289="","",_xlfn.XLOOKUP(I289,I$3:I288,K$3:K288,0,,-1)+IF($D289=" ",1,0))</f>
        <v>0</v>
      </c>
      <c r="L289" s="84">
        <v>1.621</v>
      </c>
      <c r="M289" s="85"/>
      <c r="N289" s="294"/>
      <c r="O289" s="86">
        <f>IF(OR(W288="",W289=""),"",ROUND(IF(L290&gt;0,IF(M289&gt;0,M289,IF(M288&gt;0,IF(N288=TRUE,ROUND((M288*W289)/W288,0),(M288*W289)/W288),IF(M289&gt;0,IF(N288=TRUE,ROUND(M289,0),M289),IF(M290&gt;0,IF(N288=TRUE,ROUND(O290*W289/W290,0),O290*W289/W290),0)))),IF(M289&gt;0,M289,IF(N288=TRUE,ROUND((M288*W289)/W288,0),(M288*W289)/W288))),2))</f>
        <v>19</v>
      </c>
      <c r="P289" s="87">
        <f t="shared" si="100"/>
        <v>30.798999999999999</v>
      </c>
      <c r="Q289" s="277"/>
      <c r="R289" s="286"/>
      <c r="S289" s="286"/>
      <c r="T289" s="286"/>
      <c r="U289" s="286"/>
      <c r="V289" s="288"/>
      <c r="W289" s="88">
        <f>IF(L289="","",IF(L290&gt;0,(SUM(L288:L290)/L289)/(SUM(L288:L290)/L288+SUM(L288:L290)/L289+SUM(L288:L290)/L290),L288/SUM(L288:L289)))</f>
        <v>0.67325136061277957</v>
      </c>
      <c r="X289" s="77">
        <f t="shared" si="103"/>
        <v>0</v>
      </c>
      <c r="Y289" s="77">
        <f t="shared" si="103"/>
        <v>0</v>
      </c>
      <c r="Z289" s="77">
        <f t="shared" si="103"/>
        <v>0</v>
      </c>
      <c r="AA289" s="77">
        <f t="shared" si="103"/>
        <v>0</v>
      </c>
      <c r="AB289" s="77">
        <f t="shared" si="103"/>
        <v>0</v>
      </c>
      <c r="AC289" s="89">
        <f t="shared" si="103"/>
        <v>-19</v>
      </c>
      <c r="AD289" s="77">
        <f t="shared" si="103"/>
        <v>0</v>
      </c>
      <c r="AE289" s="77">
        <f t="shared" si="86"/>
        <v>0</v>
      </c>
      <c r="AF289" s="77">
        <f t="shared" si="87"/>
        <v>0</v>
      </c>
      <c r="AG289" s="77">
        <f t="shared" si="88"/>
        <v>0</v>
      </c>
      <c r="AH289" s="77">
        <f t="shared" si="89"/>
        <v>0</v>
      </c>
      <c r="AI289" s="77">
        <f t="shared" si="90"/>
        <v>0</v>
      </c>
      <c r="AJ289" s="77">
        <f t="shared" si="91"/>
        <v>0</v>
      </c>
      <c r="AK289" s="77">
        <f t="shared" si="92"/>
        <v>0</v>
      </c>
      <c r="AL289" s="77">
        <f t="shared" si="93"/>
        <v>0</v>
      </c>
      <c r="AM289" s="77">
        <f t="shared" si="94"/>
        <v>0</v>
      </c>
      <c r="AN289" s="77">
        <f t="shared" si="95"/>
        <v>0</v>
      </c>
      <c r="AO289" s="77">
        <f t="shared" si="96"/>
        <v>0</v>
      </c>
      <c r="AP289" s="77">
        <f t="shared" si="97"/>
        <v>1</v>
      </c>
      <c r="AQ289" s="77">
        <f t="shared" si="98"/>
        <v>0</v>
      </c>
      <c r="AR289" s="77">
        <f t="shared" si="99"/>
        <v>0</v>
      </c>
      <c r="AS289" s="107" t="str">
        <f>IF($B288="","",IF($B288=$B285,AS286,$B288))</f>
        <v>25</v>
      </c>
      <c r="AT289" s="311"/>
      <c r="AU289" s="298"/>
      <c r="AV289" s="298"/>
    </row>
    <row r="290" spans="1:48" ht="13.25" customHeight="1" x14ac:dyDescent="0.2">
      <c r="A290" s="309"/>
      <c r="B290" s="283"/>
      <c r="C290" s="304"/>
      <c r="D290" s="90" t="s">
        <v>32</v>
      </c>
      <c r="E290" s="278"/>
      <c r="F290" s="292"/>
      <c r="G290" s="109"/>
      <c r="H290" s="278"/>
      <c r="I290" s="110"/>
      <c r="J290" s="112" t="str">
        <f>IF(I290="","",IF(_xlfn.XLOOKUP(I290,I$3:I289,$AS$3:AS289,0,,-1)=AS290,_xlfn.XLOOKUP(I290,I$3:I289,J$3:J289,1,,-1)+1,1))</f>
        <v/>
      </c>
      <c r="K290" s="115" t="str">
        <f>IF(I290="","",_xlfn.XLOOKUP(I290,I$3:I289,K$3:K289,0,,-1)+IF($D290=" ",1,0))</f>
        <v/>
      </c>
      <c r="L290" s="113"/>
      <c r="M290" s="96"/>
      <c r="N290" s="295"/>
      <c r="O290" s="114" t="str">
        <f>IF(OR(W288="",W289=""),"",IF(L290&gt;0,ROUND(IF(M290&gt;0,M290,IF(M288&gt;0,IF(N288=TRUE,ROUND((M288*W290)/W288,0),(M288*W290)/W288),IF(M289&gt;0,IF(N288=TRUE,ROUND((M289*W290)/W289,0),(M289*W290)/W289),IF(M290&gt;0,M290,0)))),2),""))</f>
        <v/>
      </c>
      <c r="P290" s="115" t="str">
        <f t="shared" si="100"/>
        <v/>
      </c>
      <c r="Q290" s="278"/>
      <c r="R290" s="278"/>
      <c r="S290" s="278"/>
      <c r="T290" s="278"/>
      <c r="U290" s="278"/>
      <c r="V290" s="289"/>
      <c r="W290" s="116" t="str">
        <f>IF(L290="","",(SUM(L288:L290)/L290)/(SUM(L288:L290)/L288+SUM(L288:L290)/L289+SUM(L288:L290)/L290))</f>
        <v/>
      </c>
      <c r="X290" s="77">
        <f t="shared" si="103"/>
        <v>0</v>
      </c>
      <c r="Y290" s="77">
        <f t="shared" si="103"/>
        <v>0</v>
      </c>
      <c r="Z290" s="77">
        <f t="shared" si="103"/>
        <v>0</v>
      </c>
      <c r="AA290" s="77">
        <f t="shared" si="103"/>
        <v>0</v>
      </c>
      <c r="AB290" s="77">
        <f t="shared" si="103"/>
        <v>0</v>
      </c>
      <c r="AC290" s="77">
        <f t="shared" si="103"/>
        <v>0</v>
      </c>
      <c r="AD290" s="77">
        <f t="shared" si="103"/>
        <v>0</v>
      </c>
      <c r="AE290" s="77">
        <f t="shared" si="86"/>
        <v>0</v>
      </c>
      <c r="AF290" s="77">
        <f t="shared" si="87"/>
        <v>0</v>
      </c>
      <c r="AG290" s="77">
        <f t="shared" si="88"/>
        <v>0</v>
      </c>
      <c r="AH290" s="77">
        <f t="shared" si="89"/>
        <v>0</v>
      </c>
      <c r="AI290" s="77">
        <f t="shared" si="90"/>
        <v>0</v>
      </c>
      <c r="AJ290" s="77">
        <f t="shared" si="91"/>
        <v>0</v>
      </c>
      <c r="AK290" s="77">
        <f t="shared" si="92"/>
        <v>0</v>
      </c>
      <c r="AL290" s="77">
        <f t="shared" si="93"/>
        <v>0</v>
      </c>
      <c r="AM290" s="77">
        <f t="shared" si="94"/>
        <v>0</v>
      </c>
      <c r="AN290" s="77">
        <f t="shared" si="95"/>
        <v>0</v>
      </c>
      <c r="AO290" s="77">
        <f t="shared" si="96"/>
        <v>0</v>
      </c>
      <c r="AP290" s="77">
        <f t="shared" si="97"/>
        <v>0</v>
      </c>
      <c r="AQ290" s="77">
        <f t="shared" si="98"/>
        <v>0</v>
      </c>
      <c r="AR290" s="77">
        <f t="shared" si="99"/>
        <v>0</v>
      </c>
      <c r="AS290" s="107" t="str">
        <f>IF($B288="","",IF($B288=$B285,AS287,$B288))</f>
        <v>25</v>
      </c>
      <c r="AT290" s="311"/>
      <c r="AU290" s="298"/>
      <c r="AV290" s="298"/>
    </row>
    <row r="291" spans="1:48" ht="13.25" customHeight="1" x14ac:dyDescent="0.2">
      <c r="A291" s="312" t="str">
        <f>IF(OR(D291="W",D292="W",D293="W",D291="1/2W",D292="1/2W",D293="1/2W",D291="1/2L",D292="1/2L",D293="1/2L"),"OK",IF(OR(D291="L",D292="L",D293="L"),"LOSS",IF(OR(D291="X",D292="X",D293="X"),"Anulado"," ")))</f>
        <v>OK</v>
      </c>
      <c r="B291" s="316" t="str">
        <f>IF(E291="","",$B288)</f>
        <v>25</v>
      </c>
      <c r="C291" s="302" t="str">
        <f>IF(E291=""," ","– "&amp;COUNTIF(B$3:B293,$B291))</f>
        <v>– 8</v>
      </c>
      <c r="D291" s="25" t="s">
        <v>28</v>
      </c>
      <c r="E291" s="325">
        <v>44707.416666666664</v>
      </c>
      <c r="F291" s="315" t="s">
        <v>335</v>
      </c>
      <c r="G291" s="117" t="s">
        <v>262</v>
      </c>
      <c r="H291" s="306" t="str">
        <f ca="1">IF(E291="","",IF(AND(DAY(E291)&lt;DAY(TODAY()),$A291=" "),"???",IF($A291=" ",IF(AND(DAY(E291)=DAY(TODAY()),HOUR(E291)&lt;=HOUR(NOW())+1),IF(AND(HOUR(E291)+2&lt;=HOUR(NOW()),DAY(E291)&lt;=DAY(TODAY()),MINUTE(E291)&lt;=MINUTE(NOW())),"???",IF(OR(MINUTE(E291)&lt;=MINUTE(NOW()),HOUR(E291)&lt;=HOUR(NOW())),"!!!","")),""),"")))</f>
        <v/>
      </c>
      <c r="I291" s="27" t="s">
        <v>20</v>
      </c>
      <c r="J291" s="175">
        <f>IF(I291="","",IF(_xlfn.XLOOKUP(I291,I$3:I290,$AS$3:AS290,0,,-1)=AS291,_xlfn.XLOOKUP(I291,I$3:I290,J$3:J290,1,,-1)+1,1))</f>
        <v>4</v>
      </c>
      <c r="K291" s="176">
        <f>IF(I291="","",_xlfn.XLOOKUP(I291,I$3:I290,K$3:K290,0,,-1)+IF($D291=" ",1,0))</f>
        <v>0</v>
      </c>
      <c r="L291" s="118">
        <v>2.0499999999999998</v>
      </c>
      <c r="M291" s="119">
        <v>24.24</v>
      </c>
      <c r="N291" s="318" t="b">
        <v>1</v>
      </c>
      <c r="O291" s="102">
        <f>IF(OR(W291="",W292=""),"",ROUND(IF(L293&gt;0,IF(M291&gt;0,M291,IF(M292&gt;0,IF(N291=TRUE,ROUND((M292*W291)/W292,0),(M292*W291)/W292),IF(N291=TRUE,ROUND((M293*W291)/W293,0),(M293*W291)/W293))),IF(M291&gt;0,M291,IF(N291=TRUE,ROUND((M292*W291)/W292,0),(M292*W291)/W292))),2))</f>
        <v>24.24</v>
      </c>
      <c r="P291" s="33">
        <f t="shared" si="100"/>
        <v>49.691999999999993</v>
      </c>
      <c r="Q291" s="301">
        <f>IF($A291="Anulado",0,IF(OR($A291="LOSS",$A291="OK"),IF(OR($D291="W",$D291="1/2W",$D291="1/2L"),P291-O291,IF($D291="L",-O291,0))+IF(OR($D292="W",$D292="1/2W",$D292="1/2L"),P292-O292,IF($D292="L",-O292,0))+IF(OR($D293="W",$D293="1/2W",$D293="1/2L"),P293-O293,IF($D293="L",-O293,0)),IF(AND(OR($D291="W",$D291="1/2W",$D291="1/2L"),D292="W"),P291+P292-SUM(O291:O293)+_xlfn.XLOOKUP("X",D291:D293,O291:O293,0),IF(AND(D291=TRUE,D293="W"),P291+P293-SUM(O291:O293),IF(AND(D292="W",D293="W"),P292+P293-SUM(O291:O293)+_xlfn.XLOOKUP("X",D291:D293,O291:O293,0),IF(L293&gt;0,IF(OR($D291="W",$D291="1/2W",$D291="1/2L"),P291-SUM(O291:O293)+_xlfn.XLOOKUP("X",D291:D293,O291:O293,0),IF(OR($D291="W",$D291="1/2W",$D291="1/2L"),P292-SUM(O291:O293)+_xlfn.XLOOKUP("X",D291:D293,O291:O293,0),IF(OR($D291="W",$D291="1/2W",$D291="1/2L"),P293-SUM(O291:O293)+_xlfn.XLOOKUP("X",D291:D293,O291:O293,0),SUM(P291:P293)/3-SUM(O291:O293)+_xlfn.XLOOKUP("X",D291:D293,O291:O293,0)))),IF(OR($D291="W",$D291="1/2W",$D291="1/2L"),P291-SUM(O291:O292)+_xlfn.XLOOKUP("X",D291:D293,O291:O293,0),IF(OR($D291="W",$D291="1/2W",$D291="1/2L"),P292-SUM(O291:O292)+_xlfn.XLOOKUP("X",D291:D293,O291:O293,0),SUM(P291:P292)/2-SUM(O291:O292)+_xlfn.XLOOKUP("X",D291:D293,O291:O293,0)))))))))</f>
        <v>4.5300000000000047</v>
      </c>
      <c r="R291" s="300">
        <f>IF(Q291=0,0,Q291/SUM(O291:O293))</f>
        <v>0.10013262599469508</v>
      </c>
      <c r="S291" s="285">
        <f>IF($B291=$B288,IF(OR($A291="LOSS",$A291="OK",$A291="Anulada"),Q291,0)+S288,IF(OR($A291="LOSS",$A291="OK",$A291="Anulada"),Q291,0))</f>
        <v>10.469000000000083</v>
      </c>
      <c r="T291" s="285">
        <f>IF($B291="",0,IF($B291=$B288,IF(G293="",IF(OR(G291="DNB1",G291="DNB2",G291="AH1(0)",G291="AH2(0)",G291="AH1(1)",G291="AH2(1)",G291="AH1(2)",G291="AH2(2)",G291="AH1(3)",G291="AH2(3)",G291="AH1(4)",G291="AH2(4)"),0,IF(Q291&lt;0,IF(G293="",SMALL(P291:P293,1)-SUM(O291:O293),0),SMALL(P291:P293,1)-SUM(O291:O293))),IF(Q291&lt;0,IF(G293="",SMALL(P291:P293,1)-SUM(O291:O293),0),SMALL(P291:P293,1)-SUM(O291:O293)))+T288,IF(G293="",IF(OR(G291="DNB1",G291="DNB2",G291="AH1(0)",G291="AH2(0)",G291="AH1(1)",G291="AH2(1)",G291="AH1(2)",G291="AH2(2)",G291="AH1(3)",G291="AH2(3)",G291="AH1(4)",G291="AH2(4)"),0,IF(Q291&lt;0,IF(G293="",SMALL(P291:P293,1)-SUM(O291:O293),0),SMALL(P291:P293,1)-SUM(O291:O293))),IF(Q291&lt;0,IF(G293="",SMALL(P291:P293,1)-SUM(O291:O293),0),SMALL(P291:P293,1)-SUM(O291:O293)))))</f>
        <v>-5.8988000000000049</v>
      </c>
      <c r="U291" s="285">
        <f>IF($B291=$B288,IF(Q291&lt;0,IF(G293="",Q291,0),Q291)+U288,Q291)</f>
        <v>10.469000000000083</v>
      </c>
      <c r="V291" s="287">
        <f>IF(U291=0,0,U291/AT291)</f>
        <v>7.2318202855702644E-3</v>
      </c>
      <c r="W291" s="34">
        <f>IF(L291="","",IF(L293&gt;0,(SUM(L291:L293)/L291)/(SUM(L291:L293)/L291+SUM(L291:L293)/L292+SUM(L291:L293)/L293),L292/SUM(L291:L292)))</f>
        <v>0.53619909502262442</v>
      </c>
      <c r="X291" s="77">
        <f t="shared" si="103"/>
        <v>0</v>
      </c>
      <c r="Y291" s="77">
        <f t="shared" si="103"/>
        <v>0</v>
      </c>
      <c r="Z291" s="89">
        <f t="shared" si="103"/>
        <v>-24.24</v>
      </c>
      <c r="AA291" s="77">
        <f t="shared" si="103"/>
        <v>0</v>
      </c>
      <c r="AB291" s="77">
        <f t="shared" si="103"/>
        <v>0</v>
      </c>
      <c r="AC291" s="77">
        <f t="shared" si="103"/>
        <v>0</v>
      </c>
      <c r="AD291" s="77">
        <f t="shared" si="103"/>
        <v>0</v>
      </c>
      <c r="AE291" s="77">
        <f t="shared" si="86"/>
        <v>0</v>
      </c>
      <c r="AF291" s="77">
        <f t="shared" si="87"/>
        <v>0</v>
      </c>
      <c r="AG291" s="77">
        <f t="shared" si="88"/>
        <v>0</v>
      </c>
      <c r="AH291" s="77">
        <f t="shared" si="89"/>
        <v>0</v>
      </c>
      <c r="AI291" s="77">
        <f t="shared" si="90"/>
        <v>0</v>
      </c>
      <c r="AJ291" s="77">
        <f t="shared" si="91"/>
        <v>1</v>
      </c>
      <c r="AK291" s="77">
        <f t="shared" si="92"/>
        <v>0</v>
      </c>
      <c r="AL291" s="77">
        <f t="shared" si="93"/>
        <v>0</v>
      </c>
      <c r="AM291" s="77">
        <f t="shared" si="94"/>
        <v>0</v>
      </c>
      <c r="AN291" s="77">
        <f t="shared" si="95"/>
        <v>0</v>
      </c>
      <c r="AO291" s="77">
        <f t="shared" si="96"/>
        <v>0</v>
      </c>
      <c r="AP291" s="77">
        <f t="shared" si="97"/>
        <v>0</v>
      </c>
      <c r="AQ291" s="77">
        <f t="shared" si="98"/>
        <v>0</v>
      </c>
      <c r="AR291" s="77">
        <f t="shared" si="99"/>
        <v>0</v>
      </c>
      <c r="AS291" s="105" t="str">
        <f>IF($B291="","",IF($B291=$B288,AS288,$B291))</f>
        <v>25</v>
      </c>
      <c r="AT291" s="322">
        <f>IF($B291=$B288,AT288+SUM(O291:O293),SUM(O291:O293))</f>
        <v>1447.63</v>
      </c>
      <c r="AU291" s="285">
        <f>IF($A291=" ",SUM(O291:O293),0)+AU288</f>
        <v>0</v>
      </c>
      <c r="AV291" s="285">
        <f>IF($B291="","",AV288+Q291)</f>
        <v>513.56480538757569</v>
      </c>
    </row>
    <row r="292" spans="1:48" ht="13" customHeight="1" x14ac:dyDescent="0.2">
      <c r="A292" s="308"/>
      <c r="B292" s="282"/>
      <c r="C292" s="303"/>
      <c r="D292" s="39" t="s">
        <v>31</v>
      </c>
      <c r="E292" s="277"/>
      <c r="F292" s="291"/>
      <c r="G292" s="120" t="s">
        <v>336</v>
      </c>
      <c r="H292" s="277"/>
      <c r="I292" s="42" t="s">
        <v>18</v>
      </c>
      <c r="J292" s="177">
        <f>IF(I292="","",IF(_xlfn.XLOOKUP(I292,I$3:I291,$AS$3:AS291,0,,-1)=AS292,_xlfn.XLOOKUP(I292,I$3:I291,J$3:J291,1,,-1)+1,1))</f>
        <v>2</v>
      </c>
      <c r="K292" s="178">
        <f>IF(I292="","",_xlfn.XLOOKUP(I292,I$3:I291,K$3:K291,0,,-1)+IF($D292=" ",1,0))</f>
        <v>0</v>
      </c>
      <c r="L292" s="121">
        <v>2.37</v>
      </c>
      <c r="M292" s="122"/>
      <c r="N292" s="294"/>
      <c r="O292" s="47">
        <f>IF(OR(W291="",W292=""),"",ROUND(IF(L293&gt;0,IF(M292&gt;0,M292,IF(M291&gt;0,IF(N291=TRUE,ROUND((M291*W292)/W291,0),(M291*W292)/W291),IF(M292&gt;0,IF(N291=TRUE,ROUND(M292,0),M292),IF(M293&gt;0,IF(N291=TRUE,ROUND(O293*W292/W293,0),O293*W292/W293),0)))),IF(M292&gt;0,M292,IF(N291=TRUE,ROUND((M291*W292)/W291,0),(M291*W292)/W291))),2))</f>
        <v>21</v>
      </c>
      <c r="P292" s="48">
        <f t="shared" si="100"/>
        <v>49.77</v>
      </c>
      <c r="Q292" s="277"/>
      <c r="R292" s="286"/>
      <c r="S292" s="286"/>
      <c r="T292" s="286"/>
      <c r="U292" s="286"/>
      <c r="V292" s="288"/>
      <c r="W292" s="49">
        <f>IF(L292="","",IF(L293&gt;0,(SUM(L291:L293)/L292)/(SUM(L291:L293)/L291+SUM(L291:L293)/L292+SUM(L291:L293)/L293),L291/SUM(L291:L292)))</f>
        <v>0.46380090497737553</v>
      </c>
      <c r="X292" s="89">
        <f t="shared" si="103"/>
        <v>28.770000000000003</v>
      </c>
      <c r="Y292" s="77">
        <f t="shared" si="103"/>
        <v>0</v>
      </c>
      <c r="Z292" s="77">
        <f t="shared" si="103"/>
        <v>0</v>
      </c>
      <c r="AA292" s="77">
        <f t="shared" si="103"/>
        <v>0</v>
      </c>
      <c r="AB292" s="77">
        <f t="shared" si="103"/>
        <v>0</v>
      </c>
      <c r="AC292" s="77">
        <f t="shared" si="103"/>
        <v>0</v>
      </c>
      <c r="AD292" s="77">
        <f t="shared" si="103"/>
        <v>0</v>
      </c>
      <c r="AE292" s="77">
        <f t="shared" si="86"/>
        <v>1</v>
      </c>
      <c r="AF292" s="77">
        <f t="shared" si="87"/>
        <v>0</v>
      </c>
      <c r="AG292" s="77">
        <f t="shared" si="88"/>
        <v>0</v>
      </c>
      <c r="AH292" s="77">
        <f t="shared" si="89"/>
        <v>0</v>
      </c>
      <c r="AI292" s="77">
        <f t="shared" si="90"/>
        <v>0</v>
      </c>
      <c r="AJ292" s="77">
        <f t="shared" si="91"/>
        <v>0</v>
      </c>
      <c r="AK292" s="77">
        <f t="shared" si="92"/>
        <v>0</v>
      </c>
      <c r="AL292" s="77">
        <f t="shared" si="93"/>
        <v>0</v>
      </c>
      <c r="AM292" s="77">
        <f t="shared" si="94"/>
        <v>0</v>
      </c>
      <c r="AN292" s="77">
        <f t="shared" si="95"/>
        <v>0</v>
      </c>
      <c r="AO292" s="77">
        <f t="shared" si="96"/>
        <v>0</v>
      </c>
      <c r="AP292" s="77">
        <f t="shared" si="97"/>
        <v>0</v>
      </c>
      <c r="AQ292" s="77">
        <f t="shared" si="98"/>
        <v>0</v>
      </c>
      <c r="AR292" s="77">
        <f t="shared" si="99"/>
        <v>0</v>
      </c>
      <c r="AS292" s="105" t="str">
        <f>IF($B291="","",IF($B291=$B288,AS289,$B291))</f>
        <v>25</v>
      </c>
      <c r="AT292" s="311"/>
      <c r="AU292" s="298"/>
      <c r="AV292" s="298"/>
    </row>
    <row r="293" spans="1:48" ht="13.25" customHeight="1" x14ac:dyDescent="0.2">
      <c r="A293" s="309"/>
      <c r="B293" s="283"/>
      <c r="C293" s="304"/>
      <c r="D293" s="54" t="s">
        <v>32</v>
      </c>
      <c r="E293" s="278"/>
      <c r="F293" s="292"/>
      <c r="G293" s="134"/>
      <c r="H293" s="278"/>
      <c r="I293" s="57"/>
      <c r="J293" s="179" t="str">
        <f>IF(I293="","",IF(_xlfn.XLOOKUP(I293,I$3:I292,$AS$3:AS292,0,,-1)=AS293,_xlfn.XLOOKUP(I293,I$3:I292,J$3:J292,1,,-1)+1,1))</f>
        <v/>
      </c>
      <c r="K293" s="63" t="str">
        <f>IF(I293="","",_xlfn.XLOOKUP(I293,I$3:I292,K$3:K292,0,,-1)+IF($D293=" ",1,0))</f>
        <v/>
      </c>
      <c r="L293" s="55"/>
      <c r="M293" s="128"/>
      <c r="N293" s="295"/>
      <c r="O293" s="62" t="str">
        <f>IF(OR(W291="",W292=""),"",IF(L293&gt;0,ROUND(IF(M293&gt;0,M293,IF(M291&gt;0,IF(N291=TRUE,ROUND((M291*W293)/W291,0),(M291*W293)/W291),IF(M292&gt;0,IF(N291=TRUE,ROUND((M292*W293)/W292,0),(M292*W293)/W292),IF(M293&gt;0,M293,0)))),2),""))</f>
        <v/>
      </c>
      <c r="P293" s="63" t="str">
        <f t="shared" si="100"/>
        <v/>
      </c>
      <c r="Q293" s="278"/>
      <c r="R293" s="278"/>
      <c r="S293" s="278"/>
      <c r="T293" s="278"/>
      <c r="U293" s="278"/>
      <c r="V293" s="289"/>
      <c r="W293" s="64" t="str">
        <f>IF(L293="","",(SUM(L291:L293)/L293)/(SUM(L291:L293)/L291+SUM(L291:L293)/L292+SUM(L291:L293)/L293))</f>
        <v/>
      </c>
      <c r="X293" s="77">
        <f t="shared" ref="X293:AD302" si="104">IF($I293=X$2,IF(OR($D293="W",$D293="1/2W",$D293="1/2L"),$P293-$O293,IF($D293="X",0,-$O293)),0)</f>
        <v>0</v>
      </c>
      <c r="Y293" s="77">
        <f t="shared" si="104"/>
        <v>0</v>
      </c>
      <c r="Z293" s="77">
        <f t="shared" si="104"/>
        <v>0</v>
      </c>
      <c r="AA293" s="77">
        <f t="shared" si="104"/>
        <v>0</v>
      </c>
      <c r="AB293" s="77">
        <f t="shared" si="104"/>
        <v>0</v>
      </c>
      <c r="AC293" s="77">
        <f t="shared" si="104"/>
        <v>0</v>
      </c>
      <c r="AD293" s="77">
        <f t="shared" si="104"/>
        <v>0</v>
      </c>
      <c r="AE293" s="77">
        <f t="shared" si="86"/>
        <v>0</v>
      </c>
      <c r="AF293" s="77">
        <f t="shared" si="87"/>
        <v>0</v>
      </c>
      <c r="AG293" s="77">
        <f t="shared" si="88"/>
        <v>0</v>
      </c>
      <c r="AH293" s="77">
        <f t="shared" si="89"/>
        <v>0</v>
      </c>
      <c r="AI293" s="77">
        <f t="shared" si="90"/>
        <v>0</v>
      </c>
      <c r="AJ293" s="77">
        <f t="shared" si="91"/>
        <v>0</v>
      </c>
      <c r="AK293" s="77">
        <f t="shared" si="92"/>
        <v>0</v>
      </c>
      <c r="AL293" s="77">
        <f t="shared" si="93"/>
        <v>0</v>
      </c>
      <c r="AM293" s="77">
        <f t="shared" si="94"/>
        <v>0</v>
      </c>
      <c r="AN293" s="77">
        <f t="shared" si="95"/>
        <v>0</v>
      </c>
      <c r="AO293" s="77">
        <f t="shared" si="96"/>
        <v>0</v>
      </c>
      <c r="AP293" s="77">
        <f t="shared" si="97"/>
        <v>0</v>
      </c>
      <c r="AQ293" s="77">
        <f t="shared" si="98"/>
        <v>0</v>
      </c>
      <c r="AR293" s="77">
        <f t="shared" si="99"/>
        <v>0</v>
      </c>
      <c r="AS293" s="105" t="str">
        <f>IF($B291="","",IF($B291=$B288,AS290,$B291))</f>
        <v>25</v>
      </c>
      <c r="AT293" s="311"/>
      <c r="AU293" s="298"/>
      <c r="AV293" s="298"/>
    </row>
    <row r="294" spans="1:48" ht="13.25" customHeight="1" x14ac:dyDescent="0.2">
      <c r="A294" s="307" t="str">
        <f>IF(OR(D294="W",D295="W",D296="W",D294="1/2W",D295="1/2W",D296="1/2W",D294="1/2L",D295="1/2L",D296="1/2L"),"OK",IF(OR(D294="L",D295="L",D296="L"),"LOSS",IF(OR(D294="X",D295="X",D296="X"),"Anulado"," ")))</f>
        <v>OK</v>
      </c>
      <c r="B294" s="317" t="str">
        <f>IF(E294="","",$B291)</f>
        <v>25</v>
      </c>
      <c r="C294" s="305" t="str">
        <f>IF(E294=""," ","– "&amp;COUNTIF(B$3:B296,$B294))</f>
        <v>– 9</v>
      </c>
      <c r="D294" s="65" t="s">
        <v>31</v>
      </c>
      <c r="E294" s="326">
        <v>44710.625</v>
      </c>
      <c r="F294" s="314" t="s">
        <v>337</v>
      </c>
      <c r="G294" s="66" t="s">
        <v>35</v>
      </c>
      <c r="H294" s="313" t="str">
        <f ca="1">IF(E294="","",IF(AND(DAY(E294)&lt;DAY(TODAY()),$A294=" "),"???",IF($A294=" ",IF(AND(DAY(E294)=DAY(TODAY()),HOUR(E294)&lt;=HOUR(NOW())+1),IF(AND(HOUR(E294)+2&lt;=HOUR(NOW()),DAY(E294)&lt;=DAY(TODAY()),MINUTE(E294)&lt;=MINUTE(NOW())),"???",IF(OR(MINUTE(E294)&lt;=MINUTE(NOW()),HOUR(E294)&lt;=HOUR(NOW())),"!!!","")),""),"")))</f>
        <v/>
      </c>
      <c r="I294" s="67" t="s">
        <v>22</v>
      </c>
      <c r="J294" s="69">
        <f>IF(I294="","",IF(_xlfn.XLOOKUP(I294,I$3:I293,$AS$3:AS293,0,,-1)=AS294,_xlfn.XLOOKUP(I294,I$3:I293,J$3:J293,1,,-1)+1,1))</f>
        <v>3</v>
      </c>
      <c r="K294" s="173">
        <f>IF(I294="","",_xlfn.XLOOKUP(I294,I$3:I293,K$3:K293,0,,-1)+IF($D294=" ",1,0))</f>
        <v>0</v>
      </c>
      <c r="L294" s="70">
        <v>3.05</v>
      </c>
      <c r="M294" s="71">
        <v>40.06</v>
      </c>
      <c r="N294" s="293" t="b">
        <v>1</v>
      </c>
      <c r="O294" s="72">
        <f>IF(OR(W294="",W295=""),"",ROUND(IF(L296&gt;0,IF(M294&gt;0,M294,IF(M295&gt;0,IF(N294=TRUE,ROUND((M295*W294)/W295,0),(M295*W294)/W295),IF(N294=TRUE,ROUND((M296*W294)/W296,0),(M296*W294)/W296))),IF(M294&gt;0,M294,IF(N294=TRUE,ROUND((M295*W294)/W295,0),(M295*W294)/W295))),2))</f>
        <v>40.06</v>
      </c>
      <c r="P294" s="73">
        <f t="shared" si="100"/>
        <v>122.18299999999999</v>
      </c>
      <c r="Q294" s="320">
        <f>IF($A294="Anulado",0,IF(OR($A294="LOSS",$A294="OK"),IF(OR($D294="W",$D294="1/2W",$D294="1/2L"),P294-O294,IF($D294="L",-O294,0))+IF(OR($D295="W",$D295="1/2W",$D295="1/2L"),P295-O295,IF($D295="L",-O295,0))+IF(OR($D296="W",$D296="1/2W",$D296="1/2L"),P296-O296,IF($D296="L",-O296,0)),IF(AND(OR($D294="W",$D294="1/2W",$D294="1/2L"),D295="W"),P294+P295-SUM(O294:O296)+_xlfn.XLOOKUP("X",D294:D296,O294:O296,0),IF(AND(D294=TRUE,D296="W"),P294+P296-SUM(O294:O296),IF(AND(D295="W",D296="W"),P295+P296-SUM(O294:O296)+_xlfn.XLOOKUP("X",D294:D296,O294:O296,0),IF(L296&gt;0,IF(OR($D294="W",$D294="1/2W",$D294="1/2L"),P294-SUM(O294:O296)+_xlfn.XLOOKUP("X",D294:D296,O294:O296,0),IF(OR($D294="W",$D294="1/2W",$D294="1/2L"),P295-SUM(O294:O296)+_xlfn.XLOOKUP("X",D294:D296,O294:O296,0),IF(OR($D294="W",$D294="1/2W",$D294="1/2L"),P296-SUM(O294:O296)+_xlfn.XLOOKUP("X",D294:D296,O294:O296,0),SUM(P294:P296)/3-SUM(O294:O296)+_xlfn.XLOOKUP("X",D294:D296,O294:O296,0)))),IF(OR($D294="W",$D294="1/2W",$D294="1/2L"),P294-SUM(O294:O295)+_xlfn.XLOOKUP("X",D294:D296,O294:O296,0),IF(OR($D294="W",$D294="1/2W",$D294="1/2L"),P295-SUM(O294:O295)+_xlfn.XLOOKUP("X",D294:D296,O294:O296,0),SUM(P294:P295)/2-SUM(O294:O295)+_xlfn.XLOOKUP("X",D294:D296,O294:O296,0)))))))))</f>
        <v>5.1229999999999905</v>
      </c>
      <c r="R294" s="319">
        <f>IF(Q294=0,0,Q294/SUM(O294:O296))</f>
        <v>4.3763881770032383E-2</v>
      </c>
      <c r="S294" s="296">
        <f>IF($B294=$B291,IF(OR($A294="LOSS",$A294="OK",$A294="Anulada"),Q294,0)+S291,IF(OR($A294="LOSS",$A294="OK",$A294="Anulada"),Q294,0))</f>
        <v>15.592000000000073</v>
      </c>
      <c r="T294" s="296">
        <f>IF($B294="",0,IF($B294=$B291,IF(G296="",IF(OR(G294="DNB1",G294="DNB2",G294="AH1(0)",G294="AH2(0)",G294="AH1(1)",G294="AH2(1)",G294="AH1(2)",G294="AH2(2)",G294="AH1(3)",G294="AH2(3)",G294="AH1(4)",G294="AH2(4)"),0,IF(Q294&lt;0,IF(G296="",SMALL(P294:P296,1)-SUM(O294:O296),0),SMALL(P294:P296,1)-SUM(O294:O296))),IF(Q294&lt;0,IF(G296="",SMALL(P294:P296,1)-SUM(O294:O296),0),SMALL(P294:P296,1)-SUM(O294:O296)))+T291,IF(G296="",IF(OR(G294="DNB1",G294="DNB2",G294="AH1(0)",G294="AH2(0)",G294="AH1(1)",G294="AH2(1)",G294="AH1(2)",G294="AH2(2)",G294="AH1(3)",G294="AH2(3)",G294="AH1(4)",G294="AH2(4)"),0,IF(Q294&lt;0,IF(G296="",SMALL(P294:P296,1)-SUM(O294:O296),0),SMALL(P294:P296,1)-SUM(O294:O296))),IF(Q294&lt;0,IF(G296="",SMALL(P294:P296,1)-SUM(O294:O296),0),SMALL(P294:P296,1)-SUM(O294:O296)))))</f>
        <v>-5.8988000000000049</v>
      </c>
      <c r="U294" s="296">
        <f>IF($B294=$B291,IF(Q294&lt;0,IF(G296="",Q294,0),Q294)+U291,Q294)</f>
        <v>15.592000000000073</v>
      </c>
      <c r="V294" s="323">
        <f>IF(U294=0,0,U294/AT294)</f>
        <v>9.9649131776901965E-3</v>
      </c>
      <c r="W294" s="74">
        <f>IF(L294="","",IF(L296&gt;0,(SUM(L294:L296)/L294)/(SUM(L294:L296)/L294+SUM(L294:L296)/L295+SUM(L294:L296)/L296),L295/SUM(L294:L295)))</f>
        <v>0.34549356223175964</v>
      </c>
      <c r="X294" s="77">
        <f t="shared" si="104"/>
        <v>0</v>
      </c>
      <c r="Y294" s="77">
        <f t="shared" si="104"/>
        <v>0</v>
      </c>
      <c r="Z294" s="77">
        <f t="shared" si="104"/>
        <v>0</v>
      </c>
      <c r="AA294" s="77">
        <f t="shared" si="104"/>
        <v>0</v>
      </c>
      <c r="AB294" s="89">
        <f t="shared" si="104"/>
        <v>82.12299999999999</v>
      </c>
      <c r="AC294" s="77">
        <f t="shared" si="104"/>
        <v>0</v>
      </c>
      <c r="AD294" s="77">
        <f t="shared" si="104"/>
        <v>0</v>
      </c>
      <c r="AE294" s="77">
        <f t="shared" si="86"/>
        <v>0</v>
      </c>
      <c r="AF294" s="77">
        <f t="shared" si="87"/>
        <v>0</v>
      </c>
      <c r="AG294" s="77">
        <f t="shared" si="88"/>
        <v>0</v>
      </c>
      <c r="AH294" s="77">
        <f t="shared" si="89"/>
        <v>0</v>
      </c>
      <c r="AI294" s="77">
        <f t="shared" si="90"/>
        <v>0</v>
      </c>
      <c r="AJ294" s="77">
        <f t="shared" si="91"/>
        <v>0</v>
      </c>
      <c r="AK294" s="77">
        <f t="shared" si="92"/>
        <v>0</v>
      </c>
      <c r="AL294" s="77">
        <f t="shared" si="93"/>
        <v>0</v>
      </c>
      <c r="AM294" s="77">
        <f t="shared" si="94"/>
        <v>1</v>
      </c>
      <c r="AN294" s="77">
        <f t="shared" si="95"/>
        <v>0</v>
      </c>
      <c r="AO294" s="77">
        <f t="shared" si="96"/>
        <v>0</v>
      </c>
      <c r="AP294" s="77">
        <f t="shared" si="97"/>
        <v>0</v>
      </c>
      <c r="AQ294" s="77">
        <f t="shared" si="98"/>
        <v>0</v>
      </c>
      <c r="AR294" s="77">
        <f t="shared" si="99"/>
        <v>0</v>
      </c>
      <c r="AS294" s="107" t="str">
        <f>IF($B294="","",IF($B294=$B291,AS291,$B294))</f>
        <v>25</v>
      </c>
      <c r="AT294" s="321">
        <f>IF($B294=$B291,AT291+SUM(O294:O296),SUM(O294:O296))</f>
        <v>1564.69</v>
      </c>
      <c r="AU294" s="296">
        <f>IF($A294=" ",SUM(O294:O296),0)+AU291</f>
        <v>0</v>
      </c>
      <c r="AV294" s="296">
        <f>IF($B294="","",AV291+Q294)</f>
        <v>518.68780538757574</v>
      </c>
    </row>
    <row r="295" spans="1:48" ht="13" customHeight="1" x14ac:dyDescent="0.2">
      <c r="A295" s="308"/>
      <c r="B295" s="282"/>
      <c r="C295" s="303"/>
      <c r="D295" s="79" t="s">
        <v>28</v>
      </c>
      <c r="E295" s="277"/>
      <c r="F295" s="291"/>
      <c r="G295" s="80" t="s">
        <v>150</v>
      </c>
      <c r="H295" s="277"/>
      <c r="I295" s="81" t="s">
        <v>22</v>
      </c>
      <c r="J295" s="83">
        <f>IF(I295="","",IF(_xlfn.XLOOKUP(I295,I$3:I294,$AS$3:AS294,0,,-1)=AS295,_xlfn.XLOOKUP(I295,I$3:I294,J$3:J294,1,,-1)+1,1))</f>
        <v>4</v>
      </c>
      <c r="K295" s="174">
        <f>IF(I295="","",_xlfn.XLOOKUP(I295,I$3:I294,K$3:K294,0,,-1)+IF($D295=" ",1,0))</f>
        <v>0</v>
      </c>
      <c r="L295" s="84">
        <v>1.61</v>
      </c>
      <c r="M295" s="85">
        <v>77</v>
      </c>
      <c r="N295" s="294"/>
      <c r="O295" s="86">
        <f>IF(OR(W294="",W295=""),"",ROUND(IF(L296&gt;0,IF(M295&gt;0,M295,IF(M294&gt;0,IF(N294=TRUE,ROUND((M294*W295)/W294,0),(M294*W295)/W294),IF(M295&gt;0,IF(N294=TRUE,ROUND(M295,0),M295),IF(M296&gt;0,IF(N294=TRUE,ROUND(O296*W295/W296,0),O296*W295/W296),0)))),IF(M295&gt;0,M295,IF(N294=TRUE,ROUND((M294*W295)/W294,0),(M294*W295)/W294))),2))</f>
        <v>77</v>
      </c>
      <c r="P295" s="87">
        <f t="shared" si="100"/>
        <v>123.97000000000001</v>
      </c>
      <c r="Q295" s="277"/>
      <c r="R295" s="286"/>
      <c r="S295" s="286"/>
      <c r="T295" s="286"/>
      <c r="U295" s="286"/>
      <c r="V295" s="288"/>
      <c r="W295" s="88">
        <f>IF(L295="","",IF(L296&gt;0,(SUM(L294:L296)/L295)/(SUM(L294:L296)/L294+SUM(L294:L296)/L295+SUM(L294:L296)/L296),L294/SUM(L294:L295)))</f>
        <v>0.65450643776824025</v>
      </c>
      <c r="X295" s="77">
        <f t="shared" si="104"/>
        <v>0</v>
      </c>
      <c r="Y295" s="77">
        <f t="shared" si="104"/>
        <v>0</v>
      </c>
      <c r="Z295" s="77">
        <f t="shared" si="104"/>
        <v>0</v>
      </c>
      <c r="AA295" s="77">
        <f t="shared" si="104"/>
        <v>0</v>
      </c>
      <c r="AB295" s="89">
        <f t="shared" si="104"/>
        <v>-77</v>
      </c>
      <c r="AC295" s="77">
        <f t="shared" si="104"/>
        <v>0</v>
      </c>
      <c r="AD295" s="77">
        <f t="shared" si="104"/>
        <v>0</v>
      </c>
      <c r="AE295" s="77">
        <f t="shared" si="86"/>
        <v>0</v>
      </c>
      <c r="AF295" s="77">
        <f t="shared" si="87"/>
        <v>0</v>
      </c>
      <c r="AG295" s="77">
        <f t="shared" si="88"/>
        <v>0</v>
      </c>
      <c r="AH295" s="77">
        <f t="shared" si="89"/>
        <v>0</v>
      </c>
      <c r="AI295" s="77">
        <f t="shared" si="90"/>
        <v>0</v>
      </c>
      <c r="AJ295" s="77">
        <f t="shared" si="91"/>
        <v>0</v>
      </c>
      <c r="AK295" s="77">
        <f t="shared" si="92"/>
        <v>0</v>
      </c>
      <c r="AL295" s="77">
        <f t="shared" si="93"/>
        <v>0</v>
      </c>
      <c r="AM295" s="77">
        <f t="shared" si="94"/>
        <v>0</v>
      </c>
      <c r="AN295" s="77">
        <f t="shared" si="95"/>
        <v>1</v>
      </c>
      <c r="AO295" s="77">
        <f t="shared" si="96"/>
        <v>0</v>
      </c>
      <c r="AP295" s="77">
        <f t="shared" si="97"/>
        <v>0</v>
      </c>
      <c r="AQ295" s="77">
        <f t="shared" si="98"/>
        <v>0</v>
      </c>
      <c r="AR295" s="77">
        <f t="shared" si="99"/>
        <v>0</v>
      </c>
      <c r="AS295" s="107" t="str">
        <f>IF($B294="","",IF($B294=$B291,AS292,$B294))</f>
        <v>25</v>
      </c>
      <c r="AT295" s="311"/>
      <c r="AU295" s="298"/>
      <c r="AV295" s="298"/>
    </row>
    <row r="296" spans="1:48" ht="13.25" customHeight="1" x14ac:dyDescent="0.2">
      <c r="A296" s="309"/>
      <c r="B296" s="283"/>
      <c r="C296" s="304"/>
      <c r="D296" s="90" t="s">
        <v>32</v>
      </c>
      <c r="E296" s="278"/>
      <c r="F296" s="292"/>
      <c r="G296" s="109"/>
      <c r="H296" s="278"/>
      <c r="I296" s="110"/>
      <c r="J296" s="112" t="str">
        <f>IF(I296="","",IF(_xlfn.XLOOKUP(I296,I$3:I295,$AS$3:AS295,0,,-1)=AS296,_xlfn.XLOOKUP(I296,I$3:I295,J$3:J295,1,,-1)+1,1))</f>
        <v/>
      </c>
      <c r="K296" s="115" t="str">
        <f>IF(I296="","",_xlfn.XLOOKUP(I296,I$3:I295,K$3:K295,0,,-1)+IF($D296=" ",1,0))</f>
        <v/>
      </c>
      <c r="L296" s="113"/>
      <c r="M296" s="96"/>
      <c r="N296" s="295"/>
      <c r="O296" s="114" t="str">
        <f>IF(OR(W294="",W295=""),"",IF(L296&gt;0,ROUND(IF(M296&gt;0,M296,IF(M294&gt;0,IF(N294=TRUE,ROUND((M294*W296)/W294,0),(M294*W296)/W294),IF(M295&gt;0,IF(N294=TRUE,ROUND((M295*W296)/W295,0),(M295*W296)/W295),IF(M296&gt;0,M296,0)))),2),""))</f>
        <v/>
      </c>
      <c r="P296" s="115" t="str">
        <f t="shared" si="100"/>
        <v/>
      </c>
      <c r="Q296" s="278"/>
      <c r="R296" s="278"/>
      <c r="S296" s="278"/>
      <c r="T296" s="278"/>
      <c r="U296" s="278"/>
      <c r="V296" s="289"/>
      <c r="W296" s="116" t="str">
        <f>IF(L296="","",(SUM(L294:L296)/L296)/(SUM(L294:L296)/L294+SUM(L294:L296)/L295+SUM(L294:L296)/L296))</f>
        <v/>
      </c>
      <c r="X296" s="77">
        <f t="shared" si="104"/>
        <v>0</v>
      </c>
      <c r="Y296" s="77">
        <f t="shared" si="104"/>
        <v>0</v>
      </c>
      <c r="Z296" s="77">
        <f t="shared" si="104"/>
        <v>0</v>
      </c>
      <c r="AA296" s="77">
        <f t="shared" si="104"/>
        <v>0</v>
      </c>
      <c r="AB296" s="77">
        <f t="shared" si="104"/>
        <v>0</v>
      </c>
      <c r="AC296" s="77">
        <f t="shared" si="104"/>
        <v>0</v>
      </c>
      <c r="AD296" s="77">
        <f t="shared" si="104"/>
        <v>0</v>
      </c>
      <c r="AE296" s="77">
        <f t="shared" si="86"/>
        <v>0</v>
      </c>
      <c r="AF296" s="77">
        <f t="shared" si="87"/>
        <v>0</v>
      </c>
      <c r="AG296" s="77">
        <f t="shared" si="88"/>
        <v>0</v>
      </c>
      <c r="AH296" s="77">
        <f t="shared" si="89"/>
        <v>0</v>
      </c>
      <c r="AI296" s="77">
        <f t="shared" si="90"/>
        <v>0</v>
      </c>
      <c r="AJ296" s="77">
        <f t="shared" si="91"/>
        <v>0</v>
      </c>
      <c r="AK296" s="77">
        <f t="shared" si="92"/>
        <v>0</v>
      </c>
      <c r="AL296" s="77">
        <f t="shared" si="93"/>
        <v>0</v>
      </c>
      <c r="AM296" s="77">
        <f t="shared" si="94"/>
        <v>0</v>
      </c>
      <c r="AN296" s="77">
        <f t="shared" si="95"/>
        <v>0</v>
      </c>
      <c r="AO296" s="77">
        <f t="shared" si="96"/>
        <v>0</v>
      </c>
      <c r="AP296" s="77">
        <f t="shared" si="97"/>
        <v>0</v>
      </c>
      <c r="AQ296" s="77">
        <f t="shared" si="98"/>
        <v>0</v>
      </c>
      <c r="AR296" s="77">
        <f t="shared" si="99"/>
        <v>0</v>
      </c>
      <c r="AS296" s="107" t="str">
        <f>IF($B294="","",IF($B294=$B291,AS293,$B294))</f>
        <v>25</v>
      </c>
      <c r="AT296" s="311"/>
      <c r="AU296" s="298"/>
      <c r="AV296" s="298"/>
    </row>
    <row r="297" spans="1:48" ht="13.25" customHeight="1" x14ac:dyDescent="0.2">
      <c r="A297" s="312" t="str">
        <f>IF(OR(D297="W",D298="W",D299="W",D297="1/2W",D298="1/2W",D299="1/2W",D297="1/2L",D298="1/2L",D299="1/2L"),"OK",IF(OR(D297="L",D298="L",D299="L"),"LOSS",IF(OR(D297="X",D298="X",D299="X"),"Anulado"," ")))</f>
        <v>OK</v>
      </c>
      <c r="B297" s="316" t="str">
        <f>IF(E297="","",$B294)</f>
        <v>25</v>
      </c>
      <c r="C297" s="302" t="str">
        <f>IF(E297=""," ","– "&amp;COUNTIF(B$3:B299,$B297))</f>
        <v>– 10</v>
      </c>
      <c r="D297" s="25" t="s">
        <v>31</v>
      </c>
      <c r="E297" s="325">
        <v>44706.791666666664</v>
      </c>
      <c r="F297" s="315" t="s">
        <v>338</v>
      </c>
      <c r="G297" s="117" t="s">
        <v>64</v>
      </c>
      <c r="H297" s="306" t="str">
        <f ca="1">IF(E297="","",IF(AND(DAY(E297)&lt;DAY(TODAY()),$A297=" "),"???",IF($A297=" ",IF(AND(DAY(E297)=DAY(TODAY()),HOUR(E297)&lt;=HOUR(NOW())+1),IF(AND(HOUR(E297)+2&lt;=HOUR(NOW()),DAY(E297)&lt;=DAY(TODAY()),MINUTE(E297)&lt;=MINUTE(NOW())),"???",IF(OR(MINUTE(E297)&lt;=MINUTE(NOW()),HOUR(E297)&lt;=HOUR(NOW())),"!!!","")),""),"")))</f>
        <v/>
      </c>
      <c r="I297" s="27" t="s">
        <v>20</v>
      </c>
      <c r="J297" s="175">
        <f>IF(I297="","",IF(_xlfn.XLOOKUP(I297,I$3:I296,$AS$3:AS296,0,,-1)=AS297,_xlfn.XLOOKUP(I297,I$3:I296,J$3:J296,1,,-1)+1,1))</f>
        <v>5</v>
      </c>
      <c r="K297" s="176">
        <f>IF(I297="","",_xlfn.XLOOKUP(I297,I$3:I296,K$3:K296,0,,-1)+IF($D297=" ",1,0))</f>
        <v>0</v>
      </c>
      <c r="L297" s="118">
        <v>2.8</v>
      </c>
      <c r="M297" s="119">
        <v>32.19</v>
      </c>
      <c r="N297" s="318" t="b">
        <v>1</v>
      </c>
      <c r="O297" s="102">
        <f>IF(OR(W297="",W298=""),"",ROUND(IF(L299&gt;0,IF(M297&gt;0,M297,IF(M298&gt;0,IF(N297=TRUE,ROUND((M298*W297)/W298,0),(M298*W297)/W298),IF(N297=TRUE,ROUND((M299*W297)/W299,0),(M299*W297)/W299))),IF(M297&gt;0,M297,IF(N297=TRUE,ROUND((M298*W297)/W298,0),(M298*W297)/W298))),2))</f>
        <v>32.19</v>
      </c>
      <c r="P297" s="33">
        <f t="shared" si="100"/>
        <v>90.131999999999991</v>
      </c>
      <c r="Q297" s="301">
        <f>IF($A297="Anulado",0,IF(OR($A297="LOSS",$A297="OK"),IF(OR($D297="W",$D297="1/2W",$D297="1/2L"),P297-O297,IF($D297="L",-O297,0))+IF(OR($D298="W",$D298="1/2W",$D298="1/2L"),P298-O298,IF($D298="L",-O298,0))+IF(OR($D299="W",$D299="1/2W",$D299="1/2L"),P299-O299,IF($D299="L",-O299,0)),IF(AND(OR($D297="W",$D297="1/2W",$D297="1/2L"),D298="W"),P297+P298-SUM(O297:O299)+_xlfn.XLOOKUP("X",D297:D299,O297:O299,0),IF(AND(D297=TRUE,D299="W"),P297+P299-SUM(O297:O299),IF(AND(D298="W",D299="W"),P298+P299-SUM(O297:O299)+_xlfn.XLOOKUP("X",D297:D299,O297:O299,0),IF(L299&gt;0,IF(OR($D297="W",$D297="1/2W",$D297="1/2L"),P297-SUM(O297:O299)+_xlfn.XLOOKUP("X",D297:D299,O297:O299,0),IF(OR($D297="W",$D297="1/2W",$D297="1/2L"),P298-SUM(O297:O299)+_xlfn.XLOOKUP("X",D297:D299,O297:O299,0),IF(OR($D297="W",$D297="1/2W",$D297="1/2L"),P299-SUM(O297:O299)+_xlfn.XLOOKUP("X",D297:D299,O297:O299,0),SUM(P297:P299)/3-SUM(O297:O299)+_xlfn.XLOOKUP("X",D297:D299,O297:O299,0)))),IF(OR($D297="W",$D297="1/2W",$D297="1/2L"),P297-SUM(O297:O298)+_xlfn.XLOOKUP("X",D297:D299,O297:O299,0),IF(OR($D297="W",$D297="1/2W",$D297="1/2L"),P298-SUM(O297:O298)+_xlfn.XLOOKUP("X",D297:D299,O297:O299,0),SUM(P297:P298)/2-SUM(O297:O298)+_xlfn.XLOOKUP("X",D297:D299,O297:O299,0)))))))))</f>
        <v>3.9419999999999931</v>
      </c>
      <c r="R297" s="300">
        <f>IF(Q297=0,0,Q297/SUM(O297:O299))</f>
        <v>4.5736164288200411E-2</v>
      </c>
      <c r="S297" s="285">
        <f>IF($B297=$B294,IF(OR($A297="LOSS",$A297="OK",$A297="Anulada"),Q297,0)+S294,IF(OR($A297="LOSS",$A297="OK",$A297="Anulada"),Q297,0))</f>
        <v>19.534000000000066</v>
      </c>
      <c r="T297" s="285">
        <f>IF($B297="",0,IF($B297=$B294,IF(G299="",IF(OR(G297="DNB1",G297="DNB2",G297="AH1(0)",G297="AH2(0)",G297="AH1(1)",G297="AH2(1)",G297="AH1(2)",G297="AH2(2)",G297="AH1(3)",G297="AH2(3)",G297="AH1(4)",G297="AH2(4)"),0,IF(Q297&lt;0,IF(G299="",SMALL(P297:P299,1)-SUM(O297:O299),0),SMALL(P297:P299,1)-SUM(O297:O299))),IF(Q297&lt;0,IF(G299="",SMALL(P297:P299,1)-SUM(O297:O299),0),SMALL(P297:P299,1)-SUM(O297:O299)))+T294,IF(G299="",IF(OR(G297="DNB1",G297="DNB2",G297="AH1(0)",G297="AH2(0)",G297="AH1(1)",G297="AH2(1)",G297="AH1(2)",G297="AH2(2)",G297="AH1(3)",G297="AH2(3)",G297="AH1(4)",G297="AH2(4)"),0,IF(Q297&lt;0,IF(G299="",SMALL(P297:P299,1)-SUM(O297:O299),0),SMALL(P297:P299,1)-SUM(O297:O299))),IF(Q297&lt;0,IF(G299="",SMALL(P297:P299,1)-SUM(O297:O299),0),SMALL(P297:P299,1)-SUM(O297:O299)))))</f>
        <v>-2.124800000000004</v>
      </c>
      <c r="U297" s="285">
        <f>IF($B297=$B294,IF(Q297&lt;0,IF(G299="",Q297,0),Q297)+U294,Q297)</f>
        <v>19.534000000000066</v>
      </c>
      <c r="V297" s="287">
        <f>IF(U297=0,0,U297/AT297)</f>
        <v>1.1832477224268308E-2</v>
      </c>
      <c r="W297" s="34">
        <f>IF(L297="","",IF(L299&gt;0,(SUM(L297:L299)/L297)/(SUM(L297:L299)/L297+SUM(L297:L299)/L298+SUM(L297:L299)/L299),L298/SUM(L297:L298)))</f>
        <v>0.37304075235109724</v>
      </c>
      <c r="X297" s="77">
        <f t="shared" si="104"/>
        <v>0</v>
      </c>
      <c r="Y297" s="77">
        <f t="shared" si="104"/>
        <v>0</v>
      </c>
      <c r="Z297" s="89">
        <f t="shared" si="104"/>
        <v>57.941999999999993</v>
      </c>
      <c r="AA297" s="77">
        <f t="shared" si="104"/>
        <v>0</v>
      </c>
      <c r="AB297" s="77">
        <f t="shared" si="104"/>
        <v>0</v>
      </c>
      <c r="AC297" s="77">
        <f t="shared" si="104"/>
        <v>0</v>
      </c>
      <c r="AD297" s="77">
        <f t="shared" si="104"/>
        <v>0</v>
      </c>
      <c r="AE297" s="77">
        <f t="shared" si="86"/>
        <v>0</v>
      </c>
      <c r="AF297" s="77">
        <f t="shared" si="87"/>
        <v>0</v>
      </c>
      <c r="AG297" s="77">
        <f t="shared" si="88"/>
        <v>0</v>
      </c>
      <c r="AH297" s="77">
        <f t="shared" si="89"/>
        <v>0</v>
      </c>
      <c r="AI297" s="77">
        <f t="shared" si="90"/>
        <v>1</v>
      </c>
      <c r="AJ297" s="77">
        <f t="shared" si="91"/>
        <v>0</v>
      </c>
      <c r="AK297" s="77">
        <f t="shared" si="92"/>
        <v>0</v>
      </c>
      <c r="AL297" s="77">
        <f t="shared" si="93"/>
        <v>0</v>
      </c>
      <c r="AM297" s="77">
        <f t="shared" si="94"/>
        <v>0</v>
      </c>
      <c r="AN297" s="77">
        <f t="shared" si="95"/>
        <v>0</v>
      </c>
      <c r="AO297" s="77">
        <f t="shared" si="96"/>
        <v>0</v>
      </c>
      <c r="AP297" s="77">
        <f t="shared" si="97"/>
        <v>0</v>
      </c>
      <c r="AQ297" s="77">
        <f t="shared" si="98"/>
        <v>0</v>
      </c>
      <c r="AR297" s="77">
        <f t="shared" si="99"/>
        <v>0</v>
      </c>
      <c r="AS297" s="105" t="str">
        <f>IF($B297="","",IF($B297=$B294,AS294,$B297))</f>
        <v>25</v>
      </c>
      <c r="AT297" s="322">
        <f>IF($B297=$B294,AT294+SUM(O297:O299),SUM(O297:O299))</f>
        <v>1650.88</v>
      </c>
      <c r="AU297" s="285">
        <f>IF($A297=" ",SUM(O297:O299),0)+AU294</f>
        <v>0</v>
      </c>
      <c r="AV297" s="285">
        <f>IF($B297="","",AV294+Q297)</f>
        <v>522.62980538757574</v>
      </c>
    </row>
    <row r="298" spans="1:48" ht="13" customHeight="1" x14ac:dyDescent="0.2">
      <c r="A298" s="308"/>
      <c r="B298" s="282"/>
      <c r="C298" s="303"/>
      <c r="D298" s="39" t="s">
        <v>28</v>
      </c>
      <c r="E298" s="277"/>
      <c r="F298" s="291"/>
      <c r="G298" s="120" t="s">
        <v>65</v>
      </c>
      <c r="H298" s="277"/>
      <c r="I298" s="42" t="s">
        <v>19</v>
      </c>
      <c r="J298" s="177">
        <f>IF(I298="","",IF(_xlfn.XLOOKUP(I298,I$3:I297,$AS$3:AS297,0,,-1)=AS298,_xlfn.XLOOKUP(I298,I$3:I297,J$3:J297,1,,-1)+1,1))</f>
        <v>5</v>
      </c>
      <c r="K298" s="178">
        <f>IF(I298="","",_xlfn.XLOOKUP(I298,I$3:I297,K$3:K297,0,,-1)+IF($D298=" ",1,0))</f>
        <v>0</v>
      </c>
      <c r="L298" s="121">
        <v>1.6659999999999999</v>
      </c>
      <c r="M298" s="122"/>
      <c r="N298" s="294"/>
      <c r="O298" s="47">
        <f>IF(OR(W297="",W298=""),"",ROUND(IF(L299&gt;0,IF(M298&gt;0,M298,IF(M297&gt;0,IF(N297=TRUE,ROUND((M297*W298)/W297,0),(M297*W298)/W297),IF(M298&gt;0,IF(N297=TRUE,ROUND(M298,0),M298),IF(M299&gt;0,IF(N297=TRUE,ROUND(O299*W298/W299,0),O299*W298/W299),0)))),IF(M298&gt;0,M298,IF(N297=TRUE,ROUND((M297*W298)/W297,0),(M297*W298)/W297))),2))</f>
        <v>54</v>
      </c>
      <c r="P298" s="48">
        <f t="shared" si="100"/>
        <v>89.963999999999999</v>
      </c>
      <c r="Q298" s="277"/>
      <c r="R298" s="286"/>
      <c r="S298" s="286"/>
      <c r="T298" s="286"/>
      <c r="U298" s="286"/>
      <c r="V298" s="288"/>
      <c r="W298" s="49">
        <f>IF(L298="","",IF(L299&gt;0,(SUM(L297:L299)/L298)/(SUM(L297:L299)/L297+SUM(L297:L299)/L298+SUM(L297:L299)/L299),L297/SUM(L297:L298)))</f>
        <v>0.62695924764890287</v>
      </c>
      <c r="X298" s="77">
        <f t="shared" si="104"/>
        <v>0</v>
      </c>
      <c r="Y298" s="89">
        <f t="shared" si="104"/>
        <v>-54</v>
      </c>
      <c r="Z298" s="77">
        <f t="shared" si="104"/>
        <v>0</v>
      </c>
      <c r="AA298" s="77">
        <f t="shared" si="104"/>
        <v>0</v>
      </c>
      <c r="AB298" s="77">
        <f t="shared" si="104"/>
        <v>0</v>
      </c>
      <c r="AC298" s="77">
        <f t="shared" si="104"/>
        <v>0</v>
      </c>
      <c r="AD298" s="77">
        <f t="shared" si="104"/>
        <v>0</v>
      </c>
      <c r="AE298" s="77">
        <f t="shared" si="86"/>
        <v>0</v>
      </c>
      <c r="AF298" s="77">
        <f t="shared" si="87"/>
        <v>0</v>
      </c>
      <c r="AG298" s="77">
        <f t="shared" si="88"/>
        <v>0</v>
      </c>
      <c r="AH298" s="77">
        <f t="shared" si="89"/>
        <v>1</v>
      </c>
      <c r="AI298" s="77">
        <f t="shared" si="90"/>
        <v>0</v>
      </c>
      <c r="AJ298" s="77">
        <f t="shared" si="91"/>
        <v>0</v>
      </c>
      <c r="AK298" s="77">
        <f t="shared" si="92"/>
        <v>0</v>
      </c>
      <c r="AL298" s="77">
        <f t="shared" si="93"/>
        <v>0</v>
      </c>
      <c r="AM298" s="77">
        <f t="shared" si="94"/>
        <v>0</v>
      </c>
      <c r="AN298" s="77">
        <f t="shared" si="95"/>
        <v>0</v>
      </c>
      <c r="AO298" s="77">
        <f t="shared" si="96"/>
        <v>0</v>
      </c>
      <c r="AP298" s="77">
        <f t="shared" si="97"/>
        <v>0</v>
      </c>
      <c r="AQ298" s="77">
        <f t="shared" si="98"/>
        <v>0</v>
      </c>
      <c r="AR298" s="77">
        <f t="shared" si="99"/>
        <v>0</v>
      </c>
      <c r="AS298" s="105" t="str">
        <f>IF($B297="","",IF($B297=$B294,AS295,$B297))</f>
        <v>25</v>
      </c>
      <c r="AT298" s="311"/>
      <c r="AU298" s="298"/>
      <c r="AV298" s="298"/>
    </row>
    <row r="299" spans="1:48" ht="13.25" customHeight="1" x14ac:dyDescent="0.2">
      <c r="A299" s="309"/>
      <c r="B299" s="283"/>
      <c r="C299" s="304"/>
      <c r="D299" s="54" t="s">
        <v>32</v>
      </c>
      <c r="E299" s="278"/>
      <c r="F299" s="292"/>
      <c r="G299" s="134"/>
      <c r="H299" s="278"/>
      <c r="I299" s="57"/>
      <c r="J299" s="179" t="str">
        <f>IF(I299="","",IF(_xlfn.XLOOKUP(I299,I$3:I298,$AS$3:AS298,0,,-1)=AS299,_xlfn.XLOOKUP(I299,I$3:I298,J$3:J298,1,,-1)+1,1))</f>
        <v/>
      </c>
      <c r="K299" s="63" t="str">
        <f>IF(I299="","",_xlfn.XLOOKUP(I299,I$3:I298,K$3:K298,0,,-1)+IF($D299=" ",1,0))</f>
        <v/>
      </c>
      <c r="L299" s="55"/>
      <c r="M299" s="128"/>
      <c r="N299" s="295"/>
      <c r="O299" s="62" t="str">
        <f>IF(OR(W297="",W298=""),"",IF(L299&gt;0,ROUND(IF(M299&gt;0,M299,IF(M297&gt;0,IF(N297=TRUE,ROUND((M297*W299)/W297,0),(M297*W299)/W297),IF(M298&gt;0,IF(N297=TRUE,ROUND((M298*W299)/W298,0),(M298*W299)/W298),IF(M299&gt;0,M299,0)))),2),""))</f>
        <v/>
      </c>
      <c r="P299" s="63" t="str">
        <f t="shared" si="100"/>
        <v/>
      </c>
      <c r="Q299" s="278"/>
      <c r="R299" s="278"/>
      <c r="S299" s="278"/>
      <c r="T299" s="278"/>
      <c r="U299" s="278"/>
      <c r="V299" s="289"/>
      <c r="W299" s="64" t="str">
        <f>IF(L299="","",(SUM(L297:L299)/L299)/(SUM(L297:L299)/L297+SUM(L297:L299)/L298+SUM(L297:L299)/L299))</f>
        <v/>
      </c>
      <c r="X299" s="77">
        <f t="shared" si="104"/>
        <v>0</v>
      </c>
      <c r="Y299" s="77">
        <f t="shared" si="104"/>
        <v>0</v>
      </c>
      <c r="Z299" s="77">
        <f t="shared" si="104"/>
        <v>0</v>
      </c>
      <c r="AA299" s="77">
        <f t="shared" si="104"/>
        <v>0</v>
      </c>
      <c r="AB299" s="77">
        <f t="shared" si="104"/>
        <v>0</v>
      </c>
      <c r="AC299" s="77">
        <f t="shared" si="104"/>
        <v>0</v>
      </c>
      <c r="AD299" s="77">
        <f t="shared" si="104"/>
        <v>0</v>
      </c>
      <c r="AE299" s="77">
        <f t="shared" si="86"/>
        <v>0</v>
      </c>
      <c r="AF299" s="77">
        <f t="shared" si="87"/>
        <v>0</v>
      </c>
      <c r="AG299" s="77">
        <f t="shared" si="88"/>
        <v>0</v>
      </c>
      <c r="AH299" s="77">
        <f t="shared" si="89"/>
        <v>0</v>
      </c>
      <c r="AI299" s="77">
        <f t="shared" si="90"/>
        <v>0</v>
      </c>
      <c r="AJ299" s="77">
        <f t="shared" si="91"/>
        <v>0</v>
      </c>
      <c r="AK299" s="77">
        <f t="shared" si="92"/>
        <v>0</v>
      </c>
      <c r="AL299" s="77">
        <f t="shared" si="93"/>
        <v>0</v>
      </c>
      <c r="AM299" s="77">
        <f t="shared" si="94"/>
        <v>0</v>
      </c>
      <c r="AN299" s="77">
        <f t="shared" si="95"/>
        <v>0</v>
      </c>
      <c r="AO299" s="77">
        <f t="shared" si="96"/>
        <v>0</v>
      </c>
      <c r="AP299" s="77">
        <f t="shared" si="97"/>
        <v>0</v>
      </c>
      <c r="AQ299" s="77">
        <f t="shared" si="98"/>
        <v>0</v>
      </c>
      <c r="AR299" s="77">
        <f t="shared" si="99"/>
        <v>0</v>
      </c>
      <c r="AS299" s="105" t="str">
        <f>IF($B297="","",IF($B297=$B294,AS296,$B297))</f>
        <v>25</v>
      </c>
      <c r="AT299" s="311"/>
      <c r="AU299" s="298"/>
      <c r="AV299" s="298"/>
    </row>
    <row r="300" spans="1:48" ht="13.25" customHeight="1" x14ac:dyDescent="0.2">
      <c r="A300" s="307" t="str">
        <f>IF(OR(D300="W",D301="W",D302="W",D300="1/2W",D301="1/2W",D302="1/2W",D300="1/2L",D301="1/2L",D302="1/2L"),"OK",IF(OR(D300="L",D301="L",D302="L"),"LOSS",IF(OR(D300="X",D301="X",D302="X"),"Anulado"," ")))</f>
        <v>OK</v>
      </c>
      <c r="B300" s="317" t="str">
        <f>IF(E300="","",$B297)</f>
        <v>25</v>
      </c>
      <c r="C300" s="305" t="str">
        <f>IF(E300=""," ","– "&amp;COUNTIF(B$3:B302,$B300))</f>
        <v>– 11</v>
      </c>
      <c r="D300" s="65" t="s">
        <v>31</v>
      </c>
      <c r="E300" s="326">
        <v>44706.802083333336</v>
      </c>
      <c r="F300" s="314" t="s">
        <v>339</v>
      </c>
      <c r="G300" s="66" t="s">
        <v>253</v>
      </c>
      <c r="H300" s="313" t="str">
        <f ca="1">IF(E300="","",IF(AND(DAY(E300)&lt;DAY(TODAY()),$A300=" "),"???",IF($A300=" ",IF(AND(DAY(E300)=DAY(TODAY()),HOUR(E300)&lt;=HOUR(NOW())+1),IF(AND(HOUR(E300)+2&lt;=HOUR(NOW()),DAY(E300)&lt;=DAY(TODAY()),MINUTE(E300)&lt;=MINUTE(NOW())),"???",IF(OR(MINUTE(E300)&lt;=MINUTE(NOW()),HOUR(E300)&lt;=HOUR(NOW())),"!!!","")),""),"")))</f>
        <v/>
      </c>
      <c r="I300" s="67" t="s">
        <v>18</v>
      </c>
      <c r="J300" s="69">
        <f>IF(I300="","",IF(_xlfn.XLOOKUP(I300,I$3:I299,$AS$3:AS299,0,,-1)=AS300,_xlfn.XLOOKUP(I300,I$3:I299,J$3:J299,1,,-1)+1,1))</f>
        <v>3</v>
      </c>
      <c r="K300" s="173">
        <f>IF(I300="","",_xlfn.XLOOKUP(I300,I$3:I299,K$3:K299,0,,-1)+IF($D300=" ",1,0))</f>
        <v>0</v>
      </c>
      <c r="L300" s="70">
        <v>2.4900000000000002</v>
      </c>
      <c r="M300" s="71">
        <v>420</v>
      </c>
      <c r="N300" s="293" t="b">
        <v>1</v>
      </c>
      <c r="O300" s="72">
        <f>IF(OR(W300="",W301=""),"",ROUND(IF(L302&gt;0,IF(M300&gt;0,M300,IF(M301&gt;0,IF(N300=TRUE,ROUND((M301*W300)/W301,0),(M301*W300)/W301),IF(N300=TRUE,ROUND((M302*W300)/W302,0),(M302*W300)/W302))),IF(M300&gt;0,M300,IF(N300=TRUE,ROUND((M301*W300)/W301,0),(M301*W300)/W301))),2))</f>
        <v>420</v>
      </c>
      <c r="P300" s="73">
        <f t="shared" si="100"/>
        <v>1045.8000000000002</v>
      </c>
      <c r="Q300" s="320">
        <f>IF($A300="Anulado",0,IF(OR($A300="LOSS",$A300="OK"),IF(OR($D300="W",$D300="1/2W",$D300="1/2L"),P300-O300,IF($D300="L",-O300,0))+IF(OR($D301="W",$D301="1/2W",$D301="1/2L"),P301-O301,IF($D301="L",-O301,0))+IF(OR($D302="W",$D302="1/2W",$D302="1/2L"),P302-O302,IF($D302="L",-O302,0)),IF(AND(OR($D300="W",$D300="1/2W",$D300="1/2L"),D301="W"),P300+P301-SUM(O300:O302)+_xlfn.XLOOKUP("X",D300:D302,O300:O302,0),IF(AND(D300=TRUE,D302="W"),P300+P302-SUM(O300:O302),IF(AND(D301="W",D302="W"),P301+P302-SUM(O300:O302)+_xlfn.XLOOKUP("X",D300:D302,O300:O302,0),IF(L302&gt;0,IF(OR($D300="W",$D300="1/2W",$D300="1/2L"),P300-SUM(O300:O302)+_xlfn.XLOOKUP("X",D300:D302,O300:O302,0),IF(OR($D300="W",$D300="1/2W",$D300="1/2L"),P301-SUM(O300:O302)+_xlfn.XLOOKUP("X",D300:D302,O300:O302,0),IF(OR($D300="W",$D300="1/2W",$D300="1/2L"),P302-SUM(O300:O302)+_xlfn.XLOOKUP("X",D300:D302,O300:O302,0),SUM(P300:P302)/3-SUM(O300:O302)+_xlfn.XLOOKUP("X",D300:D302,O300:O302,0)))),IF(OR($D300="W",$D300="1/2W",$D300="1/2L"),P300-SUM(O300:O301)+_xlfn.XLOOKUP("X",D300:D302,O300:O302,0),IF(OR($D300="W",$D300="1/2W",$D300="1/2L"),P301-SUM(O300:O301)+_xlfn.XLOOKUP("X",D300:D302,O300:O302,0),SUM(P300:P301)/2-SUM(O300:O301)+_xlfn.XLOOKUP("X",D300:D302,O300:O302,0)))))))))</f>
        <v>75.800000000000182</v>
      </c>
      <c r="R300" s="319">
        <f>IF(Q300=0,0,Q300/SUM(O300:O302))</f>
        <v>7.8144329896907408E-2</v>
      </c>
      <c r="S300" s="296">
        <f>IF($B300=$B297,IF(OR($A300="LOSS",$A300="OK",$A300="Anulada"),Q300,0)+S297,IF(OR($A300="LOSS",$A300="OK",$A300="Anulada"),Q300,0))</f>
        <v>95.334000000000245</v>
      </c>
      <c r="T300" s="296">
        <f>IF($B300="",0,IF($B300=$B297,IF(G302="",IF(OR(G300="DNB1",G300="DNB2",G300="AH1(0)",G300="AH2(0)",G300="AH1(1)",G300="AH2(1)",G300="AH1(2)",G300="AH2(2)",G300="AH1(3)",G300="AH2(3)",G300="AH1(4)",G300="AH2(4)"),0,IF(Q300&lt;0,IF(G302="",SMALL(P300:P302,1)-SUM(O300:O302),0),SMALL(P300:P302,1)-SUM(O300:O302))),IF(Q300&lt;0,IF(G302="",SMALL(P300:P302,1)-SUM(O300:O302),0),SMALL(P300:P302,1)-SUM(O300:O302)))+T297,IF(G302="",IF(OR(G300="DNB1",G300="DNB2",G300="AH1(0)",G300="AH2(0)",G300="AH1(1)",G300="AH2(1)",G300="AH1(2)",G300="AH2(2)",G300="AH1(3)",G300="AH2(3)",G300="AH1(4)",G300="AH2(4)"),0,IF(Q300&lt;0,IF(G302="",SMALL(P300:P302,1)-SUM(O300:O302),0),SMALL(P300:P302,1)-SUM(O300:O302))),IF(Q300&lt;0,IF(G302="",SMALL(P300:P302,1)-SUM(O300:O302),0),SMALL(P300:P302,1)-SUM(O300:O302)))))</f>
        <v>-2.124800000000004</v>
      </c>
      <c r="U300" s="296">
        <f>IF($B300=$B297,IF(Q300&lt;0,IF(G302="",Q300,0),Q300)+U297,Q300)</f>
        <v>95.334000000000245</v>
      </c>
      <c r="V300" s="323">
        <f>IF(U300=0,0,U300/AT300)</f>
        <v>3.6374805408870392E-2</v>
      </c>
      <c r="W300" s="74">
        <f>IF(L300="","",IF(L302&gt;0,(SUM(L300:L302)/L300)/(SUM(L300:L302)/L300+SUM(L300:L302)/L301+SUM(L300:L302)/L302),L301/SUM(L300:L301)))</f>
        <v>0.43830363185201898</v>
      </c>
      <c r="X300" s="89">
        <f t="shared" si="104"/>
        <v>625.80000000000018</v>
      </c>
      <c r="Y300" s="77">
        <f t="shared" si="104"/>
        <v>0</v>
      </c>
      <c r="Z300" s="77">
        <f t="shared" si="104"/>
        <v>0</v>
      </c>
      <c r="AA300" s="77">
        <f t="shared" si="104"/>
        <v>0</v>
      </c>
      <c r="AB300" s="77">
        <f t="shared" si="104"/>
        <v>0</v>
      </c>
      <c r="AC300" s="77">
        <f t="shared" si="104"/>
        <v>0</v>
      </c>
      <c r="AD300" s="77">
        <f t="shared" si="104"/>
        <v>0</v>
      </c>
      <c r="AE300" s="77">
        <f t="shared" si="86"/>
        <v>1</v>
      </c>
      <c r="AF300" s="77">
        <f t="shared" si="87"/>
        <v>0</v>
      </c>
      <c r="AG300" s="77">
        <f t="shared" si="88"/>
        <v>0</v>
      </c>
      <c r="AH300" s="77">
        <f t="shared" si="89"/>
        <v>0</v>
      </c>
      <c r="AI300" s="77">
        <f t="shared" si="90"/>
        <v>0</v>
      </c>
      <c r="AJ300" s="77">
        <f t="shared" si="91"/>
        <v>0</v>
      </c>
      <c r="AK300" s="77">
        <f t="shared" si="92"/>
        <v>0</v>
      </c>
      <c r="AL300" s="77">
        <f t="shared" si="93"/>
        <v>0</v>
      </c>
      <c r="AM300" s="77">
        <f t="shared" si="94"/>
        <v>0</v>
      </c>
      <c r="AN300" s="77">
        <f t="shared" si="95"/>
        <v>0</v>
      </c>
      <c r="AO300" s="77">
        <f t="shared" si="96"/>
        <v>0</v>
      </c>
      <c r="AP300" s="77">
        <f t="shared" si="97"/>
        <v>0</v>
      </c>
      <c r="AQ300" s="77">
        <f t="shared" si="98"/>
        <v>0</v>
      </c>
      <c r="AR300" s="77">
        <f t="shared" si="99"/>
        <v>0</v>
      </c>
      <c r="AS300" s="107" t="str">
        <f>IF($B300="","",IF($B300=$B297,AS297,$B300))</f>
        <v>25</v>
      </c>
      <c r="AT300" s="321">
        <f>IF($B300=$B297,AT297+SUM(O300:O302),SUM(O300:O302))</f>
        <v>2620.88</v>
      </c>
      <c r="AU300" s="296">
        <f>IF($A300=" ",SUM(O300:O302),0)+AU297</f>
        <v>0</v>
      </c>
      <c r="AV300" s="296">
        <f>IF($B300="","",AV297+Q300)</f>
        <v>598.42980538757593</v>
      </c>
    </row>
    <row r="301" spans="1:48" ht="13" customHeight="1" x14ac:dyDescent="0.2">
      <c r="A301" s="308"/>
      <c r="B301" s="282"/>
      <c r="C301" s="303"/>
      <c r="D301" s="79" t="s">
        <v>28</v>
      </c>
      <c r="E301" s="277"/>
      <c r="F301" s="291"/>
      <c r="G301" s="80" t="s">
        <v>254</v>
      </c>
      <c r="H301" s="277"/>
      <c r="I301" s="81" t="s">
        <v>23</v>
      </c>
      <c r="J301" s="83">
        <f>IF(I301="","",IF(_xlfn.XLOOKUP(I301,I$3:I300,$AS$3:AS300,0,,-1)=AS301,_xlfn.XLOOKUP(I301,I$3:I300,J$3:J300,1,,-1)+1,1))</f>
        <v>6</v>
      </c>
      <c r="K301" s="174">
        <f>IF(I301="","",_xlfn.XLOOKUP(I301,I$3:I300,K$3:K300,0,,-1)+IF($D301=" ",1,0))</f>
        <v>0</v>
      </c>
      <c r="L301" s="84">
        <v>1.9430000000000001</v>
      </c>
      <c r="M301" s="85">
        <v>550</v>
      </c>
      <c r="N301" s="294"/>
      <c r="O301" s="86">
        <f>IF(OR(W300="",W301=""),"",ROUND(IF(L302&gt;0,IF(M301&gt;0,M301,IF(M300&gt;0,IF(N300=TRUE,ROUND((M300*W301)/W300,0),(M300*W301)/W300),IF(M301&gt;0,IF(N300=TRUE,ROUND(M301,0),M301),IF(M302&gt;0,IF(N300=TRUE,ROUND(O302*W301/W302,0),O302*W301/W302),0)))),IF(M301&gt;0,M301,IF(N300=TRUE,ROUND((M300*W301)/W300,0),(M300*W301)/W300))),2))</f>
        <v>550</v>
      </c>
      <c r="P301" s="87">
        <f t="shared" si="100"/>
        <v>1068.6500000000001</v>
      </c>
      <c r="Q301" s="277"/>
      <c r="R301" s="286"/>
      <c r="S301" s="286"/>
      <c r="T301" s="286"/>
      <c r="U301" s="286"/>
      <c r="V301" s="288"/>
      <c r="W301" s="88">
        <f>IF(L301="","",IF(L302&gt;0,(SUM(L300:L302)/L301)/(SUM(L300:L302)/L300+SUM(L300:L302)/L301+SUM(L300:L302)/L302),L300/SUM(L300:L301)))</f>
        <v>0.56169636814798107</v>
      </c>
      <c r="X301" s="77">
        <f t="shared" si="104"/>
        <v>0</v>
      </c>
      <c r="Y301" s="77">
        <f t="shared" si="104"/>
        <v>0</v>
      </c>
      <c r="Z301" s="77">
        <f t="shared" si="104"/>
        <v>0</v>
      </c>
      <c r="AA301" s="77">
        <f t="shared" si="104"/>
        <v>0</v>
      </c>
      <c r="AB301" s="77">
        <f t="shared" si="104"/>
        <v>0</v>
      </c>
      <c r="AC301" s="89">
        <f t="shared" si="104"/>
        <v>-550</v>
      </c>
      <c r="AD301" s="77">
        <f t="shared" si="104"/>
        <v>0</v>
      </c>
      <c r="AE301" s="77">
        <f t="shared" si="86"/>
        <v>0</v>
      </c>
      <c r="AF301" s="77">
        <f t="shared" si="87"/>
        <v>0</v>
      </c>
      <c r="AG301" s="77">
        <f t="shared" si="88"/>
        <v>0</v>
      </c>
      <c r="AH301" s="77">
        <f t="shared" si="89"/>
        <v>0</v>
      </c>
      <c r="AI301" s="77">
        <f t="shared" si="90"/>
        <v>0</v>
      </c>
      <c r="AJ301" s="77">
        <f t="shared" si="91"/>
        <v>0</v>
      </c>
      <c r="AK301" s="77">
        <f t="shared" si="92"/>
        <v>0</v>
      </c>
      <c r="AL301" s="77">
        <f t="shared" si="93"/>
        <v>0</v>
      </c>
      <c r="AM301" s="77">
        <f t="shared" si="94"/>
        <v>0</v>
      </c>
      <c r="AN301" s="77">
        <f t="shared" si="95"/>
        <v>0</v>
      </c>
      <c r="AO301" s="77">
        <f t="shared" si="96"/>
        <v>0</v>
      </c>
      <c r="AP301" s="77">
        <f t="shared" si="97"/>
        <v>1</v>
      </c>
      <c r="AQ301" s="77">
        <f t="shared" si="98"/>
        <v>0</v>
      </c>
      <c r="AR301" s="77">
        <f t="shared" si="99"/>
        <v>0</v>
      </c>
      <c r="AS301" s="107" t="str">
        <f>IF($B300="","",IF($B300=$B297,AS298,$B300))</f>
        <v>25</v>
      </c>
      <c r="AT301" s="311"/>
      <c r="AU301" s="298"/>
      <c r="AV301" s="298"/>
    </row>
    <row r="302" spans="1:48" ht="13.25" customHeight="1" x14ac:dyDescent="0.2">
      <c r="A302" s="309"/>
      <c r="B302" s="283"/>
      <c r="C302" s="304"/>
      <c r="D302" s="90" t="s">
        <v>32</v>
      </c>
      <c r="E302" s="278"/>
      <c r="F302" s="292"/>
      <c r="G302" s="109"/>
      <c r="H302" s="278"/>
      <c r="I302" s="110"/>
      <c r="J302" s="112" t="str">
        <f>IF(I302="","",IF(_xlfn.XLOOKUP(I302,I$3:I301,$AS$3:AS301,0,,-1)=AS302,_xlfn.XLOOKUP(I302,I$3:I301,J$3:J301,1,,-1)+1,1))</f>
        <v/>
      </c>
      <c r="K302" s="115" t="str">
        <f>IF(I302="","",_xlfn.XLOOKUP(I302,I$3:I301,K$3:K301,0,,-1)+IF($D302=" ",1,0))</f>
        <v/>
      </c>
      <c r="L302" s="113"/>
      <c r="M302" s="96"/>
      <c r="N302" s="295"/>
      <c r="O302" s="114" t="str">
        <f>IF(OR(W300="",W301=""),"",IF(L302&gt;0,ROUND(IF(M302&gt;0,M302,IF(M300&gt;0,IF(N300=TRUE,ROUND((M300*W302)/W300,0),(M300*W302)/W300),IF(M301&gt;0,IF(N300=TRUE,ROUND((M301*W302)/W301,0),(M301*W302)/W301),IF(M302&gt;0,M302,0)))),2),""))</f>
        <v/>
      </c>
      <c r="P302" s="115" t="str">
        <f t="shared" si="100"/>
        <v/>
      </c>
      <c r="Q302" s="278"/>
      <c r="R302" s="278"/>
      <c r="S302" s="278"/>
      <c r="T302" s="278"/>
      <c r="U302" s="278"/>
      <c r="V302" s="289"/>
      <c r="W302" s="116" t="str">
        <f>IF(L302="","",(SUM(L300:L302)/L302)/(SUM(L300:L302)/L300+SUM(L300:L302)/L301+SUM(L300:L302)/L302))</f>
        <v/>
      </c>
      <c r="X302" s="77">
        <f t="shared" si="104"/>
        <v>0</v>
      </c>
      <c r="Y302" s="77">
        <f t="shared" si="104"/>
        <v>0</v>
      </c>
      <c r="Z302" s="77">
        <f t="shared" si="104"/>
        <v>0</v>
      </c>
      <c r="AA302" s="77">
        <f t="shared" si="104"/>
        <v>0</v>
      </c>
      <c r="AB302" s="77">
        <f t="shared" si="104"/>
        <v>0</v>
      </c>
      <c r="AC302" s="77">
        <f t="shared" si="104"/>
        <v>0</v>
      </c>
      <c r="AD302" s="77">
        <f t="shared" si="104"/>
        <v>0</v>
      </c>
      <c r="AE302" s="77">
        <f t="shared" si="86"/>
        <v>0</v>
      </c>
      <c r="AF302" s="77">
        <f t="shared" si="87"/>
        <v>0</v>
      </c>
      <c r="AG302" s="77">
        <f t="shared" si="88"/>
        <v>0</v>
      </c>
      <c r="AH302" s="77">
        <f t="shared" si="89"/>
        <v>0</v>
      </c>
      <c r="AI302" s="77">
        <f t="shared" si="90"/>
        <v>0</v>
      </c>
      <c r="AJ302" s="77">
        <f t="shared" si="91"/>
        <v>0</v>
      </c>
      <c r="AK302" s="77">
        <f t="shared" si="92"/>
        <v>0</v>
      </c>
      <c r="AL302" s="77">
        <f t="shared" si="93"/>
        <v>0</v>
      </c>
      <c r="AM302" s="77">
        <f t="shared" si="94"/>
        <v>0</v>
      </c>
      <c r="AN302" s="77">
        <f t="shared" si="95"/>
        <v>0</v>
      </c>
      <c r="AO302" s="77">
        <f t="shared" si="96"/>
        <v>0</v>
      </c>
      <c r="AP302" s="77">
        <f t="shared" si="97"/>
        <v>0</v>
      </c>
      <c r="AQ302" s="77">
        <f t="shared" si="98"/>
        <v>0</v>
      </c>
      <c r="AR302" s="77">
        <f t="shared" si="99"/>
        <v>0</v>
      </c>
      <c r="AS302" s="107" t="str">
        <f>IF($B300="","",IF($B300=$B297,AS299,$B300))</f>
        <v>25</v>
      </c>
      <c r="AT302" s="311"/>
      <c r="AU302" s="298"/>
      <c r="AV302" s="298"/>
    </row>
    <row r="303" spans="1:48" ht="13.25" customHeight="1" x14ac:dyDescent="0.2">
      <c r="A303" s="312" t="str">
        <f>IF(OR(D303="W",D304="W",D305="W",D303="1/2W",D304="1/2W",D305="1/2W",D303="1/2L",D304="1/2L",D305="1/2L"),"OK",IF(OR(D303="L",D304="L",D305="L"),"LOSS",IF(OR(D303="X",D304="X",D305="X"),"Anulado"," ")))</f>
        <v>OK</v>
      </c>
      <c r="B303" s="316" t="str">
        <f>IF(E303="","",$B300)</f>
        <v>25</v>
      </c>
      <c r="C303" s="302" t="str">
        <f>IF(E303=""," ","– "&amp;COUNTIF(B$3:B305,$B303))</f>
        <v>– 12</v>
      </c>
      <c r="D303" s="25" t="s">
        <v>31</v>
      </c>
      <c r="E303" s="325">
        <v>44706.802083333336</v>
      </c>
      <c r="F303" s="315" t="s">
        <v>340</v>
      </c>
      <c r="G303" s="117" t="s">
        <v>341</v>
      </c>
      <c r="H303" s="306" t="str">
        <f ca="1">IF(E303="","",IF(AND(DAY(E303)&lt;DAY(TODAY()),$A303=" "),"???",IF($A303=" ",IF(AND(DAY(E303)=DAY(TODAY()),HOUR(E303)&lt;=HOUR(NOW())+1),IF(AND(HOUR(E303)+2&lt;=HOUR(NOW()),DAY(E303)&lt;=DAY(TODAY()),MINUTE(E303)&lt;=MINUTE(NOW())),"???",IF(OR(MINUTE(E303)&lt;=MINUTE(NOW()),HOUR(E303)&lt;=HOUR(NOW())),"!!!","")),""),"")))</f>
        <v/>
      </c>
      <c r="I303" s="27" t="s">
        <v>23</v>
      </c>
      <c r="J303" s="175">
        <f>IF(I303="","",IF(_xlfn.XLOOKUP(I303,I$3:I302,$AS$3:AS302,0,,-1)=AS303,_xlfn.XLOOKUP(I303,I$3:I302,J$3:J302,1,,-1)+1,1))</f>
        <v>7</v>
      </c>
      <c r="K303" s="176">
        <f>IF(I303="","",_xlfn.XLOOKUP(I303,I$3:I302,K$3:K302,0,,-1)+IF($D303=" ",1,0))</f>
        <v>0</v>
      </c>
      <c r="L303" s="118">
        <v>1.595</v>
      </c>
      <c r="M303" s="119"/>
      <c r="N303" s="318" t="b">
        <v>0</v>
      </c>
      <c r="O303" s="102">
        <f>IF(OR(W303="",W304=""),"",ROUND(IF(L305&gt;0,IF(M303&gt;0,M303,IF(M304&gt;0,IF(N303=TRUE,ROUND((M304*W303)/W304,0),(M304*W303)/W304),IF(N303=TRUE,ROUND((M305*W303)/W305,0),(M305*W303)/W305))),IF(M303&gt;0,M303,IF(N303=TRUE,ROUND((M304*W303)/W304,0),(M304*W303)/W304))),2))</f>
        <v>8.1</v>
      </c>
      <c r="P303" s="33">
        <f t="shared" si="100"/>
        <v>12.919499999999999</v>
      </c>
      <c r="Q303" s="301">
        <f>IF($A303="Anulado",0,IF(OR($A303="LOSS",$A303="OK"),IF(OR($D303="W",$D303="1/2W",$D303="1/2L"),P303-O303,IF($D303="L",-O303,0))+IF(OR($D304="W",$D304="1/2W",$D304="1/2L"),P304-O304,IF($D304="L",-O304,0))+IF(OR($D305="W",$D305="1/2W",$D305="1/2L"),P305-O305,IF($D305="L",-O305,0)),IF(AND(OR($D303="W",$D303="1/2W",$D303="1/2L"),D304="W"),P303+P304-SUM(O303:O305)+_xlfn.XLOOKUP("X",D303:D305,O303:O305,0),IF(AND(D303=TRUE,D305="W"),P303+P305-SUM(O303:O305),IF(AND(D304="W",D305="W"),P304+P305-SUM(O303:O305)+_xlfn.XLOOKUP("X",D303:D305,O303:O305,0),IF(L305&gt;0,IF(OR($D303="W",$D303="1/2W",$D303="1/2L"),P303-SUM(O303:O305)+_xlfn.XLOOKUP("X",D303:D305,O303:O305,0),IF(OR($D303="W",$D303="1/2W",$D303="1/2L"),P304-SUM(O303:O305)+_xlfn.XLOOKUP("X",D303:D305,O303:O305,0),IF(OR($D303="W",$D303="1/2W",$D303="1/2L"),P305-SUM(O303:O305)+_xlfn.XLOOKUP("X",D303:D305,O303:O305,0),SUM(P303:P305)/3-SUM(O303:O305)+_xlfn.XLOOKUP("X",D303:D305,O303:O305,0)))),IF(OR($D303="W",$D303="1/2W",$D303="1/2L"),P303-SUM(O303:O304)+_xlfn.XLOOKUP("X",D303:D305,O303:O305,0),IF(OR($D303="W",$D303="1/2W",$D303="1/2L"),P304-SUM(O303:O304)+_xlfn.XLOOKUP("X",D303:D305,O303:O305,0),SUM(P303:P304)/2-SUM(O303:O304)+_xlfn.XLOOKUP("X",D303:D305,O303:O305,0)))))))))</f>
        <v>0.64949999999999974</v>
      </c>
      <c r="R303" s="300">
        <f>IF(Q303=0,0,Q303/SUM(O303:O305))</f>
        <v>5.2933985330073333E-2</v>
      </c>
      <c r="S303" s="285">
        <f>IF($B303=$B300,IF(OR($A303="LOSS",$A303="OK",$A303="Anulada"),Q303,0)+S300,IF(OR($A303="LOSS",$A303="OK",$A303="Anulada"),Q303,0))</f>
        <v>95.983500000000248</v>
      </c>
      <c r="T303" s="285">
        <f>IF($B303="",0,IF($B303=$B300,IF(G305="",IF(OR(G303="DNB1",G303="DNB2",G303="AH1(0)",G303="AH2(0)",G303="AH1(1)",G303="AH2(1)",G303="AH1(2)",G303="AH2(2)",G303="AH1(3)",G303="AH2(3)",G303="AH1(4)",G303="AH2(4)"),0,IF(Q303&lt;0,IF(G305="",SMALL(P303:P305,1)-SUM(O303:O305),0),SMALL(P303:P305,1)-SUM(O303:O305))),IF(Q303&lt;0,IF(G305="",SMALL(P303:P305,1)-SUM(O303:O305),0),SMALL(P303:P305,1)-SUM(O303:O305)))+T300,IF(G305="",IF(OR(G303="DNB1",G303="DNB2",G303="AH1(0)",G303="AH2(0)",G303="AH1(1)",G303="AH2(1)",G303="AH1(2)",G303="AH2(2)",G303="AH1(3)",G303="AH2(3)",G303="AH1(4)",G303="AH2(4)"),0,IF(Q303&lt;0,IF(G305="",SMALL(P303:P305,1)-SUM(O303:O305),0),SMALL(P303:P305,1)-SUM(O303:O305))),IF(Q303&lt;0,IF(G305="",SMALL(P303:P305,1)-SUM(O303:O305),0),SMALL(P303:P305,1)-SUM(O303:O305)))))</f>
        <v>-1.4753000000000043</v>
      </c>
      <c r="U303" s="285">
        <f>IF($B303=$B300,IF(Q303&lt;0,IF(G305="",Q303,0),Q303)+U300,Q303)</f>
        <v>95.983500000000248</v>
      </c>
      <c r="V303" s="287">
        <f>IF(U303=0,0,U303/AT303)</f>
        <v>3.645196817499962E-2</v>
      </c>
      <c r="W303" s="34">
        <f>IF(L303="","",IF(L305&gt;0,(SUM(L303:L305)/L303)/(SUM(L303:L305)/L303+SUM(L303:L305)/L304+SUM(L303:L305)/L305),L304/SUM(L303:L304)))</f>
        <v>0.66027689030883918</v>
      </c>
      <c r="X303" s="77">
        <f t="shared" ref="X303:AD312" si="105">IF($I303=X$2,IF(OR($D303="W",$D303="1/2W",$D303="1/2L"),$P303-$O303,IF($D303="X",0,-$O303)),0)</f>
        <v>0</v>
      </c>
      <c r="Y303" s="77">
        <f t="shared" si="105"/>
        <v>0</v>
      </c>
      <c r="Z303" s="77">
        <f t="shared" si="105"/>
        <v>0</v>
      </c>
      <c r="AA303" s="77">
        <f t="shared" si="105"/>
        <v>0</v>
      </c>
      <c r="AB303" s="77">
        <f t="shared" si="105"/>
        <v>0</v>
      </c>
      <c r="AC303" s="89">
        <f t="shared" si="105"/>
        <v>4.8194999999999997</v>
      </c>
      <c r="AD303" s="77">
        <f t="shared" si="105"/>
        <v>0</v>
      </c>
      <c r="AE303" s="77">
        <f t="shared" si="86"/>
        <v>0</v>
      </c>
      <c r="AF303" s="77">
        <f t="shared" si="87"/>
        <v>0</v>
      </c>
      <c r="AG303" s="77">
        <f t="shared" si="88"/>
        <v>0</v>
      </c>
      <c r="AH303" s="77">
        <f t="shared" si="89"/>
        <v>0</v>
      </c>
      <c r="AI303" s="77">
        <f t="shared" si="90"/>
        <v>0</v>
      </c>
      <c r="AJ303" s="77">
        <f t="shared" si="91"/>
        <v>0</v>
      </c>
      <c r="AK303" s="77">
        <f t="shared" si="92"/>
        <v>0</v>
      </c>
      <c r="AL303" s="77">
        <f t="shared" si="93"/>
        <v>0</v>
      </c>
      <c r="AM303" s="77">
        <f t="shared" si="94"/>
        <v>0</v>
      </c>
      <c r="AN303" s="77">
        <f t="shared" si="95"/>
        <v>0</v>
      </c>
      <c r="AO303" s="77">
        <f t="shared" si="96"/>
        <v>1</v>
      </c>
      <c r="AP303" s="77">
        <f t="shared" si="97"/>
        <v>0</v>
      </c>
      <c r="AQ303" s="77">
        <f t="shared" si="98"/>
        <v>0</v>
      </c>
      <c r="AR303" s="77">
        <f t="shared" si="99"/>
        <v>0</v>
      </c>
      <c r="AS303" s="105" t="str">
        <f>IF($B303="","",IF($B303=$B300,AS300,$B303))</f>
        <v>25</v>
      </c>
      <c r="AT303" s="322">
        <f>IF($B303=$B300,AT300+SUM(O303:O305),SUM(O303:O305))</f>
        <v>2633.15</v>
      </c>
      <c r="AU303" s="285">
        <f>IF($A303=" ",SUM(O303:O305),0)+AU300</f>
        <v>0</v>
      </c>
      <c r="AV303" s="285">
        <f>IF($B303="","",AV300+Q303)</f>
        <v>599.07930538757591</v>
      </c>
    </row>
    <row r="304" spans="1:48" ht="13" customHeight="1" x14ac:dyDescent="0.2">
      <c r="A304" s="308"/>
      <c r="B304" s="282"/>
      <c r="C304" s="303"/>
      <c r="D304" s="39" t="s">
        <v>28</v>
      </c>
      <c r="E304" s="277"/>
      <c r="F304" s="291"/>
      <c r="G304" s="120" t="s">
        <v>342</v>
      </c>
      <c r="H304" s="277"/>
      <c r="I304" s="42" t="s">
        <v>20</v>
      </c>
      <c r="J304" s="177">
        <f>IF(I304="","",IF(_xlfn.XLOOKUP(I304,I$3:I303,$AS$3:AS303,0,,-1)=AS304,_xlfn.XLOOKUP(I304,I$3:I303,J$3:J303,1,,-1)+1,1))</f>
        <v>6</v>
      </c>
      <c r="K304" s="178">
        <f>IF(I304="","",_xlfn.XLOOKUP(I304,I$3:I303,K$3:K303,0,,-1)+IF($D304=" ",1,0))</f>
        <v>0</v>
      </c>
      <c r="L304" s="121">
        <v>3.1</v>
      </c>
      <c r="M304" s="122">
        <v>4.17</v>
      </c>
      <c r="N304" s="294"/>
      <c r="O304" s="47">
        <f>IF(OR(W303="",W304=""),"",ROUND(IF(L305&gt;0,IF(M304&gt;0,M304,IF(M303&gt;0,IF(N303=TRUE,ROUND((M303*W304)/W303,0),(M303*W304)/W303),IF(M304&gt;0,IF(N303=TRUE,ROUND(M304,0),M304),IF(M305&gt;0,IF(N303=TRUE,ROUND(O305*W304/W305,0),O305*W304/W305),0)))),IF(M304&gt;0,M304,IF(N303=TRUE,ROUND((M303*W304)/W303,0),(M303*W304)/W303))),2))</f>
        <v>4.17</v>
      </c>
      <c r="P304" s="48">
        <f t="shared" si="100"/>
        <v>12.927</v>
      </c>
      <c r="Q304" s="277"/>
      <c r="R304" s="286"/>
      <c r="S304" s="286"/>
      <c r="T304" s="286"/>
      <c r="U304" s="286"/>
      <c r="V304" s="288"/>
      <c r="W304" s="49">
        <f>IF(L304="","",IF(L305&gt;0,(SUM(L303:L305)/L304)/(SUM(L303:L305)/L303+SUM(L303:L305)/L304+SUM(L303:L305)/L305),L303/SUM(L303:L304)))</f>
        <v>0.33972310969116076</v>
      </c>
      <c r="X304" s="77">
        <f t="shared" si="105"/>
        <v>0</v>
      </c>
      <c r="Y304" s="77">
        <f t="shared" si="105"/>
        <v>0</v>
      </c>
      <c r="Z304" s="89">
        <f t="shared" si="105"/>
        <v>-4.17</v>
      </c>
      <c r="AA304" s="77">
        <f t="shared" si="105"/>
        <v>0</v>
      </c>
      <c r="AB304" s="77">
        <f t="shared" si="105"/>
        <v>0</v>
      </c>
      <c r="AC304" s="77">
        <f t="shared" si="105"/>
        <v>0</v>
      </c>
      <c r="AD304" s="77">
        <f t="shared" si="105"/>
        <v>0</v>
      </c>
      <c r="AE304" s="77">
        <f t="shared" si="86"/>
        <v>0</v>
      </c>
      <c r="AF304" s="77">
        <f t="shared" si="87"/>
        <v>0</v>
      </c>
      <c r="AG304" s="77">
        <f t="shared" si="88"/>
        <v>0</v>
      </c>
      <c r="AH304" s="77">
        <f t="shared" si="89"/>
        <v>0</v>
      </c>
      <c r="AI304" s="77">
        <f t="shared" si="90"/>
        <v>0</v>
      </c>
      <c r="AJ304" s="77">
        <f t="shared" si="91"/>
        <v>1</v>
      </c>
      <c r="AK304" s="77">
        <f t="shared" si="92"/>
        <v>0</v>
      </c>
      <c r="AL304" s="77">
        <f t="shared" si="93"/>
        <v>0</v>
      </c>
      <c r="AM304" s="77">
        <f t="shared" si="94"/>
        <v>0</v>
      </c>
      <c r="AN304" s="77">
        <f t="shared" si="95"/>
        <v>0</v>
      </c>
      <c r="AO304" s="77">
        <f t="shared" si="96"/>
        <v>0</v>
      </c>
      <c r="AP304" s="77">
        <f t="shared" si="97"/>
        <v>0</v>
      </c>
      <c r="AQ304" s="77">
        <f t="shared" si="98"/>
        <v>0</v>
      </c>
      <c r="AR304" s="77">
        <f t="shared" si="99"/>
        <v>0</v>
      </c>
      <c r="AS304" s="105" t="str">
        <f>IF($B303="","",IF($B303=$B300,AS301,$B303))</f>
        <v>25</v>
      </c>
      <c r="AT304" s="311"/>
      <c r="AU304" s="298"/>
      <c r="AV304" s="298"/>
    </row>
    <row r="305" spans="1:48" ht="13.25" customHeight="1" x14ac:dyDescent="0.2">
      <c r="A305" s="309"/>
      <c r="B305" s="283"/>
      <c r="C305" s="304"/>
      <c r="D305" s="54" t="s">
        <v>32</v>
      </c>
      <c r="E305" s="278"/>
      <c r="F305" s="292"/>
      <c r="G305" s="134"/>
      <c r="H305" s="278"/>
      <c r="I305" s="57"/>
      <c r="J305" s="179" t="str">
        <f>IF(I305="","",IF(_xlfn.XLOOKUP(I305,I$3:I304,$AS$3:AS304,0,,-1)=AS305,_xlfn.XLOOKUP(I305,I$3:I304,J$3:J304,1,,-1)+1,1))</f>
        <v/>
      </c>
      <c r="K305" s="63" t="str">
        <f>IF(I305="","",_xlfn.XLOOKUP(I305,I$3:I304,K$3:K304,0,,-1)+IF($D305=" ",1,0))</f>
        <v/>
      </c>
      <c r="L305" s="55"/>
      <c r="M305" s="128"/>
      <c r="N305" s="295"/>
      <c r="O305" s="62" t="str">
        <f>IF(OR(W303="",W304=""),"",IF(L305&gt;0,ROUND(IF(M305&gt;0,M305,IF(M303&gt;0,IF(N303=TRUE,ROUND((M303*W305)/W303,0),(M303*W305)/W303),IF(M304&gt;0,IF(N303=TRUE,ROUND((M304*W305)/W304,0),(M304*W305)/W304),IF(M305&gt;0,M305,0)))),2),""))</f>
        <v/>
      </c>
      <c r="P305" s="63" t="str">
        <f t="shared" si="100"/>
        <v/>
      </c>
      <c r="Q305" s="278"/>
      <c r="R305" s="278"/>
      <c r="S305" s="278"/>
      <c r="T305" s="278"/>
      <c r="U305" s="278"/>
      <c r="V305" s="289"/>
      <c r="W305" s="64" t="str">
        <f>IF(L305="","",(SUM(L303:L305)/L305)/(SUM(L303:L305)/L303+SUM(L303:L305)/L304+SUM(L303:L305)/L305))</f>
        <v/>
      </c>
      <c r="X305" s="77">
        <f t="shared" si="105"/>
        <v>0</v>
      </c>
      <c r="Y305" s="77">
        <f t="shared" si="105"/>
        <v>0</v>
      </c>
      <c r="Z305" s="77">
        <f t="shared" si="105"/>
        <v>0</v>
      </c>
      <c r="AA305" s="77">
        <f t="shared" si="105"/>
        <v>0</v>
      </c>
      <c r="AB305" s="77">
        <f t="shared" si="105"/>
        <v>0</v>
      </c>
      <c r="AC305" s="77">
        <f t="shared" si="105"/>
        <v>0</v>
      </c>
      <c r="AD305" s="77">
        <f t="shared" si="105"/>
        <v>0</v>
      </c>
      <c r="AE305" s="77">
        <f t="shared" si="86"/>
        <v>0</v>
      </c>
      <c r="AF305" s="77">
        <f t="shared" si="87"/>
        <v>0</v>
      </c>
      <c r="AG305" s="77">
        <f t="shared" si="88"/>
        <v>0</v>
      </c>
      <c r="AH305" s="77">
        <f t="shared" si="89"/>
        <v>0</v>
      </c>
      <c r="AI305" s="77">
        <f t="shared" si="90"/>
        <v>0</v>
      </c>
      <c r="AJ305" s="77">
        <f t="shared" si="91"/>
        <v>0</v>
      </c>
      <c r="AK305" s="77">
        <f t="shared" si="92"/>
        <v>0</v>
      </c>
      <c r="AL305" s="77">
        <f t="shared" si="93"/>
        <v>0</v>
      </c>
      <c r="AM305" s="77">
        <f t="shared" si="94"/>
        <v>0</v>
      </c>
      <c r="AN305" s="77">
        <f t="shared" si="95"/>
        <v>0</v>
      </c>
      <c r="AO305" s="77">
        <f t="shared" si="96"/>
        <v>0</v>
      </c>
      <c r="AP305" s="77">
        <f t="shared" si="97"/>
        <v>0</v>
      </c>
      <c r="AQ305" s="77">
        <f t="shared" si="98"/>
        <v>0</v>
      </c>
      <c r="AR305" s="77">
        <f t="shared" si="99"/>
        <v>0</v>
      </c>
      <c r="AS305" s="105" t="str">
        <f>IF($B303="","",IF($B303=$B300,AS302,$B303))</f>
        <v>25</v>
      </c>
      <c r="AT305" s="311"/>
      <c r="AU305" s="298"/>
      <c r="AV305" s="298"/>
    </row>
    <row r="306" spans="1:48" ht="13.25" customHeight="1" x14ac:dyDescent="0.2">
      <c r="A306" s="307" t="str">
        <f>IF(OR(D306="W",D307="W",D308="W",D306="1/2W",D307="1/2W",D308="1/2W",D306="1/2L",D307="1/2L",D308="1/2L"),"OK",IF(OR(D306="L",D307="L",D308="L"),"LOSS",IF(OR(D306="X",D307="X",D308="X"),"Anulado"," ")))</f>
        <v>OK</v>
      </c>
      <c r="B306" s="317" t="str">
        <f>IF(E306="","",$B303)</f>
        <v>25</v>
      </c>
      <c r="C306" s="305" t="str">
        <f>IF(E306=""," ","– "&amp;COUNTIF(B$3:B308,$B306))</f>
        <v>– 13</v>
      </c>
      <c r="D306" s="65" t="s">
        <v>28</v>
      </c>
      <c r="E306" s="326">
        <v>44706.895833333336</v>
      </c>
      <c r="F306" s="314" t="s">
        <v>343</v>
      </c>
      <c r="G306" s="66" t="s">
        <v>79</v>
      </c>
      <c r="H306" s="313" t="str">
        <f ca="1">IF(E306="","",IF(AND(DAY(E306)&lt;DAY(TODAY()),$A306=" "),"???",IF($A306=" ",IF(AND(DAY(E306)=DAY(TODAY()),HOUR(E306)&lt;=HOUR(NOW())+1),IF(AND(HOUR(E306)+2&lt;=HOUR(NOW()),DAY(E306)&lt;=DAY(TODAY()),MINUTE(E306)&lt;=MINUTE(NOW())),"???",IF(OR(MINUTE(E306)&lt;=MINUTE(NOW()),HOUR(E306)&lt;=HOUR(NOW())),"!!!","")),""),"")))</f>
        <v/>
      </c>
      <c r="I306" s="67" t="s">
        <v>20</v>
      </c>
      <c r="J306" s="69">
        <f>IF(I306="","",IF(_xlfn.XLOOKUP(I306,I$3:I305,$AS$3:AS305,0,,-1)=AS306,_xlfn.XLOOKUP(I306,I$3:I305,J$3:J305,1,,-1)+1,1))</f>
        <v>7</v>
      </c>
      <c r="K306" s="173">
        <f>IF(I306="","",_xlfn.XLOOKUP(I306,I$3:I305,K$3:K305,0,,-1)+IF($D306=" ",1,0))</f>
        <v>0</v>
      </c>
      <c r="L306" s="70">
        <v>4.75</v>
      </c>
      <c r="M306" s="71">
        <v>7.5</v>
      </c>
      <c r="N306" s="293" t="b">
        <v>1</v>
      </c>
      <c r="O306" s="72">
        <f>IF(OR(W306="",W307=""),"",ROUND(IF(L308&gt;0,IF(M306&gt;0,M306,IF(M307&gt;0,IF(N306=TRUE,ROUND((M307*W306)/W307,0),(M307*W306)/W307),IF(N306=TRUE,ROUND((M308*W306)/W308,0),(M308*W306)/W308))),IF(M306&gt;0,M306,IF(N306=TRUE,ROUND((M307*W306)/W307,0),(M307*W306)/W307))),2))</f>
        <v>7.5</v>
      </c>
      <c r="P306" s="73">
        <f t="shared" si="100"/>
        <v>35.625</v>
      </c>
      <c r="Q306" s="320">
        <f>IF($A306="Anulado",0,IF(OR($A306="LOSS",$A306="OK"),IF(OR($D306="W",$D306="1/2W",$D306="1/2L"),P306-O306,IF($D306="L",-O306,0))+IF(OR($D307="W",$D307="1/2W",$D307="1/2L"),P307-O307,IF($D307="L",-O307,0))+IF(OR($D308="W",$D308="1/2W",$D308="1/2L"),P308-O308,IF($D308="L",-O308,0)),IF(AND(OR($D306="W",$D306="1/2W",$D306="1/2L"),D307="W"),P306+P307-SUM(O306:O308)+_xlfn.XLOOKUP("X",D306:D308,O306:O308,0),IF(AND(D306=TRUE,D308="W"),P306+P308-SUM(O306:O308),IF(AND(D307="W",D308="W"),P307+P308-SUM(O306:O308)+_xlfn.XLOOKUP("X",D306:D308,O306:O308,0),IF(L308&gt;0,IF(OR($D306="W",$D306="1/2W",$D306="1/2L"),P306-SUM(O306:O308)+_xlfn.XLOOKUP("X",D306:D308,O306:O308,0),IF(OR($D306="W",$D306="1/2W",$D306="1/2L"),P307-SUM(O306:O308)+_xlfn.XLOOKUP("X",D306:D308,O306:O308,0),IF(OR($D306="W",$D306="1/2W",$D306="1/2L"),P308-SUM(O306:O308)+_xlfn.XLOOKUP("X",D306:D308,O306:O308,0),SUM(P306:P308)/3-SUM(O306:O308)+_xlfn.XLOOKUP("X",D306:D308,O306:O308,0)))),IF(OR($D306="W",$D306="1/2W",$D306="1/2L"),P306-SUM(O306:O307)+_xlfn.XLOOKUP("X",D306:D308,O306:O308,0),IF(OR($D306="W",$D306="1/2W",$D306="1/2L"),P307-SUM(O306:O307)+_xlfn.XLOOKUP("X",D306:D308,O306:O308,0),SUM(P306:P307)/2-SUM(O306:O307)+_xlfn.XLOOKUP("X",D306:D308,O306:O308,0)))))))))</f>
        <v>2.6400000000000006</v>
      </c>
      <c r="R306" s="319">
        <f>IF(Q306=0,0,Q306/SUM(O306:O308))</f>
        <v>7.8805970149253751E-2</v>
      </c>
      <c r="S306" s="296">
        <f>IF($B306=$B303,IF(OR($A306="LOSS",$A306="OK",$A306="Anulada"),Q306,0)+S303,IF(OR($A306="LOSS",$A306="OK",$A306="Anulada"),Q306,0))</f>
        <v>98.623500000000249</v>
      </c>
      <c r="T306" s="296">
        <f>IF($B306="",0,IF($B306=$B303,IF(G308="",IF(OR(G306="DNB1",G306="DNB2",G306="AH1(0)",G306="AH2(0)",G306="AH1(1)",G306="AH2(1)",G306="AH1(2)",G306="AH2(2)",G306="AH1(3)",G306="AH2(3)",G306="AH1(4)",G306="AH2(4)"),0,IF(Q306&lt;0,IF(G308="",SMALL(P306:P308,1)-SUM(O306:O308),0),SMALL(P306:P308,1)-SUM(O306:O308))),IF(Q306&lt;0,IF(G308="",SMALL(P306:P308,1)-SUM(O306:O308),0),SMALL(P306:P308,1)-SUM(O306:O308)))+T303,IF(G308="",IF(OR(G306="DNB1",G306="DNB2",G306="AH1(0)",G306="AH2(0)",G306="AH1(1)",G306="AH2(1)",G306="AH1(2)",G306="AH2(2)",G306="AH1(3)",G306="AH2(3)",G306="AH1(4)",G306="AH2(4)"),0,IF(Q306&lt;0,IF(G308="",SMALL(P306:P308,1)-SUM(O306:O308),0),SMALL(P306:P308,1)-SUM(O306:O308))),IF(Q306&lt;0,IF(G308="",SMALL(P306:P308,1)-SUM(O306:O308),0),SMALL(P306:P308,1)-SUM(O306:O308)))))</f>
        <v>-1.4753000000000043</v>
      </c>
      <c r="U306" s="296">
        <f>IF($B306=$B303,IF(Q306&lt;0,IF(G308="",Q306,0),Q306)+U303,Q306)</f>
        <v>98.623500000000249</v>
      </c>
      <c r="V306" s="323">
        <f>IF(U306=0,0,U306/AT306)</f>
        <v>3.6984043650272906E-2</v>
      </c>
      <c r="W306" s="74">
        <f>IF(L306="","",IF(L308&gt;0,(SUM(L306:L308)/L306)/(SUM(L306:L308)/L306+SUM(L306:L308)/L307+SUM(L306:L308)/L308),L307/SUM(L306:L307)))</f>
        <v>0.2263843648208469</v>
      </c>
      <c r="X306" s="77">
        <f t="shared" si="105"/>
        <v>0</v>
      </c>
      <c r="Y306" s="77">
        <f t="shared" si="105"/>
        <v>0</v>
      </c>
      <c r="Z306" s="89">
        <f t="shared" si="105"/>
        <v>-7.5</v>
      </c>
      <c r="AA306" s="77">
        <f t="shared" si="105"/>
        <v>0</v>
      </c>
      <c r="AB306" s="77">
        <f t="shared" si="105"/>
        <v>0</v>
      </c>
      <c r="AC306" s="77">
        <f t="shared" si="105"/>
        <v>0</v>
      </c>
      <c r="AD306" s="77">
        <f t="shared" si="105"/>
        <v>0</v>
      </c>
      <c r="AE306" s="77">
        <f t="shared" si="86"/>
        <v>0</v>
      </c>
      <c r="AF306" s="77">
        <f t="shared" si="87"/>
        <v>0</v>
      </c>
      <c r="AG306" s="77">
        <f t="shared" si="88"/>
        <v>0</v>
      </c>
      <c r="AH306" s="77">
        <f t="shared" si="89"/>
        <v>0</v>
      </c>
      <c r="AI306" s="77">
        <f t="shared" si="90"/>
        <v>0</v>
      </c>
      <c r="AJ306" s="77">
        <f t="shared" si="91"/>
        <v>1</v>
      </c>
      <c r="AK306" s="77">
        <f t="shared" si="92"/>
        <v>0</v>
      </c>
      <c r="AL306" s="77">
        <f t="shared" si="93"/>
        <v>0</v>
      </c>
      <c r="AM306" s="77">
        <f t="shared" si="94"/>
        <v>0</v>
      </c>
      <c r="AN306" s="77">
        <f t="shared" si="95"/>
        <v>0</v>
      </c>
      <c r="AO306" s="77">
        <f t="shared" si="96"/>
        <v>0</v>
      </c>
      <c r="AP306" s="77">
        <f t="shared" si="97"/>
        <v>0</v>
      </c>
      <c r="AQ306" s="77">
        <f t="shared" si="98"/>
        <v>0</v>
      </c>
      <c r="AR306" s="77">
        <f t="shared" si="99"/>
        <v>0</v>
      </c>
      <c r="AS306" s="107" t="str">
        <f>IF($B306="","",IF($B306=$B303,AS303,$B306))</f>
        <v>25</v>
      </c>
      <c r="AT306" s="321">
        <f>IF($B306=$B303,AT303+SUM(O306:O308),SUM(O306:O308))</f>
        <v>2666.65</v>
      </c>
      <c r="AU306" s="296">
        <f>IF($A306=" ",SUM(O306:O308),0)+AU303</f>
        <v>0</v>
      </c>
      <c r="AV306" s="296">
        <f>IF($B306="","",AV303+Q306)</f>
        <v>601.7193053875759</v>
      </c>
    </row>
    <row r="307" spans="1:48" ht="13" customHeight="1" x14ac:dyDescent="0.2">
      <c r="A307" s="308"/>
      <c r="B307" s="282"/>
      <c r="C307" s="303"/>
      <c r="D307" s="79" t="s">
        <v>31</v>
      </c>
      <c r="E307" s="277"/>
      <c r="F307" s="291"/>
      <c r="G307" s="80" t="s">
        <v>78</v>
      </c>
      <c r="H307" s="277"/>
      <c r="I307" s="81" t="s">
        <v>18</v>
      </c>
      <c r="J307" s="83">
        <f>IF(I307="","",IF(_xlfn.XLOOKUP(I307,I$3:I306,$AS$3:AS306,0,,-1)=AS307,_xlfn.XLOOKUP(I307,I$3:I306,J$3:J306,1,,-1)+1,1))</f>
        <v>4</v>
      </c>
      <c r="K307" s="174">
        <f>IF(I307="","",_xlfn.XLOOKUP(I307,I$3:I306,K$3:K306,0,,-1)+IF($D307=" ",1,0))</f>
        <v>0</v>
      </c>
      <c r="L307" s="84">
        <v>1.39</v>
      </c>
      <c r="M307" s="85"/>
      <c r="N307" s="294"/>
      <c r="O307" s="86">
        <f>IF(OR(W306="",W307=""),"",ROUND(IF(L308&gt;0,IF(M307&gt;0,M307,IF(M306&gt;0,IF(N306=TRUE,ROUND((M306*W307)/W306,0),(M306*W307)/W306),IF(M307&gt;0,IF(N306=TRUE,ROUND(M307,0),M307),IF(M308&gt;0,IF(N306=TRUE,ROUND(O308*W307/W308,0),O308*W307/W308),0)))),IF(M307&gt;0,M307,IF(N306=TRUE,ROUND((M306*W307)/W306,0),(M306*W307)/W306))),2))</f>
        <v>26</v>
      </c>
      <c r="P307" s="87">
        <f t="shared" si="100"/>
        <v>36.14</v>
      </c>
      <c r="Q307" s="277"/>
      <c r="R307" s="286"/>
      <c r="S307" s="286"/>
      <c r="T307" s="286"/>
      <c r="U307" s="286"/>
      <c r="V307" s="288"/>
      <c r="W307" s="88">
        <f>IF(L307="","",IF(L308&gt;0,(SUM(L306:L308)/L307)/(SUM(L306:L308)/L306+SUM(L306:L308)/L307+SUM(L306:L308)/L308),L306/SUM(L306:L307)))</f>
        <v>0.7736156351791531</v>
      </c>
      <c r="X307" s="89">
        <f t="shared" si="105"/>
        <v>10.14</v>
      </c>
      <c r="Y307" s="77">
        <f t="shared" si="105"/>
        <v>0</v>
      </c>
      <c r="Z307" s="77">
        <f t="shared" si="105"/>
        <v>0</v>
      </c>
      <c r="AA307" s="77">
        <f t="shared" si="105"/>
        <v>0</v>
      </c>
      <c r="AB307" s="77">
        <f t="shared" si="105"/>
        <v>0</v>
      </c>
      <c r="AC307" s="77">
        <f t="shared" si="105"/>
        <v>0</v>
      </c>
      <c r="AD307" s="77">
        <f t="shared" si="105"/>
        <v>0</v>
      </c>
      <c r="AE307" s="77">
        <f t="shared" si="86"/>
        <v>1</v>
      </c>
      <c r="AF307" s="77">
        <f t="shared" si="87"/>
        <v>0</v>
      </c>
      <c r="AG307" s="77">
        <f t="shared" si="88"/>
        <v>0</v>
      </c>
      <c r="AH307" s="77">
        <f t="shared" si="89"/>
        <v>0</v>
      </c>
      <c r="AI307" s="77">
        <f t="shared" si="90"/>
        <v>0</v>
      </c>
      <c r="AJ307" s="77">
        <f t="shared" si="91"/>
        <v>0</v>
      </c>
      <c r="AK307" s="77">
        <f t="shared" si="92"/>
        <v>0</v>
      </c>
      <c r="AL307" s="77">
        <f t="shared" si="93"/>
        <v>0</v>
      </c>
      <c r="AM307" s="77">
        <f t="shared" si="94"/>
        <v>0</v>
      </c>
      <c r="AN307" s="77">
        <f t="shared" si="95"/>
        <v>0</v>
      </c>
      <c r="AO307" s="77">
        <f t="shared" si="96"/>
        <v>0</v>
      </c>
      <c r="AP307" s="77">
        <f t="shared" si="97"/>
        <v>0</v>
      </c>
      <c r="AQ307" s="77">
        <f t="shared" si="98"/>
        <v>0</v>
      </c>
      <c r="AR307" s="77">
        <f t="shared" si="99"/>
        <v>0</v>
      </c>
      <c r="AS307" s="107" t="str">
        <f>IF($B306="","",IF($B306=$B303,AS304,$B306))</f>
        <v>25</v>
      </c>
      <c r="AT307" s="311"/>
      <c r="AU307" s="298"/>
      <c r="AV307" s="298"/>
    </row>
    <row r="308" spans="1:48" ht="13.25" customHeight="1" x14ac:dyDescent="0.2">
      <c r="A308" s="309"/>
      <c r="B308" s="283"/>
      <c r="C308" s="304"/>
      <c r="D308" s="90" t="s">
        <v>32</v>
      </c>
      <c r="E308" s="278"/>
      <c r="F308" s="292"/>
      <c r="G308" s="109"/>
      <c r="H308" s="278"/>
      <c r="I308" s="110"/>
      <c r="J308" s="112" t="str">
        <f>IF(I308="","",IF(_xlfn.XLOOKUP(I308,I$3:I307,$AS$3:AS307,0,,-1)=AS308,_xlfn.XLOOKUP(I308,I$3:I307,J$3:J307,1,,-1)+1,1))</f>
        <v/>
      </c>
      <c r="K308" s="115" t="str">
        <f>IF(I308="","",_xlfn.XLOOKUP(I308,I$3:I307,K$3:K307,0,,-1)+IF($D308=" ",1,0))</f>
        <v/>
      </c>
      <c r="L308" s="113"/>
      <c r="M308" s="96"/>
      <c r="N308" s="295"/>
      <c r="O308" s="114" t="str">
        <f>IF(OR(W306="",W307=""),"",IF(L308&gt;0,ROUND(IF(M308&gt;0,M308,IF(M306&gt;0,IF(N306=TRUE,ROUND((M306*W308)/W306,0),(M306*W308)/W306),IF(M307&gt;0,IF(N306=TRUE,ROUND((M307*W308)/W307,0),(M307*W308)/W307),IF(M308&gt;0,M308,0)))),2),""))</f>
        <v/>
      </c>
      <c r="P308" s="115" t="str">
        <f t="shared" si="100"/>
        <v/>
      </c>
      <c r="Q308" s="278"/>
      <c r="R308" s="278"/>
      <c r="S308" s="278"/>
      <c r="T308" s="278"/>
      <c r="U308" s="278"/>
      <c r="V308" s="289"/>
      <c r="W308" s="116" t="str">
        <f>IF(L308="","",(SUM(L306:L308)/L308)/(SUM(L306:L308)/L306+SUM(L306:L308)/L307+SUM(L306:L308)/L308))</f>
        <v/>
      </c>
      <c r="X308" s="77">
        <f t="shared" si="105"/>
        <v>0</v>
      </c>
      <c r="Y308" s="77">
        <f t="shared" si="105"/>
        <v>0</v>
      </c>
      <c r="Z308" s="77">
        <f t="shared" si="105"/>
        <v>0</v>
      </c>
      <c r="AA308" s="77">
        <f t="shared" si="105"/>
        <v>0</v>
      </c>
      <c r="AB308" s="77">
        <f t="shared" si="105"/>
        <v>0</v>
      </c>
      <c r="AC308" s="77">
        <f t="shared" si="105"/>
        <v>0</v>
      </c>
      <c r="AD308" s="77">
        <f t="shared" si="105"/>
        <v>0</v>
      </c>
      <c r="AE308" s="77">
        <f t="shared" si="86"/>
        <v>0</v>
      </c>
      <c r="AF308" s="77">
        <f t="shared" si="87"/>
        <v>0</v>
      </c>
      <c r="AG308" s="77">
        <f t="shared" si="88"/>
        <v>0</v>
      </c>
      <c r="AH308" s="77">
        <f t="shared" si="89"/>
        <v>0</v>
      </c>
      <c r="AI308" s="77">
        <f t="shared" si="90"/>
        <v>0</v>
      </c>
      <c r="AJ308" s="77">
        <f t="shared" si="91"/>
        <v>0</v>
      </c>
      <c r="AK308" s="77">
        <f t="shared" si="92"/>
        <v>0</v>
      </c>
      <c r="AL308" s="77">
        <f t="shared" si="93"/>
        <v>0</v>
      </c>
      <c r="AM308" s="77">
        <f t="shared" si="94"/>
        <v>0</v>
      </c>
      <c r="AN308" s="77">
        <f t="shared" si="95"/>
        <v>0</v>
      </c>
      <c r="AO308" s="77">
        <f t="shared" si="96"/>
        <v>0</v>
      </c>
      <c r="AP308" s="77">
        <f t="shared" si="97"/>
        <v>0</v>
      </c>
      <c r="AQ308" s="77">
        <f t="shared" si="98"/>
        <v>0</v>
      </c>
      <c r="AR308" s="77">
        <f t="shared" si="99"/>
        <v>0</v>
      </c>
      <c r="AS308" s="107" t="str">
        <f>IF($B306="","",IF($B306=$B303,AS305,$B306))</f>
        <v>25</v>
      </c>
      <c r="AT308" s="311"/>
      <c r="AU308" s="298"/>
      <c r="AV308" s="298"/>
    </row>
    <row r="309" spans="1:48" ht="13.25" customHeight="1" x14ac:dyDescent="0.2">
      <c r="A309" s="312" t="str">
        <f>IF(OR(D309="W",D310="W",D311="W",D309="1/2W",D310="1/2W",D311="1/2W",D309="1/2L",D310="1/2L",D311="1/2L"),"OK",IF(OR(D309="L",D310="L",D311="L"),"LOSS",IF(OR(D309="X",D310="X",D311="X"),"Anulado"," ")))</f>
        <v>OK</v>
      </c>
      <c r="B309" s="316" t="s">
        <v>80</v>
      </c>
      <c r="C309" s="302" t="str">
        <f>IF(E309=""," ","– "&amp;COUNTIF(B$3:B311,$B309))</f>
        <v>– 1</v>
      </c>
      <c r="D309" s="25" t="s">
        <v>31</v>
      </c>
      <c r="E309" s="325">
        <v>44709.833333333336</v>
      </c>
      <c r="F309" s="315" t="s">
        <v>344</v>
      </c>
      <c r="G309" s="117" t="s">
        <v>345</v>
      </c>
      <c r="H309" s="306" t="str">
        <f ca="1">IF(E309="","",IF(AND(DAY(E309)&lt;DAY(TODAY()),$A309=" "),"???",IF($A309=" ",IF(AND(DAY(E309)=DAY(TODAY()),HOUR(E309)&lt;=HOUR(NOW())+1),IF(AND(HOUR(E309)+2&lt;=HOUR(NOW()),DAY(E309)&lt;=DAY(TODAY()),MINUTE(E309)&lt;=MINUTE(NOW())),"???",IF(OR(MINUTE(E309)&lt;=MINUTE(NOW()),HOUR(E309)&lt;=HOUR(NOW())),"!!!","")),""),"")))</f>
        <v/>
      </c>
      <c r="I309" s="27" t="s">
        <v>18</v>
      </c>
      <c r="J309" s="175">
        <f>IF(I309="","",IF(_xlfn.XLOOKUP(I309,I$3:I308,$AS$3:AS308,0,,-1)=AS309,_xlfn.XLOOKUP(I309,I$3:I308,J$3:J308,1,,-1)+1,1))</f>
        <v>1</v>
      </c>
      <c r="K309" s="176">
        <f>IF(I309="","",_xlfn.XLOOKUP(I309,I$3:I308,K$3:K308,0,,-1)+IF($D309=" ",1,0))</f>
        <v>0</v>
      </c>
      <c r="L309" s="118">
        <v>2.19</v>
      </c>
      <c r="M309" s="119">
        <v>11</v>
      </c>
      <c r="N309" s="318" t="b">
        <v>0</v>
      </c>
      <c r="O309" s="102">
        <f>IF(OR(W309="",W310=""),"",ROUND(IF(L311&gt;0,IF(M309&gt;0,M309,IF(M310&gt;0,IF(N309=TRUE,ROUND((M310*W309)/W310,0),(M310*W309)/W310),IF(N309=TRUE,ROUND((M311*W309)/W311,0),(M311*W309)/W311))),IF(M309&gt;0,M309,IF(N309=TRUE,ROUND((M310*W309)/W310,0),(M310*W309)/W310))),2))</f>
        <v>11</v>
      </c>
      <c r="P309" s="33">
        <f t="shared" si="100"/>
        <v>24.09</v>
      </c>
      <c r="Q309" s="301">
        <f>IF($A309="Anulado",0,IF(OR($A309="LOSS",$A309="OK"),IF(OR($D309="W",$D309="1/2W",$D309="1/2L"),P309-O309,IF($D309="L",-O309,0))+IF(OR($D310="W",$D310="1/2W",$D310="1/2L"),P310-O310,IF($D310="L",-O310,0))+IF(OR($D311="W",$D311="1/2W",$D311="1/2L"),P311-O311,IF($D311="L",-O311,0)),IF(AND(OR($D309="W",$D309="1/2W",$D309="1/2L"),D310="W"),P309+P310-SUM(O309:O311)+_xlfn.XLOOKUP("X",D309:D311,O309:O311,0),IF(AND(D309=TRUE,D311="W"),P309+P311-SUM(O309:O311),IF(AND(D310="W",D311="W"),P310+P311-SUM(O309:O311)+_xlfn.XLOOKUP("X",D309:D311,O309:O311,0),IF(L311&gt;0,IF(OR($D309="W",$D309="1/2W",$D309="1/2L"),P309-SUM(O309:O311)+_xlfn.XLOOKUP("X",D309:D311,O309:O311,0),IF(OR($D309="W",$D309="1/2W",$D309="1/2L"),P310-SUM(O309:O311)+_xlfn.XLOOKUP("X",D309:D311,O309:O311,0),IF(OR($D309="W",$D309="1/2W",$D309="1/2L"),P311-SUM(O309:O311)+_xlfn.XLOOKUP("X",D309:D311,O309:O311,0),SUM(P309:P311)/3-SUM(O309:O311)+_xlfn.XLOOKUP("X",D309:D311,O309:O311,0)))),IF(OR($D309="W",$D309="1/2W",$D309="1/2L"),P309-SUM(O309:O310)+_xlfn.XLOOKUP("X",D309:D311,O309:O311,0),IF(OR($D309="W",$D309="1/2W",$D309="1/2L"),P310-SUM(O309:O310)+_xlfn.XLOOKUP("X",D309:D311,O309:O311,0),SUM(P309:P310)/2-SUM(O309:O310)+_xlfn.XLOOKUP("X",D309:D311,O309:O311,0)))))))))</f>
        <v>2.1400000000000006</v>
      </c>
      <c r="R309" s="300">
        <f>IF(Q309=0,0,Q309/SUM(O309:O311))</f>
        <v>9.7494305239179985E-2</v>
      </c>
      <c r="S309" s="285">
        <f>IF($B309=$B306,IF(OR($A309="LOSS",$A309="OK",$A309="Anulada"),Q309,0)+S306,IF(OR($A309="LOSS",$A309="OK",$A309="Anulada"),Q309,0))</f>
        <v>2.1400000000000006</v>
      </c>
      <c r="T309" s="285">
        <f>IF($B309="",0,IF($B309=$B306,IF(G311="",IF(OR(G309="DNB1",G309="DNB2",G309="AH1(0)",G309="AH2(0)",G309="AH1(1)",G309="AH2(1)",G309="AH1(2)",G309="AH2(2)",G309="AH1(3)",G309="AH2(3)",G309="AH1(4)",G309="AH2(4)"),0,IF(Q309&lt;0,IF(G311="",SMALL(P309:P311,1)-SUM(O309:O311),0),SMALL(P309:P311,1)-SUM(O309:O311))),IF(Q309&lt;0,IF(G311="",SMALL(P309:P311,1)-SUM(O309:O311),0),SMALL(P309:P311,1)-SUM(O309:O311)))+T306,IF(G311="",IF(OR(G309="DNB1",G309="DNB2",G309="AH1(0)",G309="AH2(0)",G309="AH1(1)",G309="AH2(1)",G309="AH1(2)",G309="AH2(2)",G309="AH1(3)",G309="AH2(3)",G309="AH1(4)",G309="AH2(4)"),0,IF(Q309&lt;0,IF(G311="",SMALL(P309:P311,1)-SUM(O309:O311),0),SMALL(P309:P311,1)-SUM(O309:O311))),IF(Q309&lt;0,IF(G311="",SMALL(P309:P311,1)-SUM(O309:O311),0),SMALL(P309:P311,1)-SUM(O309:O311)))))</f>
        <v>2.1400000000000006</v>
      </c>
      <c r="U309" s="285">
        <f>IF($B309=$B306,IF(Q309&lt;0,IF(G311="",Q309,0),Q309)+U306,Q309)</f>
        <v>2.1400000000000006</v>
      </c>
      <c r="V309" s="287">
        <f>IF(U309=0,0,U309/AT309)</f>
        <v>9.7494305239179985E-2</v>
      </c>
      <c r="W309" s="34">
        <f>IF(L309="","",IF(L311&gt;0,(SUM(L309:L311)/L309)/(SUM(L309:L311)/L309+SUM(L309:L311)/L310+SUM(L309:L311)/L311),L310/SUM(L309:L310)))</f>
        <v>0.50113895216400905</v>
      </c>
      <c r="X309" s="89">
        <f t="shared" si="105"/>
        <v>13.09</v>
      </c>
      <c r="Y309" s="77">
        <f t="shared" si="105"/>
        <v>0</v>
      </c>
      <c r="Z309" s="77">
        <f t="shared" si="105"/>
        <v>0</v>
      </c>
      <c r="AA309" s="77">
        <f t="shared" si="105"/>
        <v>0</v>
      </c>
      <c r="AB309" s="77">
        <f t="shared" si="105"/>
        <v>0</v>
      </c>
      <c r="AC309" s="77">
        <f t="shared" si="105"/>
        <v>0</v>
      </c>
      <c r="AD309" s="77">
        <f t="shared" si="105"/>
        <v>0</v>
      </c>
      <c r="AE309" s="77">
        <f t="shared" si="86"/>
        <v>1</v>
      </c>
      <c r="AF309" s="77">
        <f t="shared" si="87"/>
        <v>0</v>
      </c>
      <c r="AG309" s="77">
        <f t="shared" si="88"/>
        <v>0</v>
      </c>
      <c r="AH309" s="77">
        <f t="shared" si="89"/>
        <v>0</v>
      </c>
      <c r="AI309" s="77">
        <f t="shared" si="90"/>
        <v>0</v>
      </c>
      <c r="AJ309" s="77">
        <f t="shared" si="91"/>
        <v>0</v>
      </c>
      <c r="AK309" s="77">
        <f t="shared" si="92"/>
        <v>0</v>
      </c>
      <c r="AL309" s="77">
        <f t="shared" si="93"/>
        <v>0</v>
      </c>
      <c r="AM309" s="77">
        <f t="shared" si="94"/>
        <v>0</v>
      </c>
      <c r="AN309" s="77">
        <f t="shared" si="95"/>
        <v>0</v>
      </c>
      <c r="AO309" s="77">
        <f t="shared" si="96"/>
        <v>0</v>
      </c>
      <c r="AP309" s="77">
        <f t="shared" si="97"/>
        <v>0</v>
      </c>
      <c r="AQ309" s="77">
        <f t="shared" si="98"/>
        <v>0</v>
      </c>
      <c r="AR309" s="77">
        <f t="shared" si="99"/>
        <v>0</v>
      </c>
      <c r="AS309" s="105" t="str">
        <f>IF($B309="","",IF($B309=$B306,AS306,$B309))</f>
        <v>26</v>
      </c>
      <c r="AT309" s="322">
        <f>IF($B309=$B306,AT306+SUM(O309:O311),SUM(O309:O311))</f>
        <v>21.95</v>
      </c>
      <c r="AU309" s="285">
        <f>IF($A309=" ",SUM(O309:O311),0)+AU306</f>
        <v>0</v>
      </c>
      <c r="AV309" s="285">
        <f>IF($B309="","",AV306+Q309)</f>
        <v>603.85930538757589</v>
      </c>
    </row>
    <row r="310" spans="1:48" ht="13" customHeight="1" x14ac:dyDescent="0.2">
      <c r="A310" s="308"/>
      <c r="B310" s="282"/>
      <c r="C310" s="303"/>
      <c r="D310" s="39" t="s">
        <v>28</v>
      </c>
      <c r="E310" s="277"/>
      <c r="F310" s="291"/>
      <c r="G310" s="120" t="s">
        <v>346</v>
      </c>
      <c r="H310" s="277"/>
      <c r="I310" s="42" t="s">
        <v>23</v>
      </c>
      <c r="J310" s="177">
        <f>IF(I310="","",IF(_xlfn.XLOOKUP(I310,I$3:I309,$AS$3:AS309,0,,-1)=AS310,_xlfn.XLOOKUP(I310,I$3:I309,J$3:J309,1,,-1)+1,1))</f>
        <v>1</v>
      </c>
      <c r="K310" s="178">
        <f>IF(I310="","",_xlfn.XLOOKUP(I310,I$3:I309,K$3:K309,0,,-1)+IF($D310=" ",1,0))</f>
        <v>0</v>
      </c>
      <c r="L310" s="121">
        <v>2.2000000000000002</v>
      </c>
      <c r="M310" s="122"/>
      <c r="N310" s="294"/>
      <c r="O310" s="47">
        <f>IF(OR(W309="",W310=""),"",ROUND(IF(L311&gt;0,IF(M310&gt;0,M310,IF(M309&gt;0,IF(N309=TRUE,ROUND((M309*W310)/W309,0),(M309*W310)/W309),IF(M310&gt;0,IF(N309=TRUE,ROUND(M310,0),M310),IF(M311&gt;0,IF(N309=TRUE,ROUND(O311*W310/W311,0),O311*W310/W311),0)))),IF(M310&gt;0,M310,IF(N309=TRUE,ROUND((M309*W310)/W309,0),(M309*W310)/W309))),2))</f>
        <v>10.95</v>
      </c>
      <c r="P310" s="48">
        <f t="shared" si="100"/>
        <v>24.09</v>
      </c>
      <c r="Q310" s="277"/>
      <c r="R310" s="286"/>
      <c r="S310" s="286"/>
      <c r="T310" s="286"/>
      <c r="U310" s="286"/>
      <c r="V310" s="288"/>
      <c r="W310" s="49">
        <f>IF(L310="","",IF(L311&gt;0,(SUM(L309:L311)/L310)/(SUM(L309:L311)/L309+SUM(L309:L311)/L310+SUM(L309:L311)/L311),L309/SUM(L309:L310)))</f>
        <v>0.49886104783599083</v>
      </c>
      <c r="X310" s="77">
        <f t="shared" si="105"/>
        <v>0</v>
      </c>
      <c r="Y310" s="77">
        <f t="shared" si="105"/>
        <v>0</v>
      </c>
      <c r="Z310" s="77">
        <f t="shared" si="105"/>
        <v>0</v>
      </c>
      <c r="AA310" s="77">
        <f t="shared" si="105"/>
        <v>0</v>
      </c>
      <c r="AB310" s="77">
        <f t="shared" si="105"/>
        <v>0</v>
      </c>
      <c r="AC310" s="89">
        <f t="shared" si="105"/>
        <v>-10.95</v>
      </c>
      <c r="AD310" s="77">
        <f t="shared" si="105"/>
        <v>0</v>
      </c>
      <c r="AE310" s="77">
        <f t="shared" si="86"/>
        <v>0</v>
      </c>
      <c r="AF310" s="77">
        <f t="shared" si="87"/>
        <v>0</v>
      </c>
      <c r="AG310" s="77">
        <f t="shared" si="88"/>
        <v>0</v>
      </c>
      <c r="AH310" s="77">
        <f t="shared" si="89"/>
        <v>0</v>
      </c>
      <c r="AI310" s="77">
        <f t="shared" si="90"/>
        <v>0</v>
      </c>
      <c r="AJ310" s="77">
        <f t="shared" si="91"/>
        <v>0</v>
      </c>
      <c r="AK310" s="77">
        <f t="shared" si="92"/>
        <v>0</v>
      </c>
      <c r="AL310" s="77">
        <f t="shared" si="93"/>
        <v>0</v>
      </c>
      <c r="AM310" s="77">
        <f t="shared" si="94"/>
        <v>0</v>
      </c>
      <c r="AN310" s="77">
        <f t="shared" si="95"/>
        <v>0</v>
      </c>
      <c r="AO310" s="77">
        <f t="shared" si="96"/>
        <v>0</v>
      </c>
      <c r="AP310" s="77">
        <f t="shared" si="97"/>
        <v>1</v>
      </c>
      <c r="AQ310" s="77">
        <f t="shared" si="98"/>
        <v>0</v>
      </c>
      <c r="AR310" s="77">
        <f t="shared" si="99"/>
        <v>0</v>
      </c>
      <c r="AS310" s="105" t="str">
        <f>IF($B309="","",IF($B309=$B306,AS307,$B309))</f>
        <v>26</v>
      </c>
      <c r="AT310" s="311"/>
      <c r="AU310" s="298"/>
      <c r="AV310" s="298"/>
    </row>
    <row r="311" spans="1:48" ht="13.25" customHeight="1" x14ac:dyDescent="0.2">
      <c r="A311" s="309"/>
      <c r="B311" s="283"/>
      <c r="C311" s="304"/>
      <c r="D311" s="54" t="s">
        <v>32</v>
      </c>
      <c r="E311" s="278"/>
      <c r="F311" s="292"/>
      <c r="G311" s="134"/>
      <c r="H311" s="278"/>
      <c r="I311" s="57"/>
      <c r="J311" s="179" t="str">
        <f>IF(I311="","",IF(_xlfn.XLOOKUP(I311,I$3:I310,$AS$3:AS310,0,,-1)=AS311,_xlfn.XLOOKUP(I311,I$3:I310,J$3:J310,1,,-1)+1,1))</f>
        <v/>
      </c>
      <c r="K311" s="63" t="str">
        <f>IF(I311="","",_xlfn.XLOOKUP(I311,I$3:I310,K$3:K310,0,,-1)+IF($D311=" ",1,0))</f>
        <v/>
      </c>
      <c r="L311" s="55"/>
      <c r="M311" s="128"/>
      <c r="N311" s="295"/>
      <c r="O311" s="62" t="str">
        <f>IF(OR(W309="",W310=""),"",IF(L311&gt;0,ROUND(IF(M311&gt;0,M311,IF(M309&gt;0,IF(N309=TRUE,ROUND((M309*W311)/W309,0),(M309*W311)/W309),IF(M310&gt;0,IF(N309=TRUE,ROUND((M310*W311)/W310,0),(M310*W311)/W310),IF(M311&gt;0,M311,0)))),2),""))</f>
        <v/>
      </c>
      <c r="P311" s="63" t="str">
        <f t="shared" si="100"/>
        <v/>
      </c>
      <c r="Q311" s="278"/>
      <c r="R311" s="278"/>
      <c r="S311" s="278"/>
      <c r="T311" s="278"/>
      <c r="U311" s="278"/>
      <c r="V311" s="289"/>
      <c r="W311" s="64" t="str">
        <f>IF(L311="","",(SUM(L309:L311)/L311)/(SUM(L309:L311)/L309+SUM(L309:L311)/L310+SUM(L309:L311)/L311))</f>
        <v/>
      </c>
      <c r="X311" s="77">
        <f t="shared" si="105"/>
        <v>0</v>
      </c>
      <c r="Y311" s="77">
        <f t="shared" si="105"/>
        <v>0</v>
      </c>
      <c r="Z311" s="77">
        <f t="shared" si="105"/>
        <v>0</v>
      </c>
      <c r="AA311" s="77">
        <f t="shared" si="105"/>
        <v>0</v>
      </c>
      <c r="AB311" s="77">
        <f t="shared" si="105"/>
        <v>0</v>
      </c>
      <c r="AC311" s="77">
        <f t="shared" si="105"/>
        <v>0</v>
      </c>
      <c r="AD311" s="77">
        <f t="shared" si="105"/>
        <v>0</v>
      </c>
      <c r="AE311" s="77">
        <f t="shared" si="86"/>
        <v>0</v>
      </c>
      <c r="AF311" s="77">
        <f t="shared" si="87"/>
        <v>0</v>
      </c>
      <c r="AG311" s="77">
        <f t="shared" si="88"/>
        <v>0</v>
      </c>
      <c r="AH311" s="77">
        <f t="shared" si="89"/>
        <v>0</v>
      </c>
      <c r="AI311" s="77">
        <f t="shared" si="90"/>
        <v>0</v>
      </c>
      <c r="AJ311" s="77">
        <f t="shared" si="91"/>
        <v>0</v>
      </c>
      <c r="AK311" s="77">
        <f t="shared" si="92"/>
        <v>0</v>
      </c>
      <c r="AL311" s="77">
        <f t="shared" si="93"/>
        <v>0</v>
      </c>
      <c r="AM311" s="77">
        <f t="shared" si="94"/>
        <v>0</v>
      </c>
      <c r="AN311" s="77">
        <f t="shared" si="95"/>
        <v>0</v>
      </c>
      <c r="AO311" s="77">
        <f t="shared" si="96"/>
        <v>0</v>
      </c>
      <c r="AP311" s="77">
        <f t="shared" si="97"/>
        <v>0</v>
      </c>
      <c r="AQ311" s="77">
        <f t="shared" si="98"/>
        <v>0</v>
      </c>
      <c r="AR311" s="77">
        <f t="shared" si="99"/>
        <v>0</v>
      </c>
      <c r="AS311" s="105" t="str">
        <f>IF($B309="","",IF($B309=$B306,AS308,$B309))</f>
        <v>26</v>
      </c>
      <c r="AT311" s="311"/>
      <c r="AU311" s="298"/>
      <c r="AV311" s="298"/>
    </row>
    <row r="312" spans="1:48" ht="13.25" customHeight="1" x14ac:dyDescent="0.2">
      <c r="A312" s="307" t="str">
        <f>IF(OR(D312="W",D313="W",D314="W",D312="1/2W",D313="1/2W",D314="1/2W",D312="1/2L",D313="1/2L",D314="1/2L"),"OK",IF(OR(D312="L",D313="L",D314="L"),"LOSS",IF(OR(D312="X",D313="X",D314="X"),"Anulado"," ")))</f>
        <v>OK</v>
      </c>
      <c r="B312" s="317" t="str">
        <f>IF(E312="","",$B309)</f>
        <v>26</v>
      </c>
      <c r="C312" s="305" t="str">
        <f>IF(E312=""," ","– "&amp;COUNTIF(B$3:B314,$B312))</f>
        <v>– 2</v>
      </c>
      <c r="D312" s="65" t="s">
        <v>28</v>
      </c>
      <c r="E312" s="326">
        <v>44708.53125</v>
      </c>
      <c r="F312" s="314" t="s">
        <v>347</v>
      </c>
      <c r="G312" s="66" t="s">
        <v>68</v>
      </c>
      <c r="H312" s="313" t="str">
        <f ca="1">IF(E312="","",IF(AND(DAY(E312)&lt;DAY(TODAY()),$A312=" "),"???",IF($A312=" ",IF(AND(DAY(E312)=DAY(TODAY()),HOUR(E312)&lt;=HOUR(NOW())+1),IF(AND(HOUR(E312)+2&lt;=HOUR(NOW()),DAY(E312)&lt;=DAY(TODAY()),MINUTE(E312)&lt;=MINUTE(NOW())),"???",IF(OR(MINUTE(E312)&lt;=MINUTE(NOW()),HOUR(E312)&lt;=HOUR(NOW())),"!!!","")),""),"")))</f>
        <v/>
      </c>
      <c r="I312" s="67" t="s">
        <v>23</v>
      </c>
      <c r="J312" s="69">
        <f>IF(I312="","",IF(_xlfn.XLOOKUP(I312,I$3:I311,$AS$3:AS311,0,,-1)=AS312,_xlfn.XLOOKUP(I312,I$3:I311,J$3:J311,1,,-1)+1,1))</f>
        <v>2</v>
      </c>
      <c r="K312" s="173">
        <f>IF(I312="","",_xlfn.XLOOKUP(I312,I$3:I311,K$3:K311,0,,-1)+IF($D312=" ",1,0))</f>
        <v>0</v>
      </c>
      <c r="L312" s="70">
        <v>2.23</v>
      </c>
      <c r="M312" s="71"/>
      <c r="N312" s="293" t="b">
        <v>0</v>
      </c>
      <c r="O312" s="72">
        <f>IF(OR(W312="",W313=""),"",ROUND(IF(L314&gt;0,IF(M312&gt;0,M312,IF(M313&gt;0,IF(N312=TRUE,ROUND((M313*W312)/W313,0),(M313*W312)/W313),IF(N312=TRUE,ROUND((M314*W312)/W314,0),(M314*W312)/W314))),IF(M312&gt;0,M312,IF(N312=TRUE,ROUND((M313*W312)/W313,0),(M313*W312)/W313))),2))</f>
        <v>17.170000000000002</v>
      </c>
      <c r="P312" s="73">
        <f t="shared" si="100"/>
        <v>38.289100000000005</v>
      </c>
      <c r="Q312" s="320">
        <f>IF($A312="Anulado",0,IF(OR($A312="LOSS",$A312="OK"),IF(OR($D312="W",$D312="1/2W",$D312="1/2L"),P312-O312,IF($D312="L",-O312,0))+IF(OR($D313="W",$D313="1/2W",$D313="1/2L"),P313-O313,IF($D313="L",-O313,0))+IF(OR($D314="W",$D314="1/2W",$D314="1/2L"),P314-O314,IF($D314="L",-O314,0)),IF(AND(OR($D312="W",$D312="1/2W",$D312="1/2L"),D313="W"),P312+P313-SUM(O312:O314)+_xlfn.XLOOKUP("X",D312:D314,O312:O314,0),IF(AND(D312=TRUE,D314="W"),P312+P314-SUM(O312:O314),IF(AND(D313="W",D314="W"),P313+P314-SUM(O312:O314)+_xlfn.XLOOKUP("X",D312:D314,O312:O314,0),IF(L314&gt;0,IF(OR($D312="W",$D312="1/2W",$D312="1/2L"),P312-SUM(O312:O314)+_xlfn.XLOOKUP("X",D312:D314,O312:O314,0),IF(OR($D312="W",$D312="1/2W",$D312="1/2L"),P313-SUM(O312:O314)+_xlfn.XLOOKUP("X",D312:D314,O312:O314,0),IF(OR($D312="W",$D312="1/2W",$D312="1/2L"),P314-SUM(O312:O314)+_xlfn.XLOOKUP("X",D312:D314,O312:O314,0),SUM(P312:P314)/3-SUM(O312:O314)+_xlfn.XLOOKUP("X",D312:D314,O312:O314,0)))),IF(OR($D312="W",$D312="1/2W",$D312="1/2L"),P312-SUM(O312:O313)+_xlfn.XLOOKUP("X",D312:D314,O312:O314,0),IF(OR($D312="W",$D312="1/2W",$D312="1/2L"),P313-SUM(O312:O313)+_xlfn.XLOOKUP("X",D312:D314,O312:O314,0),SUM(P312:P313)/2-SUM(O312:O313)+_xlfn.XLOOKUP("X",D312:D314,O312:O314,0)))))))))</f>
        <v>1.9799999999999969</v>
      </c>
      <c r="R312" s="319">
        <f>IF(Q312=0,0,Q312/SUM(O312:O314))</f>
        <v>5.4515418502202553E-2</v>
      </c>
      <c r="S312" s="296">
        <f>IF($B312=$B309,IF(OR($A312="LOSS",$A312="OK",$A312="Anulada"),Q312,0)+S309,IF(OR($A312="LOSS",$A312="OK",$A312="Anulada"),Q312,0))</f>
        <v>4.1199999999999974</v>
      </c>
      <c r="T312" s="296">
        <f>IF($B312="",0,IF($B312=$B309,IF(G314="",IF(OR(G312="DNB1",G312="DNB2",G312="AH1(0)",G312="AH2(0)",G312="AH1(1)",G312="AH2(1)",G312="AH1(2)",G312="AH2(2)",G312="AH1(3)",G312="AH2(3)",G312="AH1(4)",G312="AH2(4)"),0,IF(Q312&lt;0,IF(G314="",SMALL(P312:P314,1)-SUM(O312:O314),0),SMALL(P312:P314,1)-SUM(O312:O314))),IF(Q312&lt;0,IF(G314="",SMALL(P312:P314,1)-SUM(O312:O314),0),SMALL(P312:P314,1)-SUM(O312:O314)))+T309,IF(G314="",IF(OR(G312="DNB1",G312="DNB2",G312="AH1(0)",G312="AH2(0)",G312="AH1(1)",G312="AH2(1)",G312="AH1(2)",G312="AH2(2)",G312="AH1(3)",G312="AH2(3)",G312="AH1(4)",G312="AH2(4)"),0,IF(Q312&lt;0,IF(G314="",SMALL(P312:P314,1)-SUM(O312:O314),0),SMALL(P312:P314,1)-SUM(O312:O314))),IF(Q312&lt;0,IF(G314="",SMALL(P312:P314,1)-SUM(O312:O314),0),SMALL(P312:P314,1)-SUM(O312:O314)))))</f>
        <v>4.1091000000000051</v>
      </c>
      <c r="U312" s="296">
        <f>IF($B312=$B309,IF(Q312&lt;0,IF(G314="",Q312,0),Q312)+U309,Q312)</f>
        <v>4.1199999999999974</v>
      </c>
      <c r="V312" s="323">
        <f>IF(U312=0,0,U312/AT312)</f>
        <v>7.0705337223270937E-2</v>
      </c>
      <c r="W312" s="74">
        <f>IF(L312="","",IF(L314&gt;0,(SUM(L312:L314)/L312)/(SUM(L312:L314)/L312+SUM(L312:L314)/L313+SUM(L312:L314)/L314),L313/SUM(L312:L313)))</f>
        <v>0.47281323877068554</v>
      </c>
      <c r="X312" s="77">
        <f t="shared" si="105"/>
        <v>0</v>
      </c>
      <c r="Y312" s="77">
        <f t="shared" si="105"/>
        <v>0</v>
      </c>
      <c r="Z312" s="77">
        <f t="shared" si="105"/>
        <v>0</v>
      </c>
      <c r="AA312" s="77">
        <f t="shared" si="105"/>
        <v>0</v>
      </c>
      <c r="AB312" s="77">
        <f t="shared" si="105"/>
        <v>0</v>
      </c>
      <c r="AC312" s="89">
        <f t="shared" si="105"/>
        <v>-17.170000000000002</v>
      </c>
      <c r="AD312" s="77">
        <f t="shared" si="105"/>
        <v>0</v>
      </c>
      <c r="AE312" s="77">
        <f t="shared" si="86"/>
        <v>0</v>
      </c>
      <c r="AF312" s="77">
        <f t="shared" si="87"/>
        <v>0</v>
      </c>
      <c r="AG312" s="77">
        <f t="shared" si="88"/>
        <v>0</v>
      </c>
      <c r="AH312" s="77">
        <f t="shared" si="89"/>
        <v>0</v>
      </c>
      <c r="AI312" s="77">
        <f t="shared" si="90"/>
        <v>0</v>
      </c>
      <c r="AJ312" s="77">
        <f t="shared" si="91"/>
        <v>0</v>
      </c>
      <c r="AK312" s="77">
        <f t="shared" si="92"/>
        <v>0</v>
      </c>
      <c r="AL312" s="77">
        <f t="shared" si="93"/>
        <v>0</v>
      </c>
      <c r="AM312" s="77">
        <f t="shared" si="94"/>
        <v>0</v>
      </c>
      <c r="AN312" s="77">
        <f t="shared" si="95"/>
        <v>0</v>
      </c>
      <c r="AO312" s="77">
        <f t="shared" si="96"/>
        <v>0</v>
      </c>
      <c r="AP312" s="77">
        <f t="shared" si="97"/>
        <v>1</v>
      </c>
      <c r="AQ312" s="77">
        <f t="shared" si="98"/>
        <v>0</v>
      </c>
      <c r="AR312" s="77">
        <f t="shared" si="99"/>
        <v>0</v>
      </c>
      <c r="AS312" s="107" t="str">
        <f>IF($B312="","",IF($B312=$B309,AS309,$B312))</f>
        <v>26</v>
      </c>
      <c r="AT312" s="321">
        <f>IF($B312=$B309,AT309+SUM(O312:O314),SUM(O312:O314))</f>
        <v>58.269999999999996</v>
      </c>
      <c r="AU312" s="296">
        <f>IF($A312=" ",SUM(O312:O314),0)+AU309</f>
        <v>0</v>
      </c>
      <c r="AV312" s="296">
        <f>IF($B312="","",AV309+Q312)</f>
        <v>605.83930538757591</v>
      </c>
    </row>
    <row r="313" spans="1:48" ht="13" customHeight="1" x14ac:dyDescent="0.2">
      <c r="A313" s="308"/>
      <c r="B313" s="282"/>
      <c r="C313" s="303"/>
      <c r="D313" s="79" t="s">
        <v>31</v>
      </c>
      <c r="E313" s="277"/>
      <c r="F313" s="291"/>
      <c r="G313" s="80" t="s">
        <v>69</v>
      </c>
      <c r="H313" s="277"/>
      <c r="I313" s="81" t="s">
        <v>20</v>
      </c>
      <c r="J313" s="83">
        <f>IF(I313="","",IF(_xlfn.XLOOKUP(I313,I$3:I312,$AS$3:AS312,0,,-1)=AS313,_xlfn.XLOOKUP(I313,I$3:I312,J$3:J312,1,,-1)+1,1))</f>
        <v>1</v>
      </c>
      <c r="K313" s="174">
        <f>IF(I313="","",_xlfn.XLOOKUP(I313,I$3:I312,K$3:K312,0,,-1)+IF($D313=" ",1,0))</f>
        <v>0</v>
      </c>
      <c r="L313" s="84">
        <v>2</v>
      </c>
      <c r="M313" s="85">
        <v>19.149999999999999</v>
      </c>
      <c r="N313" s="294"/>
      <c r="O313" s="86">
        <f>IF(OR(W312="",W313=""),"",ROUND(IF(L314&gt;0,IF(M313&gt;0,M313,IF(M312&gt;0,IF(N312=TRUE,ROUND((M312*W313)/W312,0),(M312*W313)/W312),IF(M313&gt;0,IF(N312=TRUE,ROUND(M313,0),M313),IF(M314&gt;0,IF(N312=TRUE,ROUND(O314*W313/W314,0),O314*W313/W314),0)))),IF(M313&gt;0,M313,IF(N312=TRUE,ROUND((M312*W313)/W312,0),(M312*W313)/W312))),2))</f>
        <v>19.149999999999999</v>
      </c>
      <c r="P313" s="87">
        <f t="shared" si="100"/>
        <v>38.299999999999997</v>
      </c>
      <c r="Q313" s="277"/>
      <c r="R313" s="286"/>
      <c r="S313" s="286"/>
      <c r="T313" s="286"/>
      <c r="U313" s="286"/>
      <c r="V313" s="288"/>
      <c r="W313" s="88">
        <f>IF(L313="","",IF(L314&gt;0,(SUM(L312:L314)/L313)/(SUM(L312:L314)/L312+SUM(L312:L314)/L313+SUM(L312:L314)/L314),L312/SUM(L312:L313)))</f>
        <v>0.5271867612293144</v>
      </c>
      <c r="X313" s="77">
        <f t="shared" ref="X313:AD322" si="106">IF($I313=X$2,IF(OR($D313="W",$D313="1/2W",$D313="1/2L"),$P313-$O313,IF($D313="X",0,-$O313)),0)</f>
        <v>0</v>
      </c>
      <c r="Y313" s="77">
        <f t="shared" si="106"/>
        <v>0</v>
      </c>
      <c r="Z313" s="89">
        <f t="shared" si="106"/>
        <v>19.149999999999999</v>
      </c>
      <c r="AA313" s="77">
        <f t="shared" si="106"/>
        <v>0</v>
      </c>
      <c r="AB313" s="77">
        <f t="shared" si="106"/>
        <v>0</v>
      </c>
      <c r="AC313" s="77">
        <f t="shared" si="106"/>
        <v>0</v>
      </c>
      <c r="AD313" s="77">
        <f t="shared" si="106"/>
        <v>0</v>
      </c>
      <c r="AE313" s="77">
        <f t="shared" si="86"/>
        <v>0</v>
      </c>
      <c r="AF313" s="77">
        <f t="shared" si="87"/>
        <v>0</v>
      </c>
      <c r="AG313" s="77">
        <f t="shared" si="88"/>
        <v>0</v>
      </c>
      <c r="AH313" s="77">
        <f t="shared" si="89"/>
        <v>0</v>
      </c>
      <c r="AI313" s="77">
        <f t="shared" si="90"/>
        <v>1</v>
      </c>
      <c r="AJ313" s="77">
        <f t="shared" si="91"/>
        <v>0</v>
      </c>
      <c r="AK313" s="77">
        <f t="shared" si="92"/>
        <v>0</v>
      </c>
      <c r="AL313" s="77">
        <f t="shared" si="93"/>
        <v>0</v>
      </c>
      <c r="AM313" s="77">
        <f t="shared" si="94"/>
        <v>0</v>
      </c>
      <c r="AN313" s="77">
        <f t="shared" si="95"/>
        <v>0</v>
      </c>
      <c r="AO313" s="77">
        <f t="shared" si="96"/>
        <v>0</v>
      </c>
      <c r="AP313" s="77">
        <f t="shared" si="97"/>
        <v>0</v>
      </c>
      <c r="AQ313" s="77">
        <f t="shared" si="98"/>
        <v>0</v>
      </c>
      <c r="AR313" s="77">
        <f t="shared" si="99"/>
        <v>0</v>
      </c>
      <c r="AS313" s="107" t="str">
        <f>IF($B312="","",IF($B312=$B309,AS310,$B312))</f>
        <v>26</v>
      </c>
      <c r="AT313" s="311"/>
      <c r="AU313" s="298"/>
      <c r="AV313" s="298"/>
    </row>
    <row r="314" spans="1:48" ht="13.25" customHeight="1" x14ac:dyDescent="0.2">
      <c r="A314" s="309"/>
      <c r="B314" s="283"/>
      <c r="C314" s="304"/>
      <c r="D314" s="90" t="s">
        <v>32</v>
      </c>
      <c r="E314" s="278"/>
      <c r="F314" s="292"/>
      <c r="G314" s="109"/>
      <c r="H314" s="278"/>
      <c r="I314" s="110"/>
      <c r="J314" s="112" t="str">
        <f>IF(I314="","",IF(_xlfn.XLOOKUP(I314,I$3:I313,$AS$3:AS313,0,,-1)=AS314,_xlfn.XLOOKUP(I314,I$3:I313,J$3:J313,1,,-1)+1,1))</f>
        <v/>
      </c>
      <c r="K314" s="115" t="str">
        <f>IF(I314="","",_xlfn.XLOOKUP(I314,I$3:I313,K$3:K313,0,,-1)+IF($D314=" ",1,0))</f>
        <v/>
      </c>
      <c r="L314" s="113"/>
      <c r="M314" s="96"/>
      <c r="N314" s="295"/>
      <c r="O314" s="114" t="str">
        <f>IF(OR(W312="",W313=""),"",IF(L314&gt;0,ROUND(IF(M314&gt;0,M314,IF(M312&gt;0,IF(N312=TRUE,ROUND((M312*W314)/W312,0),(M312*W314)/W312),IF(M313&gt;0,IF(N312=TRUE,ROUND((M313*W314)/W313,0),(M313*W314)/W313),IF(M314&gt;0,M314,0)))),2),""))</f>
        <v/>
      </c>
      <c r="P314" s="115" t="str">
        <f t="shared" si="100"/>
        <v/>
      </c>
      <c r="Q314" s="278"/>
      <c r="R314" s="278"/>
      <c r="S314" s="278"/>
      <c r="T314" s="278"/>
      <c r="U314" s="278"/>
      <c r="V314" s="289"/>
      <c r="W314" s="116" t="str">
        <f>IF(L314="","",(SUM(L312:L314)/L314)/(SUM(L312:L314)/L312+SUM(L312:L314)/L313+SUM(L312:L314)/L314))</f>
        <v/>
      </c>
      <c r="X314" s="77">
        <f t="shared" si="106"/>
        <v>0</v>
      </c>
      <c r="Y314" s="77">
        <f t="shared" si="106"/>
        <v>0</v>
      </c>
      <c r="Z314" s="77">
        <f t="shared" si="106"/>
        <v>0</v>
      </c>
      <c r="AA314" s="77">
        <f t="shared" si="106"/>
        <v>0</v>
      </c>
      <c r="AB314" s="77">
        <f t="shared" si="106"/>
        <v>0</v>
      </c>
      <c r="AC314" s="77">
        <f t="shared" si="106"/>
        <v>0</v>
      </c>
      <c r="AD314" s="77">
        <f t="shared" si="106"/>
        <v>0</v>
      </c>
      <c r="AE314" s="77">
        <f t="shared" si="86"/>
        <v>0</v>
      </c>
      <c r="AF314" s="77">
        <f t="shared" si="87"/>
        <v>0</v>
      </c>
      <c r="AG314" s="77">
        <f t="shared" si="88"/>
        <v>0</v>
      </c>
      <c r="AH314" s="77">
        <f t="shared" si="89"/>
        <v>0</v>
      </c>
      <c r="AI314" s="77">
        <f t="shared" si="90"/>
        <v>0</v>
      </c>
      <c r="AJ314" s="77">
        <f t="shared" si="91"/>
        <v>0</v>
      </c>
      <c r="AK314" s="77">
        <f t="shared" si="92"/>
        <v>0</v>
      </c>
      <c r="AL314" s="77">
        <f t="shared" si="93"/>
        <v>0</v>
      </c>
      <c r="AM314" s="77">
        <f t="shared" si="94"/>
        <v>0</v>
      </c>
      <c r="AN314" s="77">
        <f t="shared" si="95"/>
        <v>0</v>
      </c>
      <c r="AO314" s="77">
        <f t="shared" si="96"/>
        <v>0</v>
      </c>
      <c r="AP314" s="77">
        <f t="shared" si="97"/>
        <v>0</v>
      </c>
      <c r="AQ314" s="77">
        <f t="shared" si="98"/>
        <v>0</v>
      </c>
      <c r="AR314" s="77">
        <f t="shared" si="99"/>
        <v>0</v>
      </c>
      <c r="AS314" s="107" t="str">
        <f>IF($B312="","",IF($B312=$B309,AS311,$B312))</f>
        <v>26</v>
      </c>
      <c r="AT314" s="311"/>
      <c r="AU314" s="298"/>
      <c r="AV314" s="298"/>
    </row>
    <row r="315" spans="1:48" ht="13.25" customHeight="1" x14ac:dyDescent="0.2">
      <c r="A315" s="312" t="str">
        <f>IF(OR(D315="W",D316="W",D317="W",D315="1/2W",D316="1/2W",D317="1/2W",D315="1/2L",D316="1/2L",D317="1/2L"),"OK",IF(OR(D315="L",D316="L",D317="L"),"LOSS",IF(OR(D315="X",D316="X",D317="X"),"Anulado"," ")))</f>
        <v>OK</v>
      </c>
      <c r="B315" s="316" t="str">
        <f>IF(E315="","",$B312)</f>
        <v>26</v>
      </c>
      <c r="C315" s="302" t="str">
        <f>IF(E315=""," ","– "&amp;COUNTIF(B$3:B317,$B315))</f>
        <v>– 3</v>
      </c>
      <c r="D315" s="25" t="s">
        <v>28</v>
      </c>
      <c r="E315" s="325">
        <v>44707.875</v>
      </c>
      <c r="F315" s="315" t="s">
        <v>348</v>
      </c>
      <c r="G315" s="117" t="s">
        <v>64</v>
      </c>
      <c r="H315" s="306" t="str">
        <f ca="1">IF(E315="","",IF(AND(DAY(E315)&lt;DAY(TODAY()),$A315=" "),"???",IF($A315=" ",IF(AND(DAY(E315)=DAY(TODAY()),HOUR(E315)&lt;=HOUR(NOW())+1),IF(AND(HOUR(E315)+2&lt;=HOUR(NOW()),DAY(E315)&lt;=DAY(TODAY()),MINUTE(E315)&lt;=MINUTE(NOW())),"???",IF(OR(MINUTE(E315)&lt;=MINUTE(NOW()),HOUR(E315)&lt;=HOUR(NOW())),"!!!","")),""),"")))</f>
        <v/>
      </c>
      <c r="I315" s="27" t="s">
        <v>20</v>
      </c>
      <c r="J315" s="175">
        <f>IF(I315="","",IF(_xlfn.XLOOKUP(I315,I$3:I314,$AS$3:AS314,0,,-1)=AS315,_xlfn.XLOOKUP(I315,I$3:I314,J$3:J314,1,,-1)+1,1))</f>
        <v>2</v>
      </c>
      <c r="K315" s="176">
        <f>IF(I315="","",_xlfn.XLOOKUP(I315,I$3:I314,K$3:K314,0,,-1)+IF($D315=" ",1,0))</f>
        <v>0</v>
      </c>
      <c r="L315" s="118">
        <v>2.1</v>
      </c>
      <c r="M315" s="119">
        <v>42.02</v>
      </c>
      <c r="N315" s="318" t="b">
        <v>0</v>
      </c>
      <c r="O315" s="102">
        <f>IF(OR(W315="",W316=""),"",ROUND(IF(L317&gt;0,IF(M315&gt;0,M315,IF(M316&gt;0,IF(N315=TRUE,ROUND((M316*W315)/W316,0),(M316*W315)/W316),IF(N315=TRUE,ROUND((M317*W315)/W317,0),(M317*W315)/W317))),IF(M315&gt;0,M315,IF(N315=TRUE,ROUND((M316*W315)/W316,0),(M316*W315)/W316))),2))</f>
        <v>42.02</v>
      </c>
      <c r="P315" s="33">
        <f t="shared" si="100"/>
        <v>88.242000000000004</v>
      </c>
      <c r="Q315" s="301">
        <f>IF($A315="Anulado",0,IF(OR($A315="LOSS",$A315="OK"),IF(OR($D315="W",$D315="1/2W",$D315="1/2L"),P315-O315,IF($D315="L",-O315,0))+IF(OR($D316="W",$D316="1/2W",$D316="1/2L"),P316-O316,IF($D316="L",-O316,0))+IF(OR($D317="W",$D317="1/2W",$D317="1/2L"),P317-O317,IF($D317="L",-O317,0)),IF(AND(OR($D315="W",$D315="1/2W",$D315="1/2L"),D316="W"),P315+P316-SUM(O315:O317)+_xlfn.XLOOKUP("X",D315:D317,O315:O317,0),IF(AND(D315=TRUE,D317="W"),P315+P317-SUM(O315:O317),IF(AND(D316="W",D317="W"),P316+P317-SUM(O315:O317)+_xlfn.XLOOKUP("X",D315:D317,O315:O317,0),IF(L317&gt;0,IF(OR($D315="W",$D315="1/2W",$D315="1/2L"),P315-SUM(O315:O317)+_xlfn.XLOOKUP("X",D315:D317,O315:O317,0),IF(OR($D315="W",$D315="1/2W",$D315="1/2L"),P316-SUM(O315:O317)+_xlfn.XLOOKUP("X",D315:D317,O315:O317,0),IF(OR($D315="W",$D315="1/2W",$D315="1/2L"),P317-SUM(O315:O317)+_xlfn.XLOOKUP("X",D315:D317,O315:O317,0),SUM(P315:P317)/3-SUM(O315:O317)+_xlfn.XLOOKUP("X",D315:D317,O315:O317,0)))),IF(OR($D315="W",$D315="1/2W",$D315="1/2L"),P315-SUM(O315:O316)+_xlfn.XLOOKUP("X",D315:D317,O315:O317,0),IF(OR($D315="W",$D315="1/2W",$D315="1/2L"),P316-SUM(O315:O316)+_xlfn.XLOOKUP("X",D315:D317,O315:O317,0),SUM(P315:P316)/2-SUM(O315:O316)+_xlfn.XLOOKUP("X",D315:D317,O315:O317,0)))))))))</f>
        <v>5.279999999999994</v>
      </c>
      <c r="R315" s="300">
        <f>IF(Q315=0,0,Q315/SUM(O315:O317))</f>
        <v>6.210303458009872E-2</v>
      </c>
      <c r="S315" s="285">
        <f>IF($B315=$B312,IF(OR($A315="LOSS",$A315="OK",$A315="Anulada"),Q315,0)+S312,IF(OR($A315="LOSS",$A315="OK",$A315="Anulada"),Q315,0))</f>
        <v>9.3999999999999915</v>
      </c>
      <c r="T315" s="285">
        <f>IF($B315="",0,IF($B315=$B312,IF(G317="",IF(OR(G315="DNB1",G315="DNB2",G315="AH1(0)",G315="AH2(0)",G315="AH1(1)",G315="AH2(1)",G315="AH1(2)",G315="AH2(2)",G315="AH1(3)",G315="AH2(3)",G315="AH1(4)",G315="AH2(4)"),0,IF(Q315&lt;0,IF(G317="",SMALL(P315:P317,1)-SUM(O315:O317),0),SMALL(P315:P317,1)-SUM(O315:O317))),IF(Q315&lt;0,IF(G317="",SMALL(P315:P317,1)-SUM(O315:O317),0),SMALL(P315:P317,1)-SUM(O315:O317)))+T312,IF(G317="",IF(OR(G315="DNB1",G315="DNB2",G315="AH1(0)",G315="AH2(0)",G315="AH1(1)",G315="AH2(1)",G315="AH1(2)",G315="AH2(2)",G315="AH1(3)",G315="AH2(3)",G315="AH1(4)",G315="AH2(4)"),0,IF(Q315&lt;0,IF(G317="",SMALL(P315:P317,1)-SUM(O315:O317),0),SMALL(P315:P317,1)-SUM(O315:O317))),IF(Q315&lt;0,IF(G317="",SMALL(P315:P317,1)-SUM(O315:O317),0),SMALL(P315:P317,1)-SUM(O315:O317)))))</f>
        <v>7.3310999999999993</v>
      </c>
      <c r="U315" s="285">
        <f>IF($B315=$B312,IF(Q315&lt;0,IF(G317="",Q315,0),Q315)+U312,Q315)</f>
        <v>9.3999999999999915</v>
      </c>
      <c r="V315" s="287">
        <f>IF(U315=0,0,U315/AT315)</f>
        <v>6.5601228278316631E-2</v>
      </c>
      <c r="W315" s="34">
        <f>IF(L315="","",IF(L317&gt;0,(SUM(L315:L317)/L315)/(SUM(L315:L317)/L315+SUM(L315:L317)/L316+SUM(L315:L317)/L317),L316/SUM(L315:L316)))</f>
        <v>0.5</v>
      </c>
      <c r="X315" s="77">
        <f t="shared" si="106"/>
        <v>0</v>
      </c>
      <c r="Y315" s="77">
        <f t="shared" si="106"/>
        <v>0</v>
      </c>
      <c r="Z315" s="89">
        <f t="shared" si="106"/>
        <v>-42.02</v>
      </c>
      <c r="AA315" s="77">
        <f t="shared" si="106"/>
        <v>0</v>
      </c>
      <c r="AB315" s="77">
        <f t="shared" si="106"/>
        <v>0</v>
      </c>
      <c r="AC315" s="77">
        <f t="shared" si="106"/>
        <v>0</v>
      </c>
      <c r="AD315" s="77">
        <f t="shared" si="106"/>
        <v>0</v>
      </c>
      <c r="AE315" s="77">
        <f t="shared" si="86"/>
        <v>0</v>
      </c>
      <c r="AF315" s="77">
        <f t="shared" si="87"/>
        <v>0</v>
      </c>
      <c r="AG315" s="77">
        <f t="shared" si="88"/>
        <v>0</v>
      </c>
      <c r="AH315" s="77">
        <f t="shared" si="89"/>
        <v>0</v>
      </c>
      <c r="AI315" s="77">
        <f t="shared" si="90"/>
        <v>0</v>
      </c>
      <c r="AJ315" s="77">
        <f t="shared" si="91"/>
        <v>1</v>
      </c>
      <c r="AK315" s="77">
        <f t="shared" si="92"/>
        <v>0</v>
      </c>
      <c r="AL315" s="77">
        <f t="shared" si="93"/>
        <v>0</v>
      </c>
      <c r="AM315" s="77">
        <f t="shared" si="94"/>
        <v>0</v>
      </c>
      <c r="AN315" s="77">
        <f t="shared" si="95"/>
        <v>0</v>
      </c>
      <c r="AO315" s="77">
        <f t="shared" si="96"/>
        <v>0</v>
      </c>
      <c r="AP315" s="77">
        <f t="shared" si="97"/>
        <v>0</v>
      </c>
      <c r="AQ315" s="77">
        <f t="shared" si="98"/>
        <v>0</v>
      </c>
      <c r="AR315" s="77">
        <f t="shared" si="99"/>
        <v>0</v>
      </c>
      <c r="AS315" s="105" t="str">
        <f>IF($B315="","",IF($B315=$B312,AS312,$B315))</f>
        <v>26</v>
      </c>
      <c r="AT315" s="322">
        <f>IF($B315=$B312,AT312+SUM(O315:O317),SUM(O315:O317))</f>
        <v>143.29000000000002</v>
      </c>
      <c r="AU315" s="285">
        <f>IF($A315=" ",SUM(O315:O317),0)+AU312</f>
        <v>0</v>
      </c>
      <c r="AV315" s="285">
        <f>IF($B315="","",AV312+Q315)</f>
        <v>611.11930538757588</v>
      </c>
    </row>
    <row r="316" spans="1:48" ht="13" customHeight="1" x14ac:dyDescent="0.2">
      <c r="A316" s="308"/>
      <c r="B316" s="282"/>
      <c r="C316" s="303"/>
      <c r="D316" s="39" t="s">
        <v>31</v>
      </c>
      <c r="E316" s="277"/>
      <c r="F316" s="291"/>
      <c r="G316" s="120" t="s">
        <v>65</v>
      </c>
      <c r="H316" s="277"/>
      <c r="I316" s="42" t="s">
        <v>19</v>
      </c>
      <c r="J316" s="177">
        <f>IF(I316="","",IF(_xlfn.XLOOKUP(I316,I$3:I315,$AS$3:AS315,0,,-1)=AS316,_xlfn.XLOOKUP(I316,I$3:I315,J$3:J315,1,,-1)+1,1))</f>
        <v>1</v>
      </c>
      <c r="K316" s="178">
        <f>IF(I316="","",_xlfn.XLOOKUP(I316,I$3:I315,K$3:K315,0,,-1)+IF($D316=" ",1,0))</f>
        <v>0</v>
      </c>
      <c r="L316" s="121">
        <v>2.1</v>
      </c>
      <c r="M316" s="122">
        <v>43</v>
      </c>
      <c r="N316" s="294"/>
      <c r="O316" s="47">
        <f>IF(OR(W315="",W316=""),"",ROUND(IF(L317&gt;0,IF(M316&gt;0,M316,IF(M315&gt;0,IF(N315=TRUE,ROUND((M315*W316)/W315,0),(M315*W316)/W315),IF(M316&gt;0,IF(N315=TRUE,ROUND(M316,0),M316),IF(M317&gt;0,IF(N315=TRUE,ROUND(O317*W316/W317,0),O317*W316/W317),0)))),IF(M316&gt;0,M316,IF(N315=TRUE,ROUND((M315*W316)/W315,0),(M315*W316)/W315))),2))</f>
        <v>43</v>
      </c>
      <c r="P316" s="48">
        <f t="shared" si="100"/>
        <v>90.3</v>
      </c>
      <c r="Q316" s="277"/>
      <c r="R316" s="286"/>
      <c r="S316" s="286"/>
      <c r="T316" s="286"/>
      <c r="U316" s="286"/>
      <c r="V316" s="288"/>
      <c r="W316" s="49">
        <f>IF(L316="","",IF(L317&gt;0,(SUM(L315:L317)/L316)/(SUM(L315:L317)/L315+SUM(L315:L317)/L316+SUM(L315:L317)/L317),L315/SUM(L315:L316)))</f>
        <v>0.5</v>
      </c>
      <c r="X316" s="77">
        <f t="shared" si="106"/>
        <v>0</v>
      </c>
      <c r="Y316" s="89">
        <f t="shared" si="106"/>
        <v>47.3</v>
      </c>
      <c r="Z316" s="77">
        <f t="shared" si="106"/>
        <v>0</v>
      </c>
      <c r="AA316" s="77">
        <f t="shared" si="106"/>
        <v>0</v>
      </c>
      <c r="AB316" s="77">
        <f t="shared" si="106"/>
        <v>0</v>
      </c>
      <c r="AC316" s="77">
        <f t="shared" si="106"/>
        <v>0</v>
      </c>
      <c r="AD316" s="77">
        <f t="shared" si="106"/>
        <v>0</v>
      </c>
      <c r="AE316" s="77">
        <f t="shared" si="86"/>
        <v>0</v>
      </c>
      <c r="AF316" s="77">
        <f t="shared" si="87"/>
        <v>0</v>
      </c>
      <c r="AG316" s="77">
        <f t="shared" si="88"/>
        <v>1</v>
      </c>
      <c r="AH316" s="77">
        <f t="shared" si="89"/>
        <v>0</v>
      </c>
      <c r="AI316" s="77">
        <f t="shared" si="90"/>
        <v>0</v>
      </c>
      <c r="AJ316" s="77">
        <f t="shared" si="91"/>
        <v>0</v>
      </c>
      <c r="AK316" s="77">
        <f t="shared" si="92"/>
        <v>0</v>
      </c>
      <c r="AL316" s="77">
        <f t="shared" si="93"/>
        <v>0</v>
      </c>
      <c r="AM316" s="77">
        <f t="shared" si="94"/>
        <v>0</v>
      </c>
      <c r="AN316" s="77">
        <f t="shared" si="95"/>
        <v>0</v>
      </c>
      <c r="AO316" s="77">
        <f t="shared" si="96"/>
        <v>0</v>
      </c>
      <c r="AP316" s="77">
        <f t="shared" si="97"/>
        <v>0</v>
      </c>
      <c r="AQ316" s="77">
        <f t="shared" si="98"/>
        <v>0</v>
      </c>
      <c r="AR316" s="77">
        <f t="shared" si="99"/>
        <v>0</v>
      </c>
      <c r="AS316" s="105" t="str">
        <f>IF($B315="","",IF($B315=$B312,AS313,$B315))</f>
        <v>26</v>
      </c>
      <c r="AT316" s="311"/>
      <c r="AU316" s="298"/>
      <c r="AV316" s="298"/>
    </row>
    <row r="317" spans="1:48" ht="13.25" customHeight="1" x14ac:dyDescent="0.2">
      <c r="A317" s="309"/>
      <c r="B317" s="283"/>
      <c r="C317" s="304"/>
      <c r="D317" s="54" t="s">
        <v>32</v>
      </c>
      <c r="E317" s="278"/>
      <c r="F317" s="292"/>
      <c r="G317" s="134"/>
      <c r="H317" s="278"/>
      <c r="I317" s="57"/>
      <c r="J317" s="179" t="str">
        <f>IF(I317="","",IF(_xlfn.XLOOKUP(I317,I$3:I316,$AS$3:AS316,0,,-1)=AS317,_xlfn.XLOOKUP(I317,I$3:I316,J$3:J316,1,,-1)+1,1))</f>
        <v/>
      </c>
      <c r="K317" s="63" t="str">
        <f>IF(I317="","",_xlfn.XLOOKUP(I317,I$3:I316,K$3:K316,0,,-1)+IF($D317=" ",1,0))</f>
        <v/>
      </c>
      <c r="L317" s="55"/>
      <c r="M317" s="128"/>
      <c r="N317" s="295"/>
      <c r="O317" s="62" t="str">
        <f>IF(OR(W315="",W316=""),"",IF(L317&gt;0,ROUND(IF(M317&gt;0,M317,IF(M315&gt;0,IF(N315=TRUE,ROUND((M315*W317)/W315,0),(M315*W317)/W315),IF(M316&gt;0,IF(N315=TRUE,ROUND((M316*W317)/W316,0),(M316*W317)/W316),IF(M317&gt;0,M317,0)))),2),""))</f>
        <v/>
      </c>
      <c r="P317" s="63" t="str">
        <f t="shared" si="100"/>
        <v/>
      </c>
      <c r="Q317" s="278"/>
      <c r="R317" s="278"/>
      <c r="S317" s="278"/>
      <c r="T317" s="278"/>
      <c r="U317" s="278"/>
      <c r="V317" s="289"/>
      <c r="W317" s="64" t="str">
        <f>IF(L317="","",(SUM(L315:L317)/L317)/(SUM(L315:L317)/L315+SUM(L315:L317)/L316+SUM(L315:L317)/L317))</f>
        <v/>
      </c>
      <c r="X317" s="77">
        <f t="shared" si="106"/>
        <v>0</v>
      </c>
      <c r="Y317" s="77">
        <f t="shared" si="106"/>
        <v>0</v>
      </c>
      <c r="Z317" s="77">
        <f t="shared" si="106"/>
        <v>0</v>
      </c>
      <c r="AA317" s="77">
        <f t="shared" si="106"/>
        <v>0</v>
      </c>
      <c r="AB317" s="77">
        <f t="shared" si="106"/>
        <v>0</v>
      </c>
      <c r="AC317" s="77">
        <f t="shared" si="106"/>
        <v>0</v>
      </c>
      <c r="AD317" s="77">
        <f t="shared" si="106"/>
        <v>0</v>
      </c>
      <c r="AE317" s="77">
        <f t="shared" si="86"/>
        <v>0</v>
      </c>
      <c r="AF317" s="77">
        <f t="shared" si="87"/>
        <v>0</v>
      </c>
      <c r="AG317" s="77">
        <f t="shared" si="88"/>
        <v>0</v>
      </c>
      <c r="AH317" s="77">
        <f t="shared" si="89"/>
        <v>0</v>
      </c>
      <c r="AI317" s="77">
        <f t="shared" si="90"/>
        <v>0</v>
      </c>
      <c r="AJ317" s="77">
        <f t="shared" si="91"/>
        <v>0</v>
      </c>
      <c r="AK317" s="77">
        <f t="shared" si="92"/>
        <v>0</v>
      </c>
      <c r="AL317" s="77">
        <f t="shared" si="93"/>
        <v>0</v>
      </c>
      <c r="AM317" s="77">
        <f t="shared" si="94"/>
        <v>0</v>
      </c>
      <c r="AN317" s="77">
        <f t="shared" si="95"/>
        <v>0</v>
      </c>
      <c r="AO317" s="77">
        <f t="shared" si="96"/>
        <v>0</v>
      </c>
      <c r="AP317" s="77">
        <f t="shared" si="97"/>
        <v>0</v>
      </c>
      <c r="AQ317" s="77">
        <f t="shared" si="98"/>
        <v>0</v>
      </c>
      <c r="AR317" s="77">
        <f t="shared" si="99"/>
        <v>0</v>
      </c>
      <c r="AS317" s="105" t="str">
        <f>IF($B315="","",IF($B315=$B312,AS314,$B315))</f>
        <v>26</v>
      </c>
      <c r="AT317" s="311"/>
      <c r="AU317" s="298"/>
      <c r="AV317" s="298"/>
    </row>
    <row r="318" spans="1:48" ht="13.25" customHeight="1" x14ac:dyDescent="0.2">
      <c r="A318" s="307" t="str">
        <f>IF(OR(D318="W",D319="W",D320="W",D318="1/2W",D319="1/2W",D320="1/2W",D318="1/2L",D319="1/2L",D320="1/2L"),"OK",IF(OR(D318="L",D319="L",D320="L"),"LOSS",IF(OR(D318="X",D319="X",D320="X"),"Anulado"," ")))</f>
        <v>OK</v>
      </c>
      <c r="B318" s="317" t="str">
        <f>IF(E318="","",$B315)</f>
        <v>26</v>
      </c>
      <c r="C318" s="305" t="str">
        <f>IF(E318=""," ","– "&amp;COUNTIF(B$3:B320,$B318))</f>
        <v>– 4</v>
      </c>
      <c r="D318" s="65" t="s">
        <v>28</v>
      </c>
      <c r="E318" s="326">
        <v>44707.46875</v>
      </c>
      <c r="F318" s="314" t="s">
        <v>349</v>
      </c>
      <c r="G318" s="136">
        <v>2</v>
      </c>
      <c r="H318" s="313" t="str">
        <f ca="1">IF(E318="","",IF(AND(DAY(E318)&lt;DAY(TODAY()),$A318=" "),"???",IF($A318=" ",IF(AND(DAY(E318)=DAY(TODAY()),HOUR(E318)&lt;=HOUR(NOW())+1),IF(AND(HOUR(E318)+2&lt;=HOUR(NOW()),DAY(E318)&lt;=DAY(TODAY()),MINUTE(E318)&lt;=MINUTE(NOW())),"???",IF(OR(MINUTE(E318)&lt;=MINUTE(NOW()),HOUR(E318)&lt;=HOUR(NOW())),"!!!","")),""),"")))</f>
        <v/>
      </c>
      <c r="I318" s="67" t="s">
        <v>18</v>
      </c>
      <c r="J318" s="69">
        <f>IF(I318="","",IF(_xlfn.XLOOKUP(I318,I$3:I317,$AS$3:AS317,0,,-1)=AS318,_xlfn.XLOOKUP(I318,I$3:I317,J$3:J317,1,,-1)+1,1))</f>
        <v>2</v>
      </c>
      <c r="K318" s="173">
        <f>IF(I318="","",_xlfn.XLOOKUP(I318,I$3:I317,K$3:K317,0,,-1)+IF($D318=" ",1,0))</f>
        <v>0</v>
      </c>
      <c r="L318" s="70">
        <v>2.42</v>
      </c>
      <c r="M318" s="71">
        <v>73</v>
      </c>
      <c r="N318" s="293" t="b">
        <v>1</v>
      </c>
      <c r="O318" s="72">
        <f>IF(OR(W318="",W319=""),"",ROUND(IF(L320&gt;0,IF(M318&gt;0,M318,IF(M319&gt;0,IF(N318=TRUE,ROUND((M319*W318)/W319,0),(M319*W318)/W319),IF(N318=TRUE,ROUND((M320*W318)/W320,0),(M320*W318)/W320))),IF(M318&gt;0,M318,IF(N318=TRUE,ROUND((M319*W318)/W319,0),(M319*W318)/W319))),2))</f>
        <v>73</v>
      </c>
      <c r="P318" s="73">
        <f t="shared" si="100"/>
        <v>176.66</v>
      </c>
      <c r="Q318" s="320">
        <f>IF($A318="Anulado",0,IF(OR($A318="LOSS",$A318="OK"),IF(OR($D318="W",$D318="1/2W",$D318="1/2L"),P318-O318,IF($D318="L",-O318,0))+IF(OR($D319="W",$D319="1/2W",$D319="1/2L"),P319-O319,IF($D319="L",-O319,0))+IF(OR($D320="W",$D320="1/2W",$D320="1/2L"),P320-O320,IF($D320="L",-O320,0)),IF(AND(OR($D318="W",$D318="1/2W",$D318="1/2L"),D319="W"),P318+P319-SUM(O318:O320)+_xlfn.XLOOKUP("X",D318:D320,O318:O320,0),IF(AND(D318=TRUE,D320="W"),P318+P320-SUM(O318:O320),IF(AND(D319="W",D320="W"),P319+P320-SUM(O318:O320)+_xlfn.XLOOKUP("X",D318:D320,O318:O320,0),IF(L320&gt;0,IF(OR($D318="W",$D318="1/2W",$D318="1/2L"),P318-SUM(O318:O320)+_xlfn.XLOOKUP("X",D318:D320,O318:O320,0),IF(OR($D318="W",$D318="1/2W",$D318="1/2L"),P319-SUM(O318:O320)+_xlfn.XLOOKUP("X",D318:D320,O318:O320,0),IF(OR($D318="W",$D318="1/2W",$D318="1/2L"),P320-SUM(O318:O320)+_xlfn.XLOOKUP("X",D318:D320,O318:O320,0),SUM(P318:P320)/3-SUM(O318:O320)+_xlfn.XLOOKUP("X",D318:D320,O318:O320,0)))),IF(OR($D318="W",$D318="1/2W",$D318="1/2L"),P318-SUM(O318:O319)+_xlfn.XLOOKUP("X",D318:D320,O318:O320,0),IF(OR($D318="W",$D318="1/2W",$D318="1/2L"),P319-SUM(O318:O319)+_xlfn.XLOOKUP("X",D318:D320,O318:O320,0),SUM(P318:P319)/2-SUM(O318:O319)+_xlfn.XLOOKUP("X",D318:D320,O318:O320,0)))))))))</f>
        <v>8.8900000000000148</v>
      </c>
      <c r="R318" s="319">
        <f>IF(Q318=0,0,Q318/SUM(O318:O320))</f>
        <v>5.2916666666666758E-2</v>
      </c>
      <c r="S318" s="296">
        <f>IF($B318=$B315,IF(OR($A318="LOSS",$A318="OK",$A318="Anulada"),Q318,0)+S315,IF(OR($A318="LOSS",$A318="OK",$A318="Anulada"),Q318,0))</f>
        <v>18.290000000000006</v>
      </c>
      <c r="T318" s="296">
        <f>IF($B318="",0,IF($B318=$B315,IF(G320="",IF(OR(G318="DNB1",G318="DNB2",G318="AH1(0)",G318="AH2(0)",G318="AH1(1)",G318="AH2(1)",G318="AH1(2)",G318="AH2(2)",G318="AH1(3)",G318="AH2(3)",G318="AH1(4)",G318="AH2(4)"),0,IF(Q318&lt;0,IF(G320="",SMALL(P318:P320,1)-SUM(O318:O320),0),SMALL(P318:P320,1)-SUM(O318:O320))),IF(Q318&lt;0,IF(G320="",SMALL(P318:P320,1)-SUM(O318:O320),0),SMALL(P318:P320,1)-SUM(O318:O320)))+T315,IF(G320="",IF(OR(G318="DNB1",G318="DNB2",G318="AH1(0)",G318="AH2(0)",G318="AH1(1)",G318="AH2(1)",G318="AH1(2)",G318="AH2(2)",G318="AH1(3)",G318="AH2(3)",G318="AH1(4)",G318="AH2(4)"),0,IF(Q318&lt;0,IF(G320="",SMALL(P318:P320,1)-SUM(O318:O320),0),SMALL(P318:P320,1)-SUM(O318:O320))),IF(Q318&lt;0,IF(G320="",SMALL(P318:P320,1)-SUM(O318:O320),0),SMALL(P318:P320,1)-SUM(O318:O320)))))</f>
        <v>15.991099999999996</v>
      </c>
      <c r="U318" s="296">
        <f>IF($B318=$B315,IF(Q318&lt;0,IF(G320="",Q318,0),Q318)+U315,Q318)</f>
        <v>18.290000000000006</v>
      </c>
      <c r="V318" s="323">
        <f>IF(U318=0,0,U318/AT318)</f>
        <v>5.8755501301037634E-2</v>
      </c>
      <c r="W318" s="74">
        <f>IF(L318="","",IF(L320&gt;0,(SUM(L318:L320)/L318)/(SUM(L318:L320)/L318+SUM(L318:L320)/L319+SUM(L318:L320)/L320),L319/SUM(L318:L319)))</f>
        <v>0.43484353106025225</v>
      </c>
      <c r="X318" s="89">
        <f t="shared" si="106"/>
        <v>-73</v>
      </c>
      <c r="Y318" s="77">
        <f t="shared" si="106"/>
        <v>0</v>
      </c>
      <c r="Z318" s="77">
        <f t="shared" si="106"/>
        <v>0</v>
      </c>
      <c r="AA318" s="77">
        <f t="shared" si="106"/>
        <v>0</v>
      </c>
      <c r="AB318" s="77">
        <f t="shared" si="106"/>
        <v>0</v>
      </c>
      <c r="AC318" s="77">
        <f t="shared" si="106"/>
        <v>0</v>
      </c>
      <c r="AD318" s="77">
        <f t="shared" si="106"/>
        <v>0</v>
      </c>
      <c r="AE318" s="77">
        <f t="shared" si="86"/>
        <v>0</v>
      </c>
      <c r="AF318" s="77">
        <f t="shared" si="87"/>
        <v>1</v>
      </c>
      <c r="AG318" s="77">
        <f t="shared" si="88"/>
        <v>0</v>
      </c>
      <c r="AH318" s="77">
        <f t="shared" si="89"/>
        <v>0</v>
      </c>
      <c r="AI318" s="77">
        <f t="shared" si="90"/>
        <v>0</v>
      </c>
      <c r="AJ318" s="77">
        <f t="shared" si="91"/>
        <v>0</v>
      </c>
      <c r="AK318" s="77">
        <f t="shared" si="92"/>
        <v>0</v>
      </c>
      <c r="AL318" s="77">
        <f t="shared" si="93"/>
        <v>0</v>
      </c>
      <c r="AM318" s="77">
        <f t="shared" si="94"/>
        <v>0</v>
      </c>
      <c r="AN318" s="77">
        <f t="shared" si="95"/>
        <v>0</v>
      </c>
      <c r="AO318" s="77">
        <f t="shared" si="96"/>
        <v>0</v>
      </c>
      <c r="AP318" s="77">
        <f t="shared" si="97"/>
        <v>0</v>
      </c>
      <c r="AQ318" s="77">
        <f t="shared" si="98"/>
        <v>0</v>
      </c>
      <c r="AR318" s="77">
        <f t="shared" si="99"/>
        <v>0</v>
      </c>
      <c r="AS318" s="107" t="str">
        <f>IF($B318="","",IF($B318=$B315,AS315,$B318))</f>
        <v>26</v>
      </c>
      <c r="AT318" s="321">
        <f>IF($B318=$B315,AT315+SUM(O318:O320),SUM(O318:O320))</f>
        <v>311.29000000000002</v>
      </c>
      <c r="AU318" s="296">
        <f>IF($A318=" ",SUM(O318:O320),0)+AU315</f>
        <v>0</v>
      </c>
      <c r="AV318" s="296">
        <f>IF($B318="","",AV315+Q318)</f>
        <v>620.00930538757586</v>
      </c>
    </row>
    <row r="319" spans="1:48" ht="13" customHeight="1" x14ac:dyDescent="0.2">
      <c r="A319" s="308"/>
      <c r="B319" s="282"/>
      <c r="C319" s="303"/>
      <c r="D319" s="79" t="s">
        <v>31</v>
      </c>
      <c r="E319" s="277"/>
      <c r="F319" s="291"/>
      <c r="G319" s="80" t="s">
        <v>307</v>
      </c>
      <c r="H319" s="277"/>
      <c r="I319" s="81" t="s">
        <v>23</v>
      </c>
      <c r="J319" s="83">
        <f>IF(I319="","",IF(_xlfn.XLOOKUP(I319,I$3:I318,$AS$3:AS318,0,,-1)=AS319,_xlfn.XLOOKUP(I319,I$3:I318,J$3:J318,1,,-1)+1,1))</f>
        <v>3</v>
      </c>
      <c r="K319" s="174">
        <f>IF(I319="","",_xlfn.XLOOKUP(I319,I$3:I318,K$3:K318,0,,-1)+IF($D319=" ",1,0))</f>
        <v>0</v>
      </c>
      <c r="L319" s="84">
        <v>1.8620000000000001</v>
      </c>
      <c r="M319" s="85"/>
      <c r="N319" s="294"/>
      <c r="O319" s="86">
        <f>IF(OR(W318="",W319=""),"",ROUND(IF(L320&gt;0,IF(M319&gt;0,M319,IF(M318&gt;0,IF(N318=TRUE,ROUND((M318*W319)/W318,0),(M318*W319)/W318),IF(M319&gt;0,IF(N318=TRUE,ROUND(M319,0),M319),IF(M320&gt;0,IF(N318=TRUE,ROUND(O320*W319/W320,0),O320*W319/W320),0)))),IF(M319&gt;0,M319,IF(N318=TRUE,ROUND((M318*W319)/W318,0),(M318*W319)/W318))),2))</f>
        <v>95</v>
      </c>
      <c r="P319" s="87">
        <f t="shared" si="100"/>
        <v>176.89000000000001</v>
      </c>
      <c r="Q319" s="277"/>
      <c r="R319" s="286"/>
      <c r="S319" s="286"/>
      <c r="T319" s="286"/>
      <c r="U319" s="286"/>
      <c r="V319" s="288"/>
      <c r="W319" s="88">
        <f>IF(L319="","",IF(L320&gt;0,(SUM(L318:L320)/L319)/(SUM(L318:L320)/L318+SUM(L318:L320)/L319+SUM(L318:L320)/L320),L318/SUM(L318:L319)))</f>
        <v>0.5651564689397478</v>
      </c>
      <c r="X319" s="77">
        <f t="shared" si="106"/>
        <v>0</v>
      </c>
      <c r="Y319" s="77">
        <f t="shared" si="106"/>
        <v>0</v>
      </c>
      <c r="Z319" s="77">
        <f t="shared" si="106"/>
        <v>0</v>
      </c>
      <c r="AA319" s="77">
        <f t="shared" si="106"/>
        <v>0</v>
      </c>
      <c r="AB319" s="77">
        <f t="shared" si="106"/>
        <v>0</v>
      </c>
      <c r="AC319" s="89">
        <f t="shared" si="106"/>
        <v>81.890000000000015</v>
      </c>
      <c r="AD319" s="77">
        <f t="shared" si="106"/>
        <v>0</v>
      </c>
      <c r="AE319" s="77">
        <f t="shared" si="86"/>
        <v>0</v>
      </c>
      <c r="AF319" s="77">
        <f t="shared" si="87"/>
        <v>0</v>
      </c>
      <c r="AG319" s="77">
        <f t="shared" si="88"/>
        <v>0</v>
      </c>
      <c r="AH319" s="77">
        <f t="shared" si="89"/>
        <v>0</v>
      </c>
      <c r="AI319" s="77">
        <f t="shared" si="90"/>
        <v>0</v>
      </c>
      <c r="AJ319" s="77">
        <f t="shared" si="91"/>
        <v>0</v>
      </c>
      <c r="AK319" s="77">
        <f t="shared" si="92"/>
        <v>0</v>
      </c>
      <c r="AL319" s="77">
        <f t="shared" si="93"/>
        <v>0</v>
      </c>
      <c r="AM319" s="77">
        <f t="shared" si="94"/>
        <v>0</v>
      </c>
      <c r="AN319" s="77">
        <f t="shared" si="95"/>
        <v>0</v>
      </c>
      <c r="AO319" s="77">
        <f t="shared" si="96"/>
        <v>1</v>
      </c>
      <c r="AP319" s="77">
        <f t="shared" si="97"/>
        <v>0</v>
      </c>
      <c r="AQ319" s="77">
        <f t="shared" si="98"/>
        <v>0</v>
      </c>
      <c r="AR319" s="77">
        <f t="shared" si="99"/>
        <v>0</v>
      </c>
      <c r="AS319" s="107" t="str">
        <f>IF($B318="","",IF($B318=$B315,AS316,$B318))</f>
        <v>26</v>
      </c>
      <c r="AT319" s="311"/>
      <c r="AU319" s="298"/>
      <c r="AV319" s="298"/>
    </row>
    <row r="320" spans="1:48" ht="13.25" customHeight="1" x14ac:dyDescent="0.2">
      <c r="A320" s="309"/>
      <c r="B320" s="283"/>
      <c r="C320" s="304"/>
      <c r="D320" s="90" t="s">
        <v>32</v>
      </c>
      <c r="E320" s="278"/>
      <c r="F320" s="292"/>
      <c r="G320" s="109"/>
      <c r="H320" s="278"/>
      <c r="I320" s="110"/>
      <c r="J320" s="112" t="str">
        <f>IF(I320="","",IF(_xlfn.XLOOKUP(I320,I$3:I319,$AS$3:AS319,0,,-1)=AS320,_xlfn.XLOOKUP(I320,I$3:I319,J$3:J319,1,,-1)+1,1))</f>
        <v/>
      </c>
      <c r="K320" s="115" t="str">
        <f>IF(I320="","",_xlfn.XLOOKUP(I320,I$3:I319,K$3:K319,0,,-1)+IF($D320=" ",1,0))</f>
        <v/>
      </c>
      <c r="L320" s="113"/>
      <c r="M320" s="96"/>
      <c r="N320" s="295"/>
      <c r="O320" s="114" t="str">
        <f>IF(OR(W318="",W319=""),"",IF(L320&gt;0,ROUND(IF(M320&gt;0,M320,IF(M318&gt;0,IF(N318=TRUE,ROUND((M318*W320)/W318,0),(M318*W320)/W318),IF(M319&gt;0,IF(N318=TRUE,ROUND((M319*W320)/W319,0),(M319*W320)/W319),IF(M320&gt;0,M320,0)))),2),""))</f>
        <v/>
      </c>
      <c r="P320" s="115" t="str">
        <f t="shared" si="100"/>
        <v/>
      </c>
      <c r="Q320" s="278"/>
      <c r="R320" s="278"/>
      <c r="S320" s="278"/>
      <c r="T320" s="278"/>
      <c r="U320" s="278"/>
      <c r="V320" s="289"/>
      <c r="W320" s="116" t="str">
        <f>IF(L320="","",(SUM(L318:L320)/L320)/(SUM(L318:L320)/L318+SUM(L318:L320)/L319+SUM(L318:L320)/L320))</f>
        <v/>
      </c>
      <c r="X320" s="77">
        <f t="shared" si="106"/>
        <v>0</v>
      </c>
      <c r="Y320" s="77">
        <f t="shared" si="106"/>
        <v>0</v>
      </c>
      <c r="Z320" s="77">
        <f t="shared" si="106"/>
        <v>0</v>
      </c>
      <c r="AA320" s="77">
        <f t="shared" si="106"/>
        <v>0</v>
      </c>
      <c r="AB320" s="77">
        <f t="shared" si="106"/>
        <v>0</v>
      </c>
      <c r="AC320" s="77">
        <f t="shared" si="106"/>
        <v>0</v>
      </c>
      <c r="AD320" s="77">
        <f t="shared" si="106"/>
        <v>0</v>
      </c>
      <c r="AE320" s="77">
        <f t="shared" si="86"/>
        <v>0</v>
      </c>
      <c r="AF320" s="77">
        <f t="shared" si="87"/>
        <v>0</v>
      </c>
      <c r="AG320" s="77">
        <f t="shared" si="88"/>
        <v>0</v>
      </c>
      <c r="AH320" s="77">
        <f t="shared" si="89"/>
        <v>0</v>
      </c>
      <c r="AI320" s="77">
        <f t="shared" si="90"/>
        <v>0</v>
      </c>
      <c r="AJ320" s="77">
        <f t="shared" si="91"/>
        <v>0</v>
      </c>
      <c r="AK320" s="77">
        <f t="shared" si="92"/>
        <v>0</v>
      </c>
      <c r="AL320" s="77">
        <f t="shared" si="93"/>
        <v>0</v>
      </c>
      <c r="AM320" s="77">
        <f t="shared" si="94"/>
        <v>0</v>
      </c>
      <c r="AN320" s="77">
        <f t="shared" si="95"/>
        <v>0</v>
      </c>
      <c r="AO320" s="77">
        <f t="shared" si="96"/>
        <v>0</v>
      </c>
      <c r="AP320" s="77">
        <f t="shared" si="97"/>
        <v>0</v>
      </c>
      <c r="AQ320" s="77">
        <f t="shared" si="98"/>
        <v>0</v>
      </c>
      <c r="AR320" s="77">
        <f t="shared" si="99"/>
        <v>0</v>
      </c>
      <c r="AS320" s="107" t="str">
        <f>IF($B318="","",IF($B318=$B315,AS317,$B318))</f>
        <v>26</v>
      </c>
      <c r="AT320" s="311"/>
      <c r="AU320" s="298"/>
      <c r="AV320" s="298"/>
    </row>
    <row r="321" spans="1:48" ht="13.25" customHeight="1" x14ac:dyDescent="0.2">
      <c r="A321" s="312" t="str">
        <f>IF(OR(D321="W",D322="W",D323="W",D321="1/2W",D322="1/2W",D323="1/2W",D321="1/2L",D322="1/2L",D323="1/2L"),"OK",IF(OR(D321="L",D322="L",D323="L"),"LOSS",IF(OR(D321="X",D322="X",D323="X"),"Anulado"," ")))</f>
        <v>Anulado</v>
      </c>
      <c r="B321" s="316" t="str">
        <f>IF(E321="","",$B318)</f>
        <v>26</v>
      </c>
      <c r="C321" s="302" t="str">
        <f>IF(E321=""," ","– "&amp;COUNTIF(B$3:B323,$B321))</f>
        <v>– 5</v>
      </c>
      <c r="D321" s="25" t="s">
        <v>56</v>
      </c>
      <c r="E321" s="325">
        <v>44707.46875</v>
      </c>
      <c r="F321" s="315" t="s">
        <v>350</v>
      </c>
      <c r="G321" s="117" t="s">
        <v>150</v>
      </c>
      <c r="H321" s="306" t="str">
        <f ca="1">IF(E321="","",IF(AND(DAY(E321)&lt;DAY(TODAY()),$A321=" "),"???",IF($A321=" ",IF(AND(DAY(E321)=DAY(TODAY()),HOUR(E321)&lt;=HOUR(NOW())+1),IF(AND(HOUR(E321)+2&lt;=HOUR(NOW()),DAY(E321)&lt;=DAY(TODAY()),MINUTE(E321)&lt;=MINUTE(NOW())),"???",IF(OR(MINUTE(E321)&lt;=MINUTE(NOW()),HOUR(E321)&lt;=HOUR(NOW())),"!!!","")),""),"")))</f>
        <v/>
      </c>
      <c r="I321" s="27" t="s">
        <v>18</v>
      </c>
      <c r="J321" s="175">
        <f>IF(I321="","",IF(_xlfn.XLOOKUP(I321,I$3:I320,$AS$3:AS320,0,,-1)=AS321,_xlfn.XLOOKUP(I321,I$3:I320,J$3:J320,1,,-1)+1,1))</f>
        <v>3</v>
      </c>
      <c r="K321" s="176">
        <f>IF(I321="","",_xlfn.XLOOKUP(I321,I$3:I320,K$3:K320,0,,-1)+IF($D321=" ",1,0))</f>
        <v>0</v>
      </c>
      <c r="L321" s="118">
        <v>1.75</v>
      </c>
      <c r="M321" s="119">
        <v>49</v>
      </c>
      <c r="N321" s="318" t="b">
        <v>0</v>
      </c>
      <c r="O321" s="102">
        <f>IF(OR(W321="",W322=""),"",ROUND(IF(L323&gt;0,IF(M321&gt;0,M321,IF(M322&gt;0,IF(N321=TRUE,ROUND((M322*W321)/W322,0),(M322*W321)/W322),IF(N321=TRUE,ROUND((M323*W321)/W323,0),(M323*W321)/W323))),IF(M321&gt;0,M321,IF(N321=TRUE,ROUND((M322*W321)/W322,0),(M322*W321)/W322))),2))</f>
        <v>49</v>
      </c>
      <c r="P321" s="33">
        <f t="shared" si="100"/>
        <v>85.75</v>
      </c>
      <c r="Q321" s="301">
        <f>IF($A321="Anulado",0,IF(OR($A321="LOSS",$A321="OK"),IF(OR($D321="W",$D321="1/2W",$D321="1/2L"),P321-O321,IF($D321="L",-O321,0))+IF(OR($D322="W",$D322="1/2W",$D322="1/2L"),P322-O322,IF($D322="L",-O322,0))+IF(OR($D323="W",$D323="1/2W",$D323="1/2L"),P323-O323,IF($D323="L",-O323,0)),IF(AND(OR($D321="W",$D321="1/2W",$D321="1/2L"),D322="W"),P321+P322-SUM(O321:O323)+_xlfn.XLOOKUP("X",D321:D323,O321:O323,0),IF(AND(D321=TRUE,D323="W"),P321+P323-SUM(O321:O323),IF(AND(D322="W",D323="W"),P322+P323-SUM(O321:O323)+_xlfn.XLOOKUP("X",D321:D323,O321:O323,0),IF(L323&gt;0,IF(OR($D321="W",$D321="1/2W",$D321="1/2L"),P321-SUM(O321:O323)+_xlfn.XLOOKUP("X",D321:D323,O321:O323,0),IF(OR($D321="W",$D321="1/2W",$D321="1/2L"),P322-SUM(O321:O323)+_xlfn.XLOOKUP("X",D321:D323,O321:O323,0),IF(OR($D321="W",$D321="1/2W",$D321="1/2L"),P323-SUM(O321:O323)+_xlfn.XLOOKUP("X",D321:D323,O321:O323,0),SUM(P321:P323)/3-SUM(O321:O323)+_xlfn.XLOOKUP("X",D321:D323,O321:O323,0)))),IF(OR($D321="W",$D321="1/2W",$D321="1/2L"),P321-SUM(O321:O322)+_xlfn.XLOOKUP("X",D321:D323,O321:O323,0),IF(OR($D321="W",$D321="1/2W",$D321="1/2L"),P322-SUM(O321:O322)+_xlfn.XLOOKUP("X",D321:D323,O321:O323,0),SUM(P321:P322)/2-SUM(O321:O322)+_xlfn.XLOOKUP("X",D321:D323,O321:O323,0)))))))))</f>
        <v>0</v>
      </c>
      <c r="R321" s="300">
        <f>IF(Q321=0,0,Q321/SUM(O321:O323))</f>
        <v>0</v>
      </c>
      <c r="S321" s="285">
        <f>IF($B321=$B318,IF(OR($A321="LOSS",$A321="OK",$A321="Anulada"),Q321,0)+S318,IF(OR($A321="LOSS",$A321="OK",$A321="Anulada"),Q321,0))</f>
        <v>18.290000000000006</v>
      </c>
      <c r="T321" s="285">
        <f>IF($B321="",0,IF($B321=$B318,IF(G323="",IF(OR(G321="DNB1",G321="DNB2",G321="AH1(0)",G321="AH2(0)",G321="AH1(1)",G321="AH2(1)",G321="AH1(2)",G321="AH2(2)",G321="AH1(3)",G321="AH2(3)",G321="AH1(4)",G321="AH2(4)"),0,IF(Q321&lt;0,IF(G323="",SMALL(P321:P323,1)-SUM(O321:O323),0),SMALL(P321:P323,1)-SUM(O321:O323))),IF(Q321&lt;0,IF(G323="",SMALL(P321:P323,1)-SUM(O321:O323),0),SMALL(P321:P323,1)-SUM(O321:O323)))+T318,IF(G323="",IF(OR(G321="DNB1",G321="DNB2",G321="AH1(0)",G321="AH2(0)",G321="AH1(1)",G321="AH2(1)",G321="AH1(2)",G321="AH2(2)",G321="AH1(3)",G321="AH2(3)",G321="AH1(4)",G321="AH2(4)"),0,IF(Q321&lt;0,IF(G323="",SMALL(P321:P323,1)-SUM(O321:O323),0),SMALL(P321:P323,1)-SUM(O321:O323))),IF(Q321&lt;0,IF(G323="",SMALL(P321:P323,1)-SUM(O321:O323),0),SMALL(P321:P323,1)-SUM(O321:O323)))))</f>
        <v>15.991099999999996</v>
      </c>
      <c r="U321" s="285">
        <f>IF($B321=$B318,IF(Q321&lt;0,IF(G323="",Q321,0),Q321)+U318,Q321)</f>
        <v>18.290000000000006</v>
      </c>
      <c r="V321" s="287">
        <f>IF(U321=0,0,U321/AT321)</f>
        <v>4.6742825014694997E-2</v>
      </c>
      <c r="W321" s="34">
        <f>IF(L321="","",IF(L323&gt;0,(SUM(L321:L323)/L321)/(SUM(L321:L323)/L321+SUM(L321:L323)/L322+SUM(L321:L323)/L323),L322/SUM(L321:L322)))</f>
        <v>0.60850111856823264</v>
      </c>
      <c r="X321" s="77">
        <f t="shared" si="106"/>
        <v>0</v>
      </c>
      <c r="Y321" s="77">
        <f t="shared" si="106"/>
        <v>0</v>
      </c>
      <c r="Z321" s="77">
        <f t="shared" si="106"/>
        <v>0</v>
      </c>
      <c r="AA321" s="77">
        <f t="shared" si="106"/>
        <v>0</v>
      </c>
      <c r="AB321" s="77">
        <f t="shared" si="106"/>
        <v>0</v>
      </c>
      <c r="AC321" s="77">
        <f t="shared" si="106"/>
        <v>0</v>
      </c>
      <c r="AD321" s="77">
        <f t="shared" si="106"/>
        <v>0</v>
      </c>
      <c r="AE321" s="77">
        <f t="shared" si="86"/>
        <v>0</v>
      </c>
      <c r="AF321" s="77">
        <f t="shared" si="87"/>
        <v>0</v>
      </c>
      <c r="AG321" s="77">
        <f t="shared" si="88"/>
        <v>0</v>
      </c>
      <c r="AH321" s="77">
        <f t="shared" si="89"/>
        <v>0</v>
      </c>
      <c r="AI321" s="77">
        <f t="shared" si="90"/>
        <v>0</v>
      </c>
      <c r="AJ321" s="77">
        <f t="shared" si="91"/>
        <v>0</v>
      </c>
      <c r="AK321" s="77">
        <f t="shared" si="92"/>
        <v>0</v>
      </c>
      <c r="AL321" s="77">
        <f t="shared" si="93"/>
        <v>0</v>
      </c>
      <c r="AM321" s="77">
        <f t="shared" si="94"/>
        <v>0</v>
      </c>
      <c r="AN321" s="77">
        <f t="shared" si="95"/>
        <v>0</v>
      </c>
      <c r="AO321" s="77">
        <f t="shared" si="96"/>
        <v>0</v>
      </c>
      <c r="AP321" s="77">
        <f t="shared" si="97"/>
        <v>0</v>
      </c>
      <c r="AQ321" s="77">
        <f t="shared" si="98"/>
        <v>0</v>
      </c>
      <c r="AR321" s="77">
        <f t="shared" si="99"/>
        <v>0</v>
      </c>
      <c r="AS321" s="105" t="str">
        <f>IF($B321="","",IF($B321=$B318,AS318,$B321))</f>
        <v>26</v>
      </c>
      <c r="AT321" s="322">
        <f>IF($B321=$B318,AT318+SUM(O321:O323),SUM(O321:O323))</f>
        <v>391.29</v>
      </c>
      <c r="AU321" s="285">
        <f>IF($A321=" ",SUM(O321:O323),0)+AU318</f>
        <v>0</v>
      </c>
      <c r="AV321" s="285">
        <f>IF($B321="","",AV318+Q321)</f>
        <v>620.00930538757586</v>
      </c>
    </row>
    <row r="322" spans="1:48" ht="13" customHeight="1" x14ac:dyDescent="0.2">
      <c r="A322" s="308"/>
      <c r="B322" s="282"/>
      <c r="C322" s="303"/>
      <c r="D322" s="39" t="s">
        <v>56</v>
      </c>
      <c r="E322" s="277"/>
      <c r="F322" s="291"/>
      <c r="G322" s="120" t="s">
        <v>78</v>
      </c>
      <c r="H322" s="277"/>
      <c r="I322" s="42" t="s">
        <v>23</v>
      </c>
      <c r="J322" s="177">
        <f>IF(I322="","",IF(_xlfn.XLOOKUP(I322,I$3:I321,$AS$3:AS321,0,,-1)=AS322,_xlfn.XLOOKUP(I322,I$3:I321,J$3:J321,1,,-1)+1,1))</f>
        <v>4</v>
      </c>
      <c r="K322" s="178">
        <f>IF(I322="","",_xlfn.XLOOKUP(I322,I$3:I321,K$3:K321,0,,-1)+IF($D322=" ",1,0))</f>
        <v>0</v>
      </c>
      <c r="L322" s="121">
        <v>2.72</v>
      </c>
      <c r="M322" s="122">
        <v>31</v>
      </c>
      <c r="N322" s="294"/>
      <c r="O322" s="47">
        <f>IF(OR(W321="",W322=""),"",ROUND(IF(L323&gt;0,IF(M322&gt;0,M322,IF(M321&gt;0,IF(N321=TRUE,ROUND((M321*W322)/W321,0),(M321*W322)/W321),IF(M322&gt;0,IF(N321=TRUE,ROUND(M322,0),M322),IF(M323&gt;0,IF(N321=TRUE,ROUND(O323*W322/W323,0),O323*W322/W323),0)))),IF(M322&gt;0,M322,IF(N321=TRUE,ROUND((M321*W322)/W321,0),(M321*W322)/W321))),2))</f>
        <v>31</v>
      </c>
      <c r="P322" s="48">
        <f t="shared" si="100"/>
        <v>84.320000000000007</v>
      </c>
      <c r="Q322" s="277"/>
      <c r="R322" s="286"/>
      <c r="S322" s="286"/>
      <c r="T322" s="286"/>
      <c r="U322" s="286"/>
      <c r="V322" s="288"/>
      <c r="W322" s="49">
        <f>IF(L322="","",IF(L323&gt;0,(SUM(L321:L323)/L322)/(SUM(L321:L323)/L321+SUM(L321:L323)/L322+SUM(L321:L323)/L323),L321/SUM(L321:L322)))</f>
        <v>0.39149888143176731</v>
      </c>
      <c r="X322" s="77">
        <f t="shared" si="106"/>
        <v>0</v>
      </c>
      <c r="Y322" s="77">
        <f t="shared" si="106"/>
        <v>0</v>
      </c>
      <c r="Z322" s="77">
        <f t="shared" si="106"/>
        <v>0</v>
      </c>
      <c r="AA322" s="77">
        <f t="shared" si="106"/>
        <v>0</v>
      </c>
      <c r="AB322" s="77">
        <f t="shared" si="106"/>
        <v>0</v>
      </c>
      <c r="AC322" s="77">
        <f t="shared" si="106"/>
        <v>0</v>
      </c>
      <c r="AD322" s="77">
        <f t="shared" si="106"/>
        <v>0</v>
      </c>
      <c r="AE322" s="77">
        <f t="shared" si="86"/>
        <v>0</v>
      </c>
      <c r="AF322" s="77">
        <f t="shared" si="87"/>
        <v>0</v>
      </c>
      <c r="AG322" s="77">
        <f t="shared" si="88"/>
        <v>0</v>
      </c>
      <c r="AH322" s="77">
        <f t="shared" si="89"/>
        <v>0</v>
      </c>
      <c r="AI322" s="77">
        <f t="shared" si="90"/>
        <v>0</v>
      </c>
      <c r="AJ322" s="77">
        <f t="shared" si="91"/>
        <v>0</v>
      </c>
      <c r="AK322" s="77">
        <f t="shared" si="92"/>
        <v>0</v>
      </c>
      <c r="AL322" s="77">
        <f t="shared" si="93"/>
        <v>0</v>
      </c>
      <c r="AM322" s="77">
        <f t="shared" si="94"/>
        <v>0</v>
      </c>
      <c r="AN322" s="77">
        <f t="shared" si="95"/>
        <v>0</v>
      </c>
      <c r="AO322" s="77">
        <f t="shared" si="96"/>
        <v>0</v>
      </c>
      <c r="AP322" s="77">
        <f t="shared" si="97"/>
        <v>0</v>
      </c>
      <c r="AQ322" s="77">
        <f t="shared" si="98"/>
        <v>0</v>
      </c>
      <c r="AR322" s="77">
        <f t="shared" si="99"/>
        <v>0</v>
      </c>
      <c r="AS322" s="105" t="str">
        <f>IF($B321="","",IF($B321=$B318,AS319,$B321))</f>
        <v>26</v>
      </c>
      <c r="AT322" s="311"/>
      <c r="AU322" s="298"/>
      <c r="AV322" s="298"/>
    </row>
    <row r="323" spans="1:48" ht="13.25" customHeight="1" x14ac:dyDescent="0.2">
      <c r="A323" s="309"/>
      <c r="B323" s="283"/>
      <c r="C323" s="304"/>
      <c r="D323" s="54" t="s">
        <v>32</v>
      </c>
      <c r="E323" s="278"/>
      <c r="F323" s="292"/>
      <c r="G323" s="134"/>
      <c r="H323" s="278"/>
      <c r="I323" s="57"/>
      <c r="J323" s="179" t="str">
        <f>IF(I323="","",IF(_xlfn.XLOOKUP(I323,I$3:I322,$AS$3:AS322,0,,-1)=AS323,_xlfn.XLOOKUP(I323,I$3:I322,J$3:J322,1,,-1)+1,1))</f>
        <v/>
      </c>
      <c r="K323" s="63" t="str">
        <f>IF(I323="","",_xlfn.XLOOKUP(I323,I$3:I322,K$3:K322,0,,-1)+IF($D323=" ",1,0))</f>
        <v/>
      </c>
      <c r="L323" s="55"/>
      <c r="M323" s="128"/>
      <c r="N323" s="295"/>
      <c r="O323" s="62" t="str">
        <f>IF(OR(W321="",W322=""),"",IF(L323&gt;0,ROUND(IF(M323&gt;0,M323,IF(M321&gt;0,IF(N321=TRUE,ROUND((M321*W323)/W321,0),(M321*W323)/W321),IF(M322&gt;0,IF(N321=TRUE,ROUND((M322*W323)/W322,0),(M322*W323)/W322),IF(M323&gt;0,M323,0)))),2),""))</f>
        <v/>
      </c>
      <c r="P323" s="63" t="str">
        <f t="shared" si="100"/>
        <v/>
      </c>
      <c r="Q323" s="278"/>
      <c r="R323" s="278"/>
      <c r="S323" s="278"/>
      <c r="T323" s="278"/>
      <c r="U323" s="278"/>
      <c r="V323" s="289"/>
      <c r="W323" s="64" t="str">
        <f>IF(L323="","",(SUM(L321:L323)/L323)/(SUM(L321:L323)/L321+SUM(L321:L323)/L322+SUM(L321:L323)/L323))</f>
        <v/>
      </c>
      <c r="X323" s="77">
        <f t="shared" ref="X323:AD332" si="107">IF($I323=X$2,IF(OR($D323="W",$D323="1/2W",$D323="1/2L"),$P323-$O323,IF($D323="X",0,-$O323)),0)</f>
        <v>0</v>
      </c>
      <c r="Y323" s="77">
        <f t="shared" si="107"/>
        <v>0</v>
      </c>
      <c r="Z323" s="77">
        <f t="shared" si="107"/>
        <v>0</v>
      </c>
      <c r="AA323" s="77">
        <f t="shared" si="107"/>
        <v>0</v>
      </c>
      <c r="AB323" s="77">
        <f t="shared" si="107"/>
        <v>0</v>
      </c>
      <c r="AC323" s="77">
        <f t="shared" si="107"/>
        <v>0</v>
      </c>
      <c r="AD323" s="77">
        <f t="shared" si="107"/>
        <v>0</v>
      </c>
      <c r="AE323" s="77">
        <f t="shared" ref="AE323:AE386" si="108">IF(AE$2=$I323,IF($D323="W",1,IF($D323="1/2W",0.5,0)),0)</f>
        <v>0</v>
      </c>
      <c r="AF323" s="77">
        <f t="shared" ref="AF323:AF386" si="109">IF(AE$2=$I323,IF($D323="L",1,IF($D323="1/2L",0.5,0)),0)</f>
        <v>0</v>
      </c>
      <c r="AG323" s="77">
        <f t="shared" ref="AG323:AG386" si="110">IF(AG$2=$I323,IF($D323="W",1,IF($D323="1/2W",0.5,0)),0)</f>
        <v>0</v>
      </c>
      <c r="AH323" s="77">
        <f t="shared" ref="AH323:AH386" si="111">IF(AG$2=$I323,IF($D323="L",1,IF($D323="1/2L",0.5,0)),0)</f>
        <v>0</v>
      </c>
      <c r="AI323" s="77">
        <f t="shared" ref="AI323:AI386" si="112">IF(AI$2=$I323,IF($D323="W",1,IF($D323="1/2W",0.5,0)),0)</f>
        <v>0</v>
      </c>
      <c r="AJ323" s="77">
        <f t="shared" ref="AJ323:AJ386" si="113">IF(AI$2=$I323,IF($D323="L",1,IF($D323="1/2L",0.5,0)),0)</f>
        <v>0</v>
      </c>
      <c r="AK323" s="77">
        <f t="shared" ref="AK323:AK386" si="114">IF(AK$2=$I323,IF($D323="W",1,IF($D323="1/2W",0.5,0)),0)</f>
        <v>0</v>
      </c>
      <c r="AL323" s="77">
        <f t="shared" ref="AL323:AL386" si="115">IF(AK$2=$I323,IF($D323="L",1,IF($D323="1/2L",0.5,0)),0)</f>
        <v>0</v>
      </c>
      <c r="AM323" s="77">
        <f t="shared" ref="AM323:AM386" si="116">IF(AM$2=$I323,IF($D323="W",1,IF($D323="1/2W",0.5,0)),0)</f>
        <v>0</v>
      </c>
      <c r="AN323" s="77">
        <f t="shared" ref="AN323:AN386" si="117">IF(AM$2=$I323,IF($D323="L",1,IF($D323="1/2L",0.5,0)),0)</f>
        <v>0</v>
      </c>
      <c r="AO323" s="77">
        <f t="shared" ref="AO323:AO386" si="118">IF(AO$2=$I323,IF($D323="W",1,IF($D323="1/2W",0.5,0)),0)</f>
        <v>0</v>
      </c>
      <c r="AP323" s="77">
        <f t="shared" ref="AP323:AP386" si="119">IF(AO$2=$I323,IF($D323="L",1,IF($D323="1/2L",0.5,0)),0)</f>
        <v>0</v>
      </c>
      <c r="AQ323" s="77">
        <f t="shared" ref="AQ323:AQ386" si="120">IF(AQ$2=$I323,IF($D323="W",1,IF($D323="1/2W",0.5,0)),0)</f>
        <v>0</v>
      </c>
      <c r="AR323" s="77">
        <f t="shared" ref="AR323:AR386" si="121">IF(AQ$2=$I323,IF($D323="L",1,IF($D323="1/2L",0.5,0)),0)</f>
        <v>0</v>
      </c>
      <c r="AS323" s="105" t="str">
        <f>IF($B321="","",IF($B321=$B318,AS320,$B321))</f>
        <v>26</v>
      </c>
      <c r="AT323" s="311"/>
      <c r="AU323" s="298"/>
      <c r="AV323" s="298"/>
    </row>
    <row r="324" spans="1:48" ht="13.25" customHeight="1" x14ac:dyDescent="0.2">
      <c r="A324" s="307" t="str">
        <f>IF(OR(D324="W",D325="W",D326="W",D324="1/2W",D325="1/2W",D326="1/2W",D324="1/2L",D325="1/2L",D326="1/2L"),"OK",IF(OR(D324="L",D325="L",D326="L"),"LOSS",IF(OR(D324="X",D325="X",D326="X"),"Anulado"," ")))</f>
        <v>OK</v>
      </c>
      <c r="B324" s="317" t="str">
        <f>IF(E324="","",$B321)</f>
        <v>26</v>
      </c>
      <c r="C324" s="305" t="str">
        <f>IF(E324=""," ","– "&amp;COUNTIF(B$3:B326,$B324))</f>
        <v>– 6</v>
      </c>
      <c r="D324" s="65" t="s">
        <v>28</v>
      </c>
      <c r="E324" s="326">
        <v>44707.46875</v>
      </c>
      <c r="F324" s="314" t="s">
        <v>349</v>
      </c>
      <c r="G324" s="66" t="s">
        <v>78</v>
      </c>
      <c r="H324" s="313" t="str">
        <f ca="1">IF(E324="","",IF(AND(DAY(E324)&lt;DAY(TODAY()),$A324=" "),"???",IF($A324=" ",IF(AND(DAY(E324)=DAY(TODAY()),HOUR(E324)&lt;=HOUR(NOW())+1),IF(AND(HOUR(E324)+2&lt;=HOUR(NOW()),DAY(E324)&lt;=DAY(TODAY()),MINUTE(E324)&lt;=MINUTE(NOW())),"???",IF(OR(MINUTE(E324)&lt;=MINUTE(NOW()),HOUR(E324)&lt;=HOUR(NOW())),"!!!","")),""),"")))</f>
        <v/>
      </c>
      <c r="I324" s="67" t="s">
        <v>18</v>
      </c>
      <c r="J324" s="69">
        <f>IF(I324="","",IF(_xlfn.XLOOKUP(I324,I$3:I323,$AS$3:AS323,0,,-1)=AS324,_xlfn.XLOOKUP(I324,I$3:I323,J$3:J323,1,,-1)+1,1))</f>
        <v>4</v>
      </c>
      <c r="K324" s="173">
        <f>IF(I324="","",_xlfn.XLOOKUP(I324,I$3:I323,K$3:K323,0,,-1)+IF($D324=" ",1,0))</f>
        <v>0</v>
      </c>
      <c r="L324" s="70">
        <v>1.93</v>
      </c>
      <c r="M324" s="71">
        <v>44</v>
      </c>
      <c r="N324" s="293" t="b">
        <v>0</v>
      </c>
      <c r="O324" s="72">
        <f>IF(OR(W324="",W325=""),"",ROUND(IF(L326&gt;0,IF(M324&gt;0,M324,IF(M325&gt;0,IF(N324=TRUE,ROUND((M325*W324)/W325,0),(M325*W324)/W325),IF(N324=TRUE,ROUND((M326*W324)/W326,0),(M326*W324)/W326))),IF(M324&gt;0,M324,IF(N324=TRUE,ROUND((M325*W324)/W325,0),(M325*W324)/W325))),2))</f>
        <v>44</v>
      </c>
      <c r="P324" s="73">
        <f t="shared" si="100"/>
        <v>84.92</v>
      </c>
      <c r="Q324" s="320">
        <f>IF($A324="Anulado",0,IF(OR($A324="LOSS",$A324="OK"),IF(OR($D324="W",$D324="1/2W",$D324="1/2L"),P324-O324,IF($D324="L",-O324,0))+IF(OR($D325="W",$D325="1/2W",$D325="1/2L"),P325-O325,IF($D325="L",-O325,0))+IF(OR($D326="W",$D326="1/2W",$D326="1/2L"),P326-O326,IF($D326="L",-O326,0)),IF(AND(OR($D324="W",$D324="1/2W",$D324="1/2L"),D325="W"),P324+P325-SUM(O324:O326)+_xlfn.XLOOKUP("X",D324:D326,O324:O326,0),IF(AND(D324=TRUE,D326="W"),P324+P326-SUM(O324:O326),IF(AND(D325="W",D326="W"),P325+P326-SUM(O324:O326)+_xlfn.XLOOKUP("X",D324:D326,O324:O326,0),IF(L326&gt;0,IF(OR($D324="W",$D324="1/2W",$D324="1/2L"),P324-SUM(O324:O326)+_xlfn.XLOOKUP("X",D324:D326,O324:O326,0),IF(OR($D324="W",$D324="1/2W",$D324="1/2L"),P325-SUM(O324:O326)+_xlfn.XLOOKUP("X",D324:D326,O324:O326,0),IF(OR($D324="W",$D324="1/2W",$D324="1/2L"),P326-SUM(O324:O326)+_xlfn.XLOOKUP("X",D324:D326,O324:O326,0),SUM(P324:P326)/3-SUM(O324:O326)+_xlfn.XLOOKUP("X",D324:D326,O324:O326,0)))),IF(OR($D324="W",$D324="1/2W",$D324="1/2L"),P324-SUM(O324:O325)+_xlfn.XLOOKUP("X",D324:D326,O324:O326,0),IF(OR($D324="W",$D324="1/2W",$D324="1/2L"),P325-SUM(O324:O325)+_xlfn.XLOOKUP("X",D324:D326,O324:O326,0),SUM(P324:P325)/2-SUM(O324:O325)+_xlfn.XLOOKUP("X",D324:D326,O324:O326,0)))))))))</f>
        <v>-1.9677999999999969</v>
      </c>
      <c r="R324" s="319">
        <f>IF(Q324=0,0,Q324/SUM(O324:O326))</f>
        <v>-2.2647024974105156E-2</v>
      </c>
      <c r="S324" s="296">
        <f>IF($B324=$B321,IF(OR($A324="LOSS",$A324="OK",$A324="Anulada"),Q324,0)+S321,IF(OR($A324="LOSS",$A324="OK",$A324="Anulada"),Q324,0))</f>
        <v>16.322200000000009</v>
      </c>
      <c r="T324" s="296">
        <f>IF($B324="",0,IF($B324=$B321,IF(G326="",IF(OR(G324="DNB1",G324="DNB2",G324="AH1(0)",G324="AH2(0)",G324="AH1(1)",G324="AH2(1)",G324="AH1(2)",G324="AH2(2)",G324="AH1(3)",G324="AH2(3)",G324="AH1(4)",G324="AH2(4)"),0,IF(Q324&lt;0,IF(G326="",SMALL(P324:P326,1)-SUM(O324:O326),0),SMALL(P324:P326,1)-SUM(O324:O326))),IF(Q324&lt;0,IF(G326="",SMALL(P324:P326,1)-SUM(O324:O326),0),SMALL(P324:P326,1)-SUM(O324:O326)))+T321,IF(G326="",IF(OR(G324="DNB1",G324="DNB2",G324="AH1(0)",G324="AH2(0)",G324="AH1(1)",G324="AH2(1)",G324="AH1(2)",G324="AH2(2)",G324="AH1(3)",G324="AH2(3)",G324="AH1(4)",G324="AH2(4)"),0,IF(Q324&lt;0,IF(G326="",SMALL(P324:P326,1)-SUM(O324:O326),0),SMALL(P324:P326,1)-SUM(O324:O326))),IF(Q324&lt;0,IF(G326="",SMALL(P324:P326,1)-SUM(O324:O326),0),SMALL(P324:P326,1)-SUM(O324:O326)))))</f>
        <v>15.991099999999996</v>
      </c>
      <c r="U324" s="296">
        <f>IF($B324=$B321,IF(Q324&lt;0,IF(G326="",Q324,0),Q324)+U321,Q324)</f>
        <v>16.322200000000009</v>
      </c>
      <c r="V324" s="323">
        <f>IF(U324=0,0,U324/AT324)</f>
        <v>3.4134008114099314E-2</v>
      </c>
      <c r="W324" s="74">
        <f>IF(L324="","",IF(L326&gt;0,(SUM(L324:L326)/L324)/(SUM(L324:L326)/L324+SUM(L324:L326)/L325+SUM(L324:L326)/L326),L325/SUM(L324:L325)))</f>
        <v>0.50639386189258306</v>
      </c>
      <c r="X324" s="89">
        <f t="shared" si="107"/>
        <v>-44</v>
      </c>
      <c r="Y324" s="77">
        <f t="shared" si="107"/>
        <v>0</v>
      </c>
      <c r="Z324" s="77">
        <f t="shared" si="107"/>
        <v>0</v>
      </c>
      <c r="AA324" s="77">
        <f t="shared" si="107"/>
        <v>0</v>
      </c>
      <c r="AB324" s="77">
        <f t="shared" si="107"/>
        <v>0</v>
      </c>
      <c r="AC324" s="77">
        <f t="shared" si="107"/>
        <v>0</v>
      </c>
      <c r="AD324" s="77">
        <f t="shared" si="107"/>
        <v>0</v>
      </c>
      <c r="AE324" s="77">
        <f t="shared" si="108"/>
        <v>0</v>
      </c>
      <c r="AF324" s="77">
        <f t="shared" si="109"/>
        <v>1</v>
      </c>
      <c r="AG324" s="77">
        <f t="shared" si="110"/>
        <v>0</v>
      </c>
      <c r="AH324" s="77">
        <f t="shared" si="111"/>
        <v>0</v>
      </c>
      <c r="AI324" s="77">
        <f t="shared" si="112"/>
        <v>0</v>
      </c>
      <c r="AJ324" s="77">
        <f t="shared" si="113"/>
        <v>0</v>
      </c>
      <c r="AK324" s="77">
        <f t="shared" si="114"/>
        <v>0</v>
      </c>
      <c r="AL324" s="77">
        <f t="shared" si="115"/>
        <v>0</v>
      </c>
      <c r="AM324" s="77">
        <f t="shared" si="116"/>
        <v>0</v>
      </c>
      <c r="AN324" s="77">
        <f t="shared" si="117"/>
        <v>0</v>
      </c>
      <c r="AO324" s="77">
        <f t="shared" si="118"/>
        <v>0</v>
      </c>
      <c r="AP324" s="77">
        <f t="shared" si="119"/>
        <v>0</v>
      </c>
      <c r="AQ324" s="77">
        <f t="shared" si="120"/>
        <v>0</v>
      </c>
      <c r="AR324" s="77">
        <f t="shared" si="121"/>
        <v>0</v>
      </c>
      <c r="AS324" s="107" t="str">
        <f>IF($B324="","",IF($B324=$B321,AS321,$B324))</f>
        <v>26</v>
      </c>
      <c r="AT324" s="321">
        <f>IF($B324=$B321,AT321+SUM(O324:O326),SUM(O324:O326))</f>
        <v>478.18</v>
      </c>
      <c r="AU324" s="296">
        <f>IF($A324=" ",SUM(O324:O326),0)+AU321</f>
        <v>0</v>
      </c>
      <c r="AV324" s="296">
        <f>IF($B324="","",AV321+Q324)</f>
        <v>618.04150538757585</v>
      </c>
    </row>
    <row r="325" spans="1:48" ht="13" customHeight="1" x14ac:dyDescent="0.2">
      <c r="A325" s="308"/>
      <c r="B325" s="282"/>
      <c r="C325" s="303"/>
      <c r="D325" s="79" t="s">
        <v>31</v>
      </c>
      <c r="E325" s="277"/>
      <c r="F325" s="291"/>
      <c r="G325" s="80" t="s">
        <v>150</v>
      </c>
      <c r="H325" s="277"/>
      <c r="I325" s="81" t="s">
        <v>23</v>
      </c>
      <c r="J325" s="83">
        <f>IF(I325="","",IF(_xlfn.XLOOKUP(I325,I$3:I324,$AS$3:AS324,0,,-1)=AS325,_xlfn.XLOOKUP(I325,I$3:I324,J$3:J324,1,,-1)+1,1))</f>
        <v>5</v>
      </c>
      <c r="K325" s="174">
        <f>IF(I325="","",_xlfn.XLOOKUP(I325,I$3:I324,K$3:K324,0,,-1)+IF($D325=" ",1,0))</f>
        <v>0</v>
      </c>
      <c r="L325" s="84">
        <v>1.98</v>
      </c>
      <c r="M325" s="85"/>
      <c r="N325" s="294"/>
      <c r="O325" s="86">
        <f>IF(OR(W324="",W325=""),"",ROUND(IF(L326&gt;0,IF(M325&gt;0,M325,IF(M324&gt;0,IF(N324=TRUE,ROUND((M324*W325)/W324,0),(M324*W325)/W324),IF(M325&gt;0,IF(N324=TRUE,ROUND(M325,0),M325),IF(M326&gt;0,IF(N324=TRUE,ROUND(O326*W325/W326,0),O326*W325/W326),0)))),IF(M325&gt;0,M325,IF(N324=TRUE,ROUND((M324*W325)/W324,0),(M324*W325)/W324))),2))</f>
        <v>42.89</v>
      </c>
      <c r="P325" s="87">
        <f t="shared" si="100"/>
        <v>84.922200000000004</v>
      </c>
      <c r="Q325" s="277"/>
      <c r="R325" s="286"/>
      <c r="S325" s="286"/>
      <c r="T325" s="286"/>
      <c r="U325" s="286"/>
      <c r="V325" s="288"/>
      <c r="W325" s="88">
        <f>IF(L325="","",IF(L326&gt;0,(SUM(L324:L326)/L325)/(SUM(L324:L326)/L324+SUM(L324:L326)/L325+SUM(L324:L326)/L326),L324/SUM(L324:L325)))</f>
        <v>0.49360613810741683</v>
      </c>
      <c r="X325" s="77">
        <f t="shared" si="107"/>
        <v>0</v>
      </c>
      <c r="Y325" s="77">
        <f t="shared" si="107"/>
        <v>0</v>
      </c>
      <c r="Z325" s="77">
        <f t="shared" si="107"/>
        <v>0</v>
      </c>
      <c r="AA325" s="77">
        <f t="shared" si="107"/>
        <v>0</v>
      </c>
      <c r="AB325" s="77">
        <f t="shared" si="107"/>
        <v>0</v>
      </c>
      <c r="AC325" s="89">
        <f t="shared" si="107"/>
        <v>42.032200000000003</v>
      </c>
      <c r="AD325" s="77">
        <f t="shared" si="107"/>
        <v>0</v>
      </c>
      <c r="AE325" s="77">
        <f t="shared" si="108"/>
        <v>0</v>
      </c>
      <c r="AF325" s="77">
        <f t="shared" si="109"/>
        <v>0</v>
      </c>
      <c r="AG325" s="77">
        <f t="shared" si="110"/>
        <v>0</v>
      </c>
      <c r="AH325" s="77">
        <f t="shared" si="111"/>
        <v>0</v>
      </c>
      <c r="AI325" s="77">
        <f t="shared" si="112"/>
        <v>0</v>
      </c>
      <c r="AJ325" s="77">
        <f t="shared" si="113"/>
        <v>0</v>
      </c>
      <c r="AK325" s="77">
        <f t="shared" si="114"/>
        <v>0</v>
      </c>
      <c r="AL325" s="77">
        <f t="shared" si="115"/>
        <v>0</v>
      </c>
      <c r="AM325" s="77">
        <f t="shared" si="116"/>
        <v>0</v>
      </c>
      <c r="AN325" s="77">
        <f t="shared" si="117"/>
        <v>0</v>
      </c>
      <c r="AO325" s="77">
        <f t="shared" si="118"/>
        <v>1</v>
      </c>
      <c r="AP325" s="77">
        <f t="shared" si="119"/>
        <v>0</v>
      </c>
      <c r="AQ325" s="77">
        <f t="shared" si="120"/>
        <v>0</v>
      </c>
      <c r="AR325" s="77">
        <f t="shared" si="121"/>
        <v>0</v>
      </c>
      <c r="AS325" s="107" t="str">
        <f>IF($B324="","",IF($B324=$B321,AS322,$B324))</f>
        <v>26</v>
      </c>
      <c r="AT325" s="311"/>
      <c r="AU325" s="298"/>
      <c r="AV325" s="298"/>
    </row>
    <row r="326" spans="1:48" ht="13.25" customHeight="1" x14ac:dyDescent="0.2">
      <c r="A326" s="309"/>
      <c r="B326" s="283"/>
      <c r="C326" s="304"/>
      <c r="D326" s="90" t="s">
        <v>32</v>
      </c>
      <c r="E326" s="278"/>
      <c r="F326" s="292"/>
      <c r="G326" s="109"/>
      <c r="H326" s="278"/>
      <c r="I326" s="110"/>
      <c r="J326" s="112" t="str">
        <f>IF(I326="","",IF(_xlfn.XLOOKUP(I326,I$3:I325,$AS$3:AS325,0,,-1)=AS326,_xlfn.XLOOKUP(I326,I$3:I325,J$3:J325,1,,-1)+1,1))</f>
        <v/>
      </c>
      <c r="K326" s="115" t="str">
        <f>IF(I326="","",_xlfn.XLOOKUP(I326,I$3:I325,K$3:K325,0,,-1)+IF($D326=" ",1,0))</f>
        <v/>
      </c>
      <c r="L326" s="113"/>
      <c r="M326" s="96"/>
      <c r="N326" s="295"/>
      <c r="O326" s="114" t="str">
        <f>IF(OR(W324="",W325=""),"",IF(L326&gt;0,ROUND(IF(M326&gt;0,M326,IF(M324&gt;0,IF(N324=TRUE,ROUND((M324*W326)/W324,0),(M324*W326)/W324),IF(M325&gt;0,IF(N324=TRUE,ROUND((M325*W326)/W325,0),(M325*W326)/W325),IF(M326&gt;0,M326,0)))),2),""))</f>
        <v/>
      </c>
      <c r="P326" s="115" t="str">
        <f t="shared" ref="P326:P389" si="122">IF(OR(L326="",O326=""),"",IF($D326="1/2W",O326/2+O326/2*L326,IF($D326="1/2L",O326/2,O326*L326)))</f>
        <v/>
      </c>
      <c r="Q326" s="278"/>
      <c r="R326" s="278"/>
      <c r="S326" s="278"/>
      <c r="T326" s="278"/>
      <c r="U326" s="278"/>
      <c r="V326" s="289"/>
      <c r="W326" s="116" t="str">
        <f>IF(L326="","",(SUM(L324:L326)/L326)/(SUM(L324:L326)/L324+SUM(L324:L326)/L325+SUM(L324:L326)/L326))</f>
        <v/>
      </c>
      <c r="X326" s="77">
        <f t="shared" si="107"/>
        <v>0</v>
      </c>
      <c r="Y326" s="77">
        <f t="shared" si="107"/>
        <v>0</v>
      </c>
      <c r="Z326" s="77">
        <f t="shared" si="107"/>
        <v>0</v>
      </c>
      <c r="AA326" s="77">
        <f t="shared" si="107"/>
        <v>0</v>
      </c>
      <c r="AB326" s="77">
        <f t="shared" si="107"/>
        <v>0</v>
      </c>
      <c r="AC326" s="77">
        <f t="shared" si="107"/>
        <v>0</v>
      </c>
      <c r="AD326" s="77">
        <f t="shared" si="107"/>
        <v>0</v>
      </c>
      <c r="AE326" s="77">
        <f t="shared" si="108"/>
        <v>0</v>
      </c>
      <c r="AF326" s="77">
        <f t="shared" si="109"/>
        <v>0</v>
      </c>
      <c r="AG326" s="77">
        <f t="shared" si="110"/>
        <v>0</v>
      </c>
      <c r="AH326" s="77">
        <f t="shared" si="111"/>
        <v>0</v>
      </c>
      <c r="AI326" s="77">
        <f t="shared" si="112"/>
        <v>0</v>
      </c>
      <c r="AJ326" s="77">
        <f t="shared" si="113"/>
        <v>0</v>
      </c>
      <c r="AK326" s="77">
        <f t="shared" si="114"/>
        <v>0</v>
      </c>
      <c r="AL326" s="77">
        <f t="shared" si="115"/>
        <v>0</v>
      </c>
      <c r="AM326" s="77">
        <f t="shared" si="116"/>
        <v>0</v>
      </c>
      <c r="AN326" s="77">
        <f t="shared" si="117"/>
        <v>0</v>
      </c>
      <c r="AO326" s="77">
        <f t="shared" si="118"/>
        <v>0</v>
      </c>
      <c r="AP326" s="77">
        <f t="shared" si="119"/>
        <v>0</v>
      </c>
      <c r="AQ326" s="77">
        <f t="shared" si="120"/>
        <v>0</v>
      </c>
      <c r="AR326" s="77">
        <f t="shared" si="121"/>
        <v>0</v>
      </c>
      <c r="AS326" s="107" t="str">
        <f>IF($B324="","",IF($B324=$B321,AS323,$B324))</f>
        <v>26</v>
      </c>
      <c r="AT326" s="311"/>
      <c r="AU326" s="298"/>
      <c r="AV326" s="298"/>
    </row>
    <row r="327" spans="1:48" ht="13.25" customHeight="1" x14ac:dyDescent="0.2">
      <c r="A327" s="312" t="str">
        <f>IF(OR(D327="W",D328="W",D329="W",D327="1/2W",D328="1/2W",D329="1/2W",D327="1/2L",D328="1/2L",D329="1/2L"),"OK",IF(OR(D327="L",D328="L",D329="L"),"LOSS",IF(OR(D327="X",D328="X",D329="X"),"Anulado"," ")))</f>
        <v>OK</v>
      </c>
      <c r="B327" s="316" t="str">
        <f>IF(E327="","",$B324)</f>
        <v>26</v>
      </c>
      <c r="C327" s="302" t="str">
        <f>IF(E327=""," ","– "&amp;COUNTIF(B$3:B329,$B327))</f>
        <v>– 7</v>
      </c>
      <c r="D327" s="25" t="s">
        <v>28</v>
      </c>
      <c r="E327" s="325">
        <v>44707.541666666664</v>
      </c>
      <c r="F327" s="315" t="s">
        <v>351</v>
      </c>
      <c r="G327" s="117" t="s">
        <v>35</v>
      </c>
      <c r="H327" s="306" t="str">
        <f ca="1">IF(E327="","",IF(AND(DAY(E327)&lt;DAY(TODAY()),$A327=" "),"???",IF($A327=" ",IF(AND(DAY(E327)=DAY(TODAY()),HOUR(E327)&lt;=HOUR(NOW())+1),IF(AND(HOUR(E327)+2&lt;=HOUR(NOW()),DAY(E327)&lt;=DAY(TODAY()),MINUTE(E327)&lt;=MINUTE(NOW())),"???",IF(OR(MINUTE(E327)&lt;=MINUTE(NOW()),HOUR(E327)&lt;=HOUR(NOW())),"!!!","")),""),"")))</f>
        <v/>
      </c>
      <c r="I327" s="27" t="s">
        <v>20</v>
      </c>
      <c r="J327" s="175">
        <f>IF(I327="","",IF(_xlfn.XLOOKUP(I327,I$3:I326,$AS$3:AS326,0,,-1)=AS327,_xlfn.XLOOKUP(I327,I$3:I326,J$3:J326,1,,-1)+1,1))</f>
        <v>3</v>
      </c>
      <c r="K327" s="176">
        <f>IF(I327="","",_xlfn.XLOOKUP(I327,I$3:I326,K$3:K326,0,,-1)+IF($D327=" ",1,0))</f>
        <v>0</v>
      </c>
      <c r="L327" s="118">
        <v>1.83</v>
      </c>
      <c r="M327" s="119">
        <v>41.84</v>
      </c>
      <c r="N327" s="318" t="b">
        <v>1</v>
      </c>
      <c r="O327" s="102">
        <f>IF(OR(W327="",W328=""),"",ROUND(IF(L329&gt;0,IF(M327&gt;0,M327,IF(M328&gt;0,IF(N327=TRUE,ROUND((M328*W327)/W328,0),(M328*W327)/W328),IF(N327=TRUE,ROUND((M329*W327)/W329,0),(M329*W327)/W329))),IF(M327&gt;0,M327,IF(N327=TRUE,ROUND((M328*W327)/W328,0),(M328*W327)/W328))),2))</f>
        <v>41.84</v>
      </c>
      <c r="P327" s="33">
        <f t="shared" si="122"/>
        <v>76.567200000000014</v>
      </c>
      <c r="Q327" s="301">
        <f>IF($A327="Anulado",0,IF(OR($A327="LOSS",$A327="OK"),IF(OR($D327="W",$D327="1/2W",$D327="1/2L"),P327-O327,IF($D327="L",-O327,0))+IF(OR($D328="W",$D328="1/2W",$D328="1/2L"),P328-O328,IF($D328="L",-O328,0))+IF(OR($D329="W",$D329="1/2W",$D329="1/2L"),P329-O329,IF($D329="L",-O329,0)),IF(AND(OR($D327="W",$D327="1/2W",$D327="1/2L"),D328="W"),P327+P328-SUM(O327:O329)+_xlfn.XLOOKUP("X",D327:D329,O327:O329,0),IF(AND(D327=TRUE,D329="W"),P327+P329-SUM(O327:O329),IF(AND(D328="W",D329="W"),P328+P329-SUM(O327:O329)+_xlfn.XLOOKUP("X",D327:D329,O327:O329,0),IF(L329&gt;0,IF(OR($D327="W",$D327="1/2W",$D327="1/2L"),P327-SUM(O327:O329)+_xlfn.XLOOKUP("X",D327:D329,O327:O329,0),IF(OR($D327="W",$D327="1/2W",$D327="1/2L"),P328-SUM(O327:O329)+_xlfn.XLOOKUP("X",D327:D329,O327:O329,0),IF(OR($D327="W",$D327="1/2W",$D327="1/2L"),P329-SUM(O327:O329)+_xlfn.XLOOKUP("X",D327:D329,O327:O329,0),SUM(P327:P329)/3-SUM(O327:O329)+_xlfn.XLOOKUP("X",D327:D329,O327:O329,0)))),IF(OR($D327="W",$D327="1/2W",$D327="1/2L"),P327-SUM(O327:O328)+_xlfn.XLOOKUP("X",D327:D329,O327:O329,0),IF(OR($D327="W",$D327="1/2W",$D327="1/2L"),P328-SUM(O327:O328)+_xlfn.XLOOKUP("X",D327:D329,O327:O329,0),SUM(P327:P328)/2-SUM(O327:O328)+_xlfn.XLOOKUP("X",D327:D329,O327:O329,0)))))))))</f>
        <v>6.5899999999999892</v>
      </c>
      <c r="R327" s="300">
        <f>IF(Q327=0,0,Q327/SUM(O327:O329))</f>
        <v>9.3026538678712439E-2</v>
      </c>
      <c r="S327" s="285">
        <f>IF($B327=$B324,IF(OR($A327="LOSS",$A327="OK",$A327="Anulada"),Q327,0)+S324,IF(OR($A327="LOSS",$A327="OK",$A327="Anulada"),Q327,0))</f>
        <v>22.912199999999999</v>
      </c>
      <c r="T327" s="285">
        <f>IF($B327="",0,IF($B327=$B324,IF(G329="",IF(OR(G327="DNB1",G327="DNB2",G327="AH1(0)",G327="AH2(0)",G327="AH1(1)",G327="AH2(1)",G327="AH1(2)",G327="AH2(2)",G327="AH1(3)",G327="AH2(3)",G327="AH1(4)",G327="AH2(4)"),0,IF(Q327&lt;0,IF(G329="",SMALL(P327:P329,1)-SUM(O327:O329),0),SMALL(P327:P329,1)-SUM(O327:O329))),IF(Q327&lt;0,IF(G329="",SMALL(P327:P329,1)-SUM(O327:O329),0),SMALL(P327:P329,1)-SUM(O327:O329)))+T324,IF(G329="",IF(OR(G327="DNB1",G327="DNB2",G327="AH1(0)",G327="AH2(0)",G327="AH1(1)",G327="AH2(1)",G327="AH1(2)",G327="AH2(2)",G327="AH1(3)",G327="AH2(3)",G327="AH1(4)",G327="AH2(4)"),0,IF(Q327&lt;0,IF(G329="",SMALL(P327:P329,1)-SUM(O327:O329),0),SMALL(P327:P329,1)-SUM(O327:O329))),IF(Q327&lt;0,IF(G329="",SMALL(P327:P329,1)-SUM(O327:O329),0),SMALL(P327:P329,1)-SUM(O327:O329)))))</f>
        <v>15.991099999999996</v>
      </c>
      <c r="U327" s="285">
        <f>IF($B327=$B324,IF(Q327&lt;0,IF(G329="",Q327,0),Q327)+U324,Q327)</f>
        <v>22.912199999999999</v>
      </c>
      <c r="V327" s="287">
        <f>IF(U327=0,0,U327/AT327)</f>
        <v>4.1732905905067209E-2</v>
      </c>
      <c r="W327" s="34">
        <f>IF(L327="","",IF(L329&gt;0,(SUM(L327:L329)/L327)/(SUM(L327:L329)/L327+SUM(L327:L329)/L328+SUM(L327:L329)/L329),L328/SUM(L327:L328)))</f>
        <v>0.59333333333333327</v>
      </c>
      <c r="X327" s="77">
        <f t="shared" si="107"/>
        <v>0</v>
      </c>
      <c r="Y327" s="77">
        <f t="shared" si="107"/>
        <v>0</v>
      </c>
      <c r="Z327" s="89">
        <f t="shared" si="107"/>
        <v>-41.84</v>
      </c>
      <c r="AA327" s="77">
        <f t="shared" si="107"/>
        <v>0</v>
      </c>
      <c r="AB327" s="77">
        <f t="shared" si="107"/>
        <v>0</v>
      </c>
      <c r="AC327" s="77">
        <f t="shared" si="107"/>
        <v>0</v>
      </c>
      <c r="AD327" s="77">
        <f t="shared" si="107"/>
        <v>0</v>
      </c>
      <c r="AE327" s="77">
        <f t="shared" si="108"/>
        <v>0</v>
      </c>
      <c r="AF327" s="77">
        <f t="shared" si="109"/>
        <v>0</v>
      </c>
      <c r="AG327" s="77">
        <f t="shared" si="110"/>
        <v>0</v>
      </c>
      <c r="AH327" s="77">
        <f t="shared" si="111"/>
        <v>0</v>
      </c>
      <c r="AI327" s="77">
        <f t="shared" si="112"/>
        <v>0</v>
      </c>
      <c r="AJ327" s="77">
        <f t="shared" si="113"/>
        <v>1</v>
      </c>
      <c r="AK327" s="77">
        <f t="shared" si="114"/>
        <v>0</v>
      </c>
      <c r="AL327" s="77">
        <f t="shared" si="115"/>
        <v>0</v>
      </c>
      <c r="AM327" s="77">
        <f t="shared" si="116"/>
        <v>0</v>
      </c>
      <c r="AN327" s="77">
        <f t="shared" si="117"/>
        <v>0</v>
      </c>
      <c r="AO327" s="77">
        <f t="shared" si="118"/>
        <v>0</v>
      </c>
      <c r="AP327" s="77">
        <f t="shared" si="119"/>
        <v>0</v>
      </c>
      <c r="AQ327" s="77">
        <f t="shared" si="120"/>
        <v>0</v>
      </c>
      <c r="AR327" s="77">
        <f t="shared" si="121"/>
        <v>0</v>
      </c>
      <c r="AS327" s="105" t="str">
        <f>IF($B327="","",IF($B327=$B324,AS324,$B327))</f>
        <v>26</v>
      </c>
      <c r="AT327" s="322">
        <f>IF($B327=$B324,AT324+SUM(O327:O329),SUM(O327:O329))</f>
        <v>549.02</v>
      </c>
      <c r="AU327" s="285">
        <f>IF($A327=" ",SUM(O327:O329),0)+AU324</f>
        <v>0</v>
      </c>
      <c r="AV327" s="285">
        <f>IF($B327="","",AV324+Q327)</f>
        <v>624.63150538757588</v>
      </c>
    </row>
    <row r="328" spans="1:48" ht="13" customHeight="1" x14ac:dyDescent="0.2">
      <c r="A328" s="308"/>
      <c r="B328" s="282"/>
      <c r="C328" s="303"/>
      <c r="D328" s="39" t="s">
        <v>31</v>
      </c>
      <c r="E328" s="277"/>
      <c r="F328" s="291"/>
      <c r="G328" s="120" t="s">
        <v>79</v>
      </c>
      <c r="H328" s="277"/>
      <c r="I328" s="42" t="s">
        <v>18</v>
      </c>
      <c r="J328" s="177">
        <f>IF(I328="","",IF(_xlfn.XLOOKUP(I328,I$3:I327,$AS$3:AS327,0,,-1)=AS328,_xlfn.XLOOKUP(I328,I$3:I327,J$3:J327,1,,-1)+1,1))</f>
        <v>5</v>
      </c>
      <c r="K328" s="178">
        <f>IF(I328="","",_xlfn.XLOOKUP(I328,I$3:I327,K$3:K327,0,,-1)+IF($D328=" ",1,0))</f>
        <v>0</v>
      </c>
      <c r="L328" s="121">
        <v>2.67</v>
      </c>
      <c r="M328" s="122"/>
      <c r="N328" s="294"/>
      <c r="O328" s="47">
        <f>IF(OR(W327="",W328=""),"",ROUND(IF(L329&gt;0,IF(M328&gt;0,M328,IF(M327&gt;0,IF(N327=TRUE,ROUND((M327*W328)/W327,0),(M327*W328)/W327),IF(M328&gt;0,IF(N327=TRUE,ROUND(M328,0),M328),IF(M329&gt;0,IF(N327=TRUE,ROUND(O329*W328/W329,0),O329*W328/W329),0)))),IF(M328&gt;0,M328,IF(N327=TRUE,ROUND((M327*W328)/W327,0),(M327*W328)/W327))),2))</f>
        <v>29</v>
      </c>
      <c r="P328" s="48">
        <f t="shared" si="122"/>
        <v>77.429999999999993</v>
      </c>
      <c r="Q328" s="277"/>
      <c r="R328" s="286"/>
      <c r="S328" s="286"/>
      <c r="T328" s="286"/>
      <c r="U328" s="286"/>
      <c r="V328" s="288"/>
      <c r="W328" s="49">
        <f>IF(L328="","",IF(L329&gt;0,(SUM(L327:L329)/L328)/(SUM(L327:L329)/L327+SUM(L327:L329)/L328+SUM(L327:L329)/L329),L327/SUM(L327:L328)))</f>
        <v>0.40666666666666668</v>
      </c>
      <c r="X328" s="89">
        <f t="shared" si="107"/>
        <v>48.429999999999993</v>
      </c>
      <c r="Y328" s="77">
        <f t="shared" si="107"/>
        <v>0</v>
      </c>
      <c r="Z328" s="77">
        <f t="shared" si="107"/>
        <v>0</v>
      </c>
      <c r="AA328" s="77">
        <f t="shared" si="107"/>
        <v>0</v>
      </c>
      <c r="AB328" s="77">
        <f t="shared" si="107"/>
        <v>0</v>
      </c>
      <c r="AC328" s="77">
        <f t="shared" si="107"/>
        <v>0</v>
      </c>
      <c r="AD328" s="77">
        <f t="shared" si="107"/>
        <v>0</v>
      </c>
      <c r="AE328" s="77">
        <f t="shared" si="108"/>
        <v>1</v>
      </c>
      <c r="AF328" s="77">
        <f t="shared" si="109"/>
        <v>0</v>
      </c>
      <c r="AG328" s="77">
        <f t="shared" si="110"/>
        <v>0</v>
      </c>
      <c r="AH328" s="77">
        <f t="shared" si="111"/>
        <v>0</v>
      </c>
      <c r="AI328" s="77">
        <f t="shared" si="112"/>
        <v>0</v>
      </c>
      <c r="AJ328" s="77">
        <f t="shared" si="113"/>
        <v>0</v>
      </c>
      <c r="AK328" s="77">
        <f t="shared" si="114"/>
        <v>0</v>
      </c>
      <c r="AL328" s="77">
        <f t="shared" si="115"/>
        <v>0</v>
      </c>
      <c r="AM328" s="77">
        <f t="shared" si="116"/>
        <v>0</v>
      </c>
      <c r="AN328" s="77">
        <f t="shared" si="117"/>
        <v>0</v>
      </c>
      <c r="AO328" s="77">
        <f t="shared" si="118"/>
        <v>0</v>
      </c>
      <c r="AP328" s="77">
        <f t="shared" si="119"/>
        <v>0</v>
      </c>
      <c r="AQ328" s="77">
        <f t="shared" si="120"/>
        <v>0</v>
      </c>
      <c r="AR328" s="77">
        <f t="shared" si="121"/>
        <v>0</v>
      </c>
      <c r="AS328" s="105" t="str">
        <f>IF($B327="","",IF($B327=$B324,AS325,$B327))</f>
        <v>26</v>
      </c>
      <c r="AT328" s="311"/>
      <c r="AU328" s="298"/>
      <c r="AV328" s="298"/>
    </row>
    <row r="329" spans="1:48" ht="13.25" customHeight="1" x14ac:dyDescent="0.2">
      <c r="A329" s="309"/>
      <c r="B329" s="283"/>
      <c r="C329" s="304"/>
      <c r="D329" s="54" t="s">
        <v>32</v>
      </c>
      <c r="E329" s="278"/>
      <c r="F329" s="292"/>
      <c r="G329" s="134"/>
      <c r="H329" s="278"/>
      <c r="I329" s="57"/>
      <c r="J329" s="179" t="str">
        <f>IF(I329="","",IF(_xlfn.XLOOKUP(I329,I$3:I328,$AS$3:AS328,0,,-1)=AS329,_xlfn.XLOOKUP(I329,I$3:I328,J$3:J328,1,,-1)+1,1))</f>
        <v/>
      </c>
      <c r="K329" s="63" t="str">
        <f>IF(I329="","",_xlfn.XLOOKUP(I329,I$3:I328,K$3:K328,0,,-1)+IF($D329=" ",1,0))</f>
        <v/>
      </c>
      <c r="L329" s="55"/>
      <c r="M329" s="128"/>
      <c r="N329" s="295"/>
      <c r="O329" s="62" t="str">
        <f>IF(OR(W327="",W328=""),"",IF(L329&gt;0,ROUND(IF(M329&gt;0,M329,IF(M327&gt;0,IF(N327=TRUE,ROUND((M327*W329)/W327,0),(M327*W329)/W327),IF(M328&gt;0,IF(N327=TRUE,ROUND((M328*W329)/W328,0),(M328*W329)/W328),IF(M329&gt;0,M329,0)))),2),""))</f>
        <v/>
      </c>
      <c r="P329" s="63" t="str">
        <f t="shared" si="122"/>
        <v/>
      </c>
      <c r="Q329" s="278"/>
      <c r="R329" s="278"/>
      <c r="S329" s="278"/>
      <c r="T329" s="278"/>
      <c r="U329" s="278"/>
      <c r="V329" s="289"/>
      <c r="W329" s="64" t="str">
        <f>IF(L329="","",(SUM(L327:L329)/L329)/(SUM(L327:L329)/L327+SUM(L327:L329)/L328+SUM(L327:L329)/L329))</f>
        <v/>
      </c>
      <c r="X329" s="77">
        <f t="shared" si="107"/>
        <v>0</v>
      </c>
      <c r="Y329" s="77">
        <f t="shared" si="107"/>
        <v>0</v>
      </c>
      <c r="Z329" s="77">
        <f t="shared" si="107"/>
        <v>0</v>
      </c>
      <c r="AA329" s="77">
        <f t="shared" si="107"/>
        <v>0</v>
      </c>
      <c r="AB329" s="77">
        <f t="shared" si="107"/>
        <v>0</v>
      </c>
      <c r="AC329" s="77">
        <f t="shared" si="107"/>
        <v>0</v>
      </c>
      <c r="AD329" s="77">
        <f t="shared" si="107"/>
        <v>0</v>
      </c>
      <c r="AE329" s="77">
        <f t="shared" si="108"/>
        <v>0</v>
      </c>
      <c r="AF329" s="77">
        <f t="shared" si="109"/>
        <v>0</v>
      </c>
      <c r="AG329" s="77">
        <f t="shared" si="110"/>
        <v>0</v>
      </c>
      <c r="AH329" s="77">
        <f t="shared" si="111"/>
        <v>0</v>
      </c>
      <c r="AI329" s="77">
        <f t="shared" si="112"/>
        <v>0</v>
      </c>
      <c r="AJ329" s="77">
        <f t="shared" si="113"/>
        <v>0</v>
      </c>
      <c r="AK329" s="77">
        <f t="shared" si="114"/>
        <v>0</v>
      </c>
      <c r="AL329" s="77">
        <f t="shared" si="115"/>
        <v>0</v>
      </c>
      <c r="AM329" s="77">
        <f t="shared" si="116"/>
        <v>0</v>
      </c>
      <c r="AN329" s="77">
        <f t="shared" si="117"/>
        <v>0</v>
      </c>
      <c r="AO329" s="77">
        <f t="shared" si="118"/>
        <v>0</v>
      </c>
      <c r="AP329" s="77">
        <f t="shared" si="119"/>
        <v>0</v>
      </c>
      <c r="AQ329" s="77">
        <f t="shared" si="120"/>
        <v>0</v>
      </c>
      <c r="AR329" s="77">
        <f t="shared" si="121"/>
        <v>0</v>
      </c>
      <c r="AS329" s="105" t="str">
        <f>IF($B327="","",IF($B327=$B324,AS326,$B327))</f>
        <v>26</v>
      </c>
      <c r="AT329" s="311"/>
      <c r="AU329" s="298"/>
      <c r="AV329" s="298"/>
    </row>
    <row r="330" spans="1:48" ht="13.25" customHeight="1" x14ac:dyDescent="0.2">
      <c r="A330" s="307" t="str">
        <f>IF(OR(D330="W",D331="W",D332="W",D330="1/2W",D331="1/2W",D332="1/2W",D330="1/2L",D331="1/2L",D332="1/2L"),"OK",IF(OR(D330="L",D331="L",D332="L"),"LOSS",IF(OR(D330="X",D331="X",D332="X"),"Anulado"," ")))</f>
        <v>OK</v>
      </c>
      <c r="B330" s="317" t="str">
        <f>IF(E330="","",$B327)</f>
        <v>26</v>
      </c>
      <c r="C330" s="305" t="str">
        <f>IF(E330=""," ","– "&amp;COUNTIF(B$3:B332,$B330))</f>
        <v>– 8</v>
      </c>
      <c r="D330" s="65" t="s">
        <v>31</v>
      </c>
      <c r="E330" s="326">
        <v>44708.666666666664</v>
      </c>
      <c r="F330" s="314" t="s">
        <v>352</v>
      </c>
      <c r="G330" s="66" t="s">
        <v>353</v>
      </c>
      <c r="H330" s="313" t="str">
        <f ca="1">IF(E330="","",IF(AND(DAY(E330)&lt;DAY(TODAY()),$A330=" "),"???",IF($A330=" ",IF(AND(DAY(E330)=DAY(TODAY()),HOUR(E330)&lt;=HOUR(NOW())+1),IF(AND(HOUR(E330)+2&lt;=HOUR(NOW()),DAY(E330)&lt;=DAY(TODAY()),MINUTE(E330)&lt;=MINUTE(NOW())),"???",IF(OR(MINUTE(E330)&lt;=MINUTE(NOW()),HOUR(E330)&lt;=HOUR(NOW())),"!!!","")),""),"")))</f>
        <v/>
      </c>
      <c r="I330" s="67" t="s">
        <v>23</v>
      </c>
      <c r="J330" s="69">
        <f>IF(I330="","",IF(_xlfn.XLOOKUP(I330,I$3:I329,$AS$3:AS329,0,,-1)=AS330,_xlfn.XLOOKUP(I330,I$3:I329,J$3:J329,1,,-1)+1,1))</f>
        <v>6</v>
      </c>
      <c r="K330" s="173">
        <f>IF(I330="","",_xlfn.XLOOKUP(I330,I$3:I329,K$3:K329,0,,-1)+IF($D330=" ",1,0))</f>
        <v>0</v>
      </c>
      <c r="L330" s="70">
        <v>1.5609999999999999</v>
      </c>
      <c r="M330" s="71">
        <v>12.15</v>
      </c>
      <c r="N330" s="293" t="b">
        <v>0</v>
      </c>
      <c r="O330" s="72">
        <f>IF(OR(W330="",W331=""),"",ROUND(IF(L332&gt;0,IF(M330&gt;0,M330,IF(M331&gt;0,IF(N330=TRUE,ROUND((M331*W330)/W331,0),(M331*W330)/W331),IF(N330=TRUE,ROUND((M332*W330)/W332,0),(M332*W330)/W332))),IF(M330&gt;0,M330,IF(N330=TRUE,ROUND((M331*W330)/W331,0),(M331*W330)/W331))),2))</f>
        <v>12.15</v>
      </c>
      <c r="P330" s="73">
        <f t="shared" si="122"/>
        <v>18.966149999999999</v>
      </c>
      <c r="Q330" s="320">
        <f>IF($A330="Anulado",0,IF(OR($A330="LOSS",$A330="OK"),IF(OR($D330="W",$D330="1/2W",$D330="1/2L"),P330-O330,IF($D330="L",-O330,0))+IF(OR($D331="W",$D331="1/2W",$D331="1/2L"),P331-O331,IF($D331="L",-O331,0))+IF(OR($D332="W",$D332="1/2W",$D332="1/2L"),P332-O332,IF($D332="L",-O332,0)),IF(AND(OR($D330="W",$D330="1/2W",$D330="1/2L"),D331="W"),P330+P331-SUM(O330:O332)+_xlfn.XLOOKUP("X",D330:D332,O330:O332,0),IF(AND(D330=TRUE,D332="W"),P330+P332-SUM(O330:O332),IF(AND(D331="W",D332="W"),P331+P332-SUM(O330:O332)+_xlfn.XLOOKUP("X",D330:D332,O330:O332,0),IF(L332&gt;0,IF(OR($D330="W",$D330="1/2W",$D330="1/2L"),P330-SUM(O330:O332)+_xlfn.XLOOKUP("X",D330:D332,O330:O332,0),IF(OR($D330="W",$D330="1/2W",$D330="1/2L"),P331-SUM(O330:O332)+_xlfn.XLOOKUP("X",D330:D332,O330:O332,0),IF(OR($D330="W",$D330="1/2W",$D330="1/2L"),P332-SUM(O330:O332)+_xlfn.XLOOKUP("X",D330:D332,O330:O332,0),SUM(P330:P332)/3-SUM(O330:O332)+_xlfn.XLOOKUP("X",D330:D332,O330:O332,0)))),IF(OR($D330="W",$D330="1/2W",$D330="1/2L"),P330-SUM(O330:O331)+_xlfn.XLOOKUP("X",D330:D332,O330:O332,0),IF(OR($D330="W",$D330="1/2W",$D330="1/2L"),P331-SUM(O330:O331)+_xlfn.XLOOKUP("X",D330:D332,O330:O332,0),SUM(P330:P331)/2-SUM(O330:O331)+_xlfn.XLOOKUP("X",D330:D332,O330:O332,0)))))))))</f>
        <v>0.50614999999999855</v>
      </c>
      <c r="R330" s="319">
        <f>IF(Q330=0,0,Q330/SUM(O330:O332))</f>
        <v>2.7418743228602303E-2</v>
      </c>
      <c r="S330" s="296">
        <f>IF($B330=$B327,IF(OR($A330="LOSS",$A330="OK",$A330="Anulada"),Q330,0)+S327,IF(OR($A330="LOSS",$A330="OK",$A330="Anulada"),Q330,0))</f>
        <v>23.418349999999997</v>
      </c>
      <c r="T330" s="296">
        <f>IF($B330="",0,IF($B330=$B327,IF(G332="",IF(OR(G330="DNB1",G330="DNB2",G330="AH1(0)",G330="AH2(0)",G330="AH1(1)",G330="AH2(1)",G330="AH1(2)",G330="AH2(2)",G330="AH1(3)",G330="AH2(3)",G330="AH1(4)",G330="AH2(4)"),0,IF(Q330&lt;0,IF(G332="",SMALL(P330:P332,1)-SUM(O330:O332),0),SMALL(P330:P332,1)-SUM(O330:O332))),IF(Q330&lt;0,IF(G332="",SMALL(P330:P332,1)-SUM(O330:O332),0),SMALL(P330:P332,1)-SUM(O330:O332)))+T327,IF(G332="",IF(OR(G330="DNB1",G330="DNB2",G330="AH1(0)",G330="AH2(0)",G330="AH1(1)",G330="AH2(1)",G330="AH1(2)",G330="AH2(2)",G330="AH1(3)",G330="AH2(3)",G330="AH1(4)",G330="AH2(4)"),0,IF(Q330&lt;0,IF(G332="",SMALL(P330:P332,1)-SUM(O330:O332),0),SMALL(P330:P332,1)-SUM(O330:O332))),IF(Q330&lt;0,IF(G332="",SMALL(P330:P332,1)-SUM(O330:O332),0),SMALL(P330:P332,1)-SUM(O330:O332)))))</f>
        <v>4.347099999999994</v>
      </c>
      <c r="U330" s="296">
        <f>IF($B330=$B327,IF(Q330&lt;0,IF(G332="",Q330,0),Q330)+U327,Q330)</f>
        <v>23.418349999999997</v>
      </c>
      <c r="V330" s="323">
        <f>IF(U330=0,0,U330/AT330)</f>
        <v>4.1267269331077737E-2</v>
      </c>
      <c r="W330" s="74">
        <f>IF(L330="","",IF(L332&gt;0,(SUM(L330:L332)/L330)/(SUM(L330:L332)/L330+SUM(L330:L332)/L331+SUM(L330:L332)/L332),L331/SUM(L330:L331)))</f>
        <v>0.47700441229081375</v>
      </c>
      <c r="X330" s="77">
        <f t="shared" si="107"/>
        <v>0</v>
      </c>
      <c r="Y330" s="77">
        <f t="shared" si="107"/>
        <v>0</v>
      </c>
      <c r="Z330" s="77">
        <f t="shared" si="107"/>
        <v>0</v>
      </c>
      <c r="AA330" s="77">
        <f t="shared" si="107"/>
        <v>0</v>
      </c>
      <c r="AB330" s="77">
        <f t="shared" si="107"/>
        <v>0</v>
      </c>
      <c r="AC330" s="89">
        <f t="shared" si="107"/>
        <v>6.8161499999999986</v>
      </c>
      <c r="AD330" s="77">
        <f t="shared" si="107"/>
        <v>0</v>
      </c>
      <c r="AE330" s="77">
        <f t="shared" si="108"/>
        <v>0</v>
      </c>
      <c r="AF330" s="77">
        <f t="shared" si="109"/>
        <v>0</v>
      </c>
      <c r="AG330" s="77">
        <f t="shared" si="110"/>
        <v>0</v>
      </c>
      <c r="AH330" s="77">
        <f t="shared" si="111"/>
        <v>0</v>
      </c>
      <c r="AI330" s="77">
        <f t="shared" si="112"/>
        <v>0</v>
      </c>
      <c r="AJ330" s="77">
        <f t="shared" si="113"/>
        <v>0</v>
      </c>
      <c r="AK330" s="77">
        <f t="shared" si="114"/>
        <v>0</v>
      </c>
      <c r="AL330" s="77">
        <f t="shared" si="115"/>
        <v>0</v>
      </c>
      <c r="AM330" s="77">
        <f t="shared" si="116"/>
        <v>0</v>
      </c>
      <c r="AN330" s="77">
        <f t="shared" si="117"/>
        <v>0</v>
      </c>
      <c r="AO330" s="77">
        <f t="shared" si="118"/>
        <v>1</v>
      </c>
      <c r="AP330" s="77">
        <f t="shared" si="119"/>
        <v>0</v>
      </c>
      <c r="AQ330" s="77">
        <f t="shared" si="120"/>
        <v>0</v>
      </c>
      <c r="AR330" s="77">
        <f t="shared" si="121"/>
        <v>0</v>
      </c>
      <c r="AS330" s="107" t="str">
        <f>IF($B330="","",IF($B330=$B327,AS327,$B330))</f>
        <v>26</v>
      </c>
      <c r="AT330" s="321">
        <f>IF($B330=$B327,AT327+SUM(O330:O332),SUM(O330:O332))</f>
        <v>567.48</v>
      </c>
      <c r="AU330" s="296">
        <f>IF($A330=" ",SUM(O330:O332),0)+AU327</f>
        <v>0</v>
      </c>
      <c r="AV330" s="296">
        <f>IF($B330="","",AV327+Q330)</f>
        <v>625.13765538757593</v>
      </c>
    </row>
    <row r="331" spans="1:48" ht="13" customHeight="1" x14ac:dyDescent="0.2">
      <c r="A331" s="308"/>
      <c r="B331" s="282"/>
      <c r="C331" s="303"/>
      <c r="D331" s="79" t="s">
        <v>28</v>
      </c>
      <c r="E331" s="277"/>
      <c r="F331" s="291"/>
      <c r="G331" s="80" t="s">
        <v>342</v>
      </c>
      <c r="H331" s="277"/>
      <c r="I331" s="81" t="s">
        <v>20</v>
      </c>
      <c r="J331" s="83">
        <f>IF(I331="","",IF(_xlfn.XLOOKUP(I331,I$3:I330,$AS$3:AS330,0,,-1)=AS331,_xlfn.XLOOKUP(I331,I$3:I330,J$3:J330,1,,-1)+1,1))</f>
        <v>4</v>
      </c>
      <c r="K331" s="174">
        <f>IF(I331="","",_xlfn.XLOOKUP(I331,I$3:I330,K$3:K330,0,,-1)+IF($D331=" ",1,0))</f>
        <v>0</v>
      </c>
      <c r="L331" s="84">
        <v>2.4</v>
      </c>
      <c r="M331" s="85">
        <v>2.84</v>
      </c>
      <c r="N331" s="294"/>
      <c r="O331" s="86">
        <f>IF(OR(W330="",W331=""),"",ROUND(IF(L332&gt;0,IF(M331&gt;0,M331,IF(M330&gt;0,IF(N330=TRUE,ROUND((M330*W331)/W330,0),(M330*W331)/W330),IF(M331&gt;0,IF(N330=TRUE,ROUND(M331,0),M331),IF(M332&gt;0,IF(N330=TRUE,ROUND(O332*W331/W332,0),O332*W331/W332),0)))),IF(M331&gt;0,M331,IF(N330=TRUE,ROUND((M330*W331)/W330,0),(M330*W331)/W330))),2))</f>
        <v>2.84</v>
      </c>
      <c r="P331" s="87">
        <f t="shared" si="122"/>
        <v>6.8159999999999998</v>
      </c>
      <c r="Q331" s="277"/>
      <c r="R331" s="286"/>
      <c r="S331" s="286"/>
      <c r="T331" s="286"/>
      <c r="U331" s="286"/>
      <c r="V331" s="288"/>
      <c r="W331" s="88">
        <f>IF(L331="","",IF(L332&gt;0,(SUM(L330:L332)/L331)/(SUM(L330:L332)/L330+SUM(L330:L332)/L331+SUM(L330:L332)/L332),L330/SUM(L330:L331)))</f>
        <v>0.31025161982748345</v>
      </c>
      <c r="X331" s="77">
        <f t="shared" si="107"/>
        <v>0</v>
      </c>
      <c r="Y331" s="77">
        <f t="shared" si="107"/>
        <v>0</v>
      </c>
      <c r="Z331" s="89">
        <f t="shared" si="107"/>
        <v>-2.84</v>
      </c>
      <c r="AA331" s="77">
        <f t="shared" si="107"/>
        <v>0</v>
      </c>
      <c r="AB331" s="77">
        <f t="shared" si="107"/>
        <v>0</v>
      </c>
      <c r="AC331" s="77">
        <f t="shared" si="107"/>
        <v>0</v>
      </c>
      <c r="AD331" s="77">
        <f t="shared" si="107"/>
        <v>0</v>
      </c>
      <c r="AE331" s="77">
        <f t="shared" si="108"/>
        <v>0</v>
      </c>
      <c r="AF331" s="77">
        <f t="shared" si="109"/>
        <v>0</v>
      </c>
      <c r="AG331" s="77">
        <f t="shared" si="110"/>
        <v>0</v>
      </c>
      <c r="AH331" s="77">
        <f t="shared" si="111"/>
        <v>0</v>
      </c>
      <c r="AI331" s="77">
        <f t="shared" si="112"/>
        <v>0</v>
      </c>
      <c r="AJ331" s="77">
        <f t="shared" si="113"/>
        <v>1</v>
      </c>
      <c r="AK331" s="77">
        <f t="shared" si="114"/>
        <v>0</v>
      </c>
      <c r="AL331" s="77">
        <f t="shared" si="115"/>
        <v>0</v>
      </c>
      <c r="AM331" s="77">
        <f t="shared" si="116"/>
        <v>0</v>
      </c>
      <c r="AN331" s="77">
        <f t="shared" si="117"/>
        <v>0</v>
      </c>
      <c r="AO331" s="77">
        <f t="shared" si="118"/>
        <v>0</v>
      </c>
      <c r="AP331" s="77">
        <f t="shared" si="119"/>
        <v>0</v>
      </c>
      <c r="AQ331" s="77">
        <f t="shared" si="120"/>
        <v>0</v>
      </c>
      <c r="AR331" s="77">
        <f t="shared" si="121"/>
        <v>0</v>
      </c>
      <c r="AS331" s="107" t="str">
        <f>IF($B330="","",IF($B330=$B327,AS328,$B330))</f>
        <v>26</v>
      </c>
      <c r="AT331" s="311"/>
      <c r="AU331" s="298"/>
      <c r="AV331" s="298"/>
    </row>
    <row r="332" spans="1:48" ht="13.25" customHeight="1" x14ac:dyDescent="0.2">
      <c r="A332" s="309"/>
      <c r="B332" s="283"/>
      <c r="C332" s="304"/>
      <c r="D332" s="90" t="s">
        <v>28</v>
      </c>
      <c r="E332" s="278"/>
      <c r="F332" s="292"/>
      <c r="G332" s="135" t="s">
        <v>354</v>
      </c>
      <c r="H332" s="278"/>
      <c r="I332" s="92" t="s">
        <v>20</v>
      </c>
      <c r="J332" s="94">
        <f>IF(I332="","",IF(_xlfn.XLOOKUP(I332,I$3:I331,$AS$3:AS331,0,,-1)=AS332,_xlfn.XLOOKUP(I332,I$3:I331,J$3:J331,1,,-1)+1,1))</f>
        <v>5</v>
      </c>
      <c r="K332" s="180">
        <f>IF(I332="","",_xlfn.XLOOKUP(I332,I$3:I331,K$3:K331,0,,-1)+IF($D332=" ",1,0))</f>
        <v>0</v>
      </c>
      <c r="L332" s="95">
        <v>3.5</v>
      </c>
      <c r="M332" s="96">
        <v>3.47</v>
      </c>
      <c r="N332" s="295"/>
      <c r="O332" s="97">
        <f>IF(OR(W330="",W331=""),"",IF(L332&gt;0,ROUND(IF(M332&gt;0,M332,IF(M330&gt;0,IF(N330=TRUE,ROUND((M330*W332)/W330,0),(M330*W332)/W330),IF(M331&gt;0,IF(N330=TRUE,ROUND((M331*W332)/W331,0),(M331*W332)/W331),IF(M332&gt;0,M332,0)))),2),""))</f>
        <v>3.47</v>
      </c>
      <c r="P332" s="98">
        <f t="shared" si="122"/>
        <v>12.145000000000001</v>
      </c>
      <c r="Q332" s="278"/>
      <c r="R332" s="278"/>
      <c r="S332" s="278"/>
      <c r="T332" s="278"/>
      <c r="U332" s="278"/>
      <c r="V332" s="289"/>
      <c r="W332" s="99">
        <f>IF(L332="","",(SUM(L330:L332)/L332)/(SUM(L330:L332)/L330+SUM(L330:L332)/L331+SUM(L330:L332)/L332))</f>
        <v>0.21274396788170294</v>
      </c>
      <c r="X332" s="77">
        <f t="shared" si="107"/>
        <v>0</v>
      </c>
      <c r="Y332" s="77">
        <f t="shared" si="107"/>
        <v>0</v>
      </c>
      <c r="Z332" s="89">
        <f t="shared" si="107"/>
        <v>-3.47</v>
      </c>
      <c r="AA332" s="77">
        <f t="shared" si="107"/>
        <v>0</v>
      </c>
      <c r="AB332" s="77">
        <f t="shared" si="107"/>
        <v>0</v>
      </c>
      <c r="AC332" s="77">
        <f t="shared" si="107"/>
        <v>0</v>
      </c>
      <c r="AD332" s="77">
        <f t="shared" si="107"/>
        <v>0</v>
      </c>
      <c r="AE332" s="77">
        <f t="shared" si="108"/>
        <v>0</v>
      </c>
      <c r="AF332" s="77">
        <f t="shared" si="109"/>
        <v>0</v>
      </c>
      <c r="AG332" s="77">
        <f t="shared" si="110"/>
        <v>0</v>
      </c>
      <c r="AH332" s="77">
        <f t="shared" si="111"/>
        <v>0</v>
      </c>
      <c r="AI332" s="77">
        <f t="shared" si="112"/>
        <v>0</v>
      </c>
      <c r="AJ332" s="77">
        <f t="shared" si="113"/>
        <v>1</v>
      </c>
      <c r="AK332" s="77">
        <f t="shared" si="114"/>
        <v>0</v>
      </c>
      <c r="AL332" s="77">
        <f t="shared" si="115"/>
        <v>0</v>
      </c>
      <c r="AM332" s="77">
        <f t="shared" si="116"/>
        <v>0</v>
      </c>
      <c r="AN332" s="77">
        <f t="shared" si="117"/>
        <v>0</v>
      </c>
      <c r="AO332" s="77">
        <f t="shared" si="118"/>
        <v>0</v>
      </c>
      <c r="AP332" s="77">
        <f t="shared" si="119"/>
        <v>0</v>
      </c>
      <c r="AQ332" s="77">
        <f t="shared" si="120"/>
        <v>0</v>
      </c>
      <c r="AR332" s="77">
        <f t="shared" si="121"/>
        <v>0</v>
      </c>
      <c r="AS332" s="107" t="str">
        <f>IF($B330="","",IF($B330=$B327,AS329,$B330))</f>
        <v>26</v>
      </c>
      <c r="AT332" s="311"/>
      <c r="AU332" s="298"/>
      <c r="AV332" s="298"/>
    </row>
    <row r="333" spans="1:48" ht="13.25" customHeight="1" x14ac:dyDescent="0.2">
      <c r="A333" s="312" t="str">
        <f>IF(OR(D333="W",D334="W",D335="W",D333="1/2W",D334="1/2W",D335="1/2W",D333="1/2L",D334="1/2L",D335="1/2L"),"OK",IF(OR(D333="L",D334="L",D335="L"),"LOSS",IF(OR(D333="X",D334="X",D335="X"),"Anulado"," ")))</f>
        <v>OK</v>
      </c>
      <c r="B333" s="316" t="str">
        <f>IF(E333="","",$B330)</f>
        <v>26</v>
      </c>
      <c r="C333" s="302" t="str">
        <f>IF(E333=""," ","– "&amp;COUNTIF(B$3:B335,$B333))</f>
        <v>– 9</v>
      </c>
      <c r="D333" s="25" t="s">
        <v>31</v>
      </c>
      <c r="E333" s="325">
        <v>44708.65625</v>
      </c>
      <c r="F333" s="315" t="s">
        <v>355</v>
      </c>
      <c r="G333" s="117" t="s">
        <v>289</v>
      </c>
      <c r="H333" s="306" t="str">
        <f ca="1">IF(E333="","",IF(AND(DAY(E333)&lt;DAY(TODAY()),$A333=" "),"???",IF($A333=" ",IF(AND(DAY(E333)=DAY(TODAY()),HOUR(E333)&lt;=HOUR(NOW())+1),IF(AND(HOUR(E333)+2&lt;=HOUR(NOW()),DAY(E333)&lt;=DAY(TODAY()),MINUTE(E333)&lt;=MINUTE(NOW())),"???",IF(OR(MINUTE(E333)&lt;=MINUTE(NOW()),HOUR(E333)&lt;=HOUR(NOW())),"!!!","")),""),"")))</f>
        <v/>
      </c>
      <c r="I333" s="27" t="s">
        <v>23</v>
      </c>
      <c r="J333" s="175">
        <f>IF(I333="","",IF(_xlfn.XLOOKUP(I333,I$3:I332,$AS$3:AS332,0,,-1)=AS333,_xlfn.XLOOKUP(I333,I$3:I332,J$3:J332,1,,-1)+1,1))</f>
        <v>7</v>
      </c>
      <c r="K333" s="176">
        <f>IF(I333="","",_xlfn.XLOOKUP(I333,I$3:I332,K$3:K332,0,,-1)+IF($D333=" ",1,0))</f>
        <v>0</v>
      </c>
      <c r="L333" s="118">
        <v>1.7569999999999999</v>
      </c>
      <c r="M333" s="119">
        <v>36.090000000000003</v>
      </c>
      <c r="N333" s="318" t="b">
        <v>0</v>
      </c>
      <c r="O333" s="102">
        <f>IF(OR(W333="",W334=""),"",ROUND(IF(L335&gt;0,IF(M333&gt;0,M333,IF(M334&gt;0,IF(N333=TRUE,ROUND((M334*W333)/W334,0),(M334*W333)/W334),IF(N333=TRUE,ROUND((M335*W333)/W335,0),(M335*W333)/W335))),IF(M333&gt;0,M333,IF(N333=TRUE,ROUND((M334*W333)/W334,0),(M334*W333)/W334))),2))</f>
        <v>36.090000000000003</v>
      </c>
      <c r="P333" s="33">
        <f t="shared" si="122"/>
        <v>63.410130000000002</v>
      </c>
      <c r="Q333" s="301">
        <f>IF($A333="Anulado",0,IF(OR($A333="LOSS",$A333="OK"),IF(OR($D333="W",$D333="1/2W",$D333="1/2L"),P333-O333,IF($D333="L",-O333,0))+IF(OR($D334="W",$D334="1/2W",$D334="1/2L"),P334-O334,IF($D334="L",-O334,0))+IF(OR($D335="W",$D335="1/2W",$D335="1/2L"),P335-O335,IF($D335="L",-O335,0)),IF(AND(OR($D333="W",$D333="1/2W",$D333="1/2L"),D334="W"),P333+P334-SUM(O333:O335)+_xlfn.XLOOKUP("X",D333:D335,O333:O335,0),IF(AND(D333=TRUE,D335="W"),P333+P335-SUM(O333:O335),IF(AND(D334="W",D335="W"),P334+P335-SUM(O333:O335)+_xlfn.XLOOKUP("X",D333:D335,O333:O335,0),IF(L335&gt;0,IF(OR($D333="W",$D333="1/2W",$D333="1/2L"),P333-SUM(O333:O335)+_xlfn.XLOOKUP("X",D333:D335,O333:O335,0),IF(OR($D333="W",$D333="1/2W",$D333="1/2L"),P334-SUM(O333:O335)+_xlfn.XLOOKUP("X",D333:D335,O333:O335,0),IF(OR($D333="W",$D333="1/2W",$D333="1/2L"),P335-SUM(O333:O335)+_xlfn.XLOOKUP("X",D333:D335,O333:O335,0),SUM(P333:P335)/3-SUM(O333:O335)+_xlfn.XLOOKUP("X",D333:D335,O333:O335,0)))),IF(OR($D333="W",$D333="1/2W",$D333="1/2L"),P333-SUM(O333:O334)+_xlfn.XLOOKUP("X",D333:D335,O333:O335,0),IF(OR($D333="W",$D333="1/2W",$D333="1/2L"),P334-SUM(O333:O334)+_xlfn.XLOOKUP("X",D333:D335,O333:O335,0),SUM(P333:P334)/2-SUM(O333:O334)+_xlfn.XLOOKUP("X",D333:D335,O333:O335,0)))))))))</f>
        <v>1.4201299999999986</v>
      </c>
      <c r="R333" s="300">
        <f>IF(Q333=0,0,Q333/SUM(O333:O335))</f>
        <v>2.2909017583481184E-2</v>
      </c>
      <c r="S333" s="285">
        <f>IF($B333=$B330,IF(OR($A333="LOSS",$A333="OK",$A333="Anulada"),Q333,0)+S330,IF(OR($A333="LOSS",$A333="OK",$A333="Anulada"),Q333,0))</f>
        <v>24.838479999999997</v>
      </c>
      <c r="T333" s="285">
        <f>IF($B333="",0,IF($B333=$B330,IF(G335="",IF(OR(G333="DNB1",G333="DNB2",G333="AH1(0)",G333="AH2(0)",G333="AH1(1)",G333="AH2(1)",G333="AH1(2)",G333="AH2(2)",G333="AH1(3)",G333="AH2(3)",G333="AH1(4)",G333="AH2(4)"),0,IF(Q333&lt;0,IF(G335="",SMALL(P333:P335,1)-SUM(O333:O335),0),SMALL(P333:P335,1)-SUM(O333:O335))),IF(Q333&lt;0,IF(G335="",SMALL(P333:P335,1)-SUM(O333:O335),0),SMALL(P333:P335,1)-SUM(O333:O335)))+T330,IF(G335="",IF(OR(G333="DNB1",G333="DNB2",G333="AH1(0)",G333="AH2(0)",G333="AH1(1)",G333="AH2(1)",G333="AH1(2)",G333="AH2(2)",G333="AH1(3)",G333="AH2(3)",G333="AH1(4)",G333="AH2(4)"),0,IF(Q333&lt;0,IF(G335="",SMALL(P333:P335,1)-SUM(O333:O335),0),SMALL(P333:P335,1)-SUM(O333:O335))),IF(Q333&lt;0,IF(G335="",SMALL(P333:P335,1)-SUM(O333:O335),0),SMALL(P333:P335,1)-SUM(O333:O335)))))</f>
        <v>-30.321900000000003</v>
      </c>
      <c r="U333" s="285">
        <f>IF($B333=$B330,IF(Q333&lt;0,IF(G335="",Q333,0),Q333)+U330,Q333)</f>
        <v>24.838479999999997</v>
      </c>
      <c r="V333" s="287">
        <f>IF(U333=0,0,U333/AT333)</f>
        <v>3.945935469521978E-2</v>
      </c>
      <c r="W333" s="34">
        <f>IF(L333="","",IF(L335&gt;0,(SUM(L333:L335)/L333)/(SUM(L333:L335)/L333+SUM(L333:L335)/L334+SUM(L333:L335)/L335),L334/SUM(L333:L334)))</f>
        <v>0.40581670612106863</v>
      </c>
      <c r="X333" s="77">
        <f t="shared" ref="X333:AD342" si="123">IF($I333=X$2,IF(OR($D333="W",$D333="1/2W",$D333="1/2L"),$P333-$O333,IF($D333="X",0,-$O333)),0)</f>
        <v>0</v>
      </c>
      <c r="Y333" s="77">
        <f t="shared" si="123"/>
        <v>0</v>
      </c>
      <c r="Z333" s="77">
        <f t="shared" si="123"/>
        <v>0</v>
      </c>
      <c r="AA333" s="77">
        <f t="shared" si="123"/>
        <v>0</v>
      </c>
      <c r="AB333" s="77">
        <f t="shared" si="123"/>
        <v>0</v>
      </c>
      <c r="AC333" s="89">
        <f t="shared" si="123"/>
        <v>27.320129999999999</v>
      </c>
      <c r="AD333" s="77">
        <f t="shared" si="123"/>
        <v>0</v>
      </c>
      <c r="AE333" s="77">
        <f t="shared" si="108"/>
        <v>0</v>
      </c>
      <c r="AF333" s="77">
        <f t="shared" si="109"/>
        <v>0</v>
      </c>
      <c r="AG333" s="77">
        <f t="shared" si="110"/>
        <v>0</v>
      </c>
      <c r="AH333" s="77">
        <f t="shared" si="111"/>
        <v>0</v>
      </c>
      <c r="AI333" s="77">
        <f t="shared" si="112"/>
        <v>0</v>
      </c>
      <c r="AJ333" s="77">
        <f t="shared" si="113"/>
        <v>0</v>
      </c>
      <c r="AK333" s="77">
        <f t="shared" si="114"/>
        <v>0</v>
      </c>
      <c r="AL333" s="77">
        <f t="shared" si="115"/>
        <v>0</v>
      </c>
      <c r="AM333" s="77">
        <f t="shared" si="116"/>
        <v>0</v>
      </c>
      <c r="AN333" s="77">
        <f t="shared" si="117"/>
        <v>0</v>
      </c>
      <c r="AO333" s="77">
        <f t="shared" si="118"/>
        <v>1</v>
      </c>
      <c r="AP333" s="77">
        <f t="shared" si="119"/>
        <v>0</v>
      </c>
      <c r="AQ333" s="77">
        <f t="shared" si="120"/>
        <v>0</v>
      </c>
      <c r="AR333" s="77">
        <f t="shared" si="121"/>
        <v>0</v>
      </c>
      <c r="AS333" s="105" t="str">
        <f>IF($B333="","",IF($B333=$B330,AS330,$B333))</f>
        <v>26</v>
      </c>
      <c r="AT333" s="322">
        <f>IF($B333=$B330,AT330+SUM(O333:O335),SUM(O333:O335))</f>
        <v>629.47</v>
      </c>
      <c r="AU333" s="285">
        <f>IF($A333=" ",SUM(O333:O335),0)+AU330</f>
        <v>0</v>
      </c>
      <c r="AV333" s="285">
        <f>IF($B333="","",AV330+Q333)</f>
        <v>626.5577853875759</v>
      </c>
    </row>
    <row r="334" spans="1:48" ht="13" customHeight="1" x14ac:dyDescent="0.2">
      <c r="A334" s="308"/>
      <c r="B334" s="282"/>
      <c r="C334" s="303"/>
      <c r="D334" s="39" t="s">
        <v>28</v>
      </c>
      <c r="E334" s="277"/>
      <c r="F334" s="291"/>
      <c r="G334" s="120" t="s">
        <v>290</v>
      </c>
      <c r="H334" s="277"/>
      <c r="I334" s="42" t="s">
        <v>20</v>
      </c>
      <c r="J334" s="177">
        <f>IF(I334="","",IF(_xlfn.XLOOKUP(I334,I$3:I333,$AS$3:AS333,0,,-1)=AS334,_xlfn.XLOOKUP(I334,I$3:I333,J$3:J333,1,,-1)+1,1))</f>
        <v>6</v>
      </c>
      <c r="K334" s="178">
        <f>IF(I334="","",_xlfn.XLOOKUP(I334,I$3:I333,K$3:K333,0,,-1)+IF($D334=" ",1,0))</f>
        <v>0</v>
      </c>
      <c r="L334" s="121">
        <v>2.1</v>
      </c>
      <c r="M334" s="122">
        <v>13.01</v>
      </c>
      <c r="N334" s="294"/>
      <c r="O334" s="47">
        <f>IF(OR(W333="",W334=""),"",ROUND(IF(L335&gt;0,IF(M334&gt;0,M334,IF(M333&gt;0,IF(N333=TRUE,ROUND((M333*W334)/W333,0),(M333*W334)/W333),IF(M334&gt;0,IF(N333=TRUE,ROUND(M334,0),M334),IF(M335&gt;0,IF(N333=TRUE,ROUND(O335*W334/W335,0),O335*W334/W335),0)))),IF(M334&gt;0,M334,IF(N333=TRUE,ROUND((M333*W334)/W333,0),(M333*W334)/W333))),2))</f>
        <v>13.01</v>
      </c>
      <c r="P334" s="48">
        <f t="shared" si="122"/>
        <v>27.321000000000002</v>
      </c>
      <c r="Q334" s="277"/>
      <c r="R334" s="286"/>
      <c r="S334" s="286"/>
      <c r="T334" s="286"/>
      <c r="U334" s="286"/>
      <c r="V334" s="288"/>
      <c r="W334" s="49">
        <f>IF(L334="","",IF(L335&gt;0,(SUM(L333:L335)/L334)/(SUM(L333:L335)/L333+SUM(L333:L335)/L334+SUM(L333:L335)/L335),L333/SUM(L333:L334)))</f>
        <v>0.33953331078796073</v>
      </c>
      <c r="X334" s="77">
        <f t="shared" si="123"/>
        <v>0</v>
      </c>
      <c r="Y334" s="77">
        <f t="shared" si="123"/>
        <v>0</v>
      </c>
      <c r="Z334" s="89">
        <f t="shared" si="123"/>
        <v>-13.01</v>
      </c>
      <c r="AA334" s="77">
        <f t="shared" si="123"/>
        <v>0</v>
      </c>
      <c r="AB334" s="77">
        <f t="shared" si="123"/>
        <v>0</v>
      </c>
      <c r="AC334" s="77">
        <f t="shared" si="123"/>
        <v>0</v>
      </c>
      <c r="AD334" s="77">
        <f t="shared" si="123"/>
        <v>0</v>
      </c>
      <c r="AE334" s="77">
        <f t="shared" si="108"/>
        <v>0</v>
      </c>
      <c r="AF334" s="77">
        <f t="shared" si="109"/>
        <v>0</v>
      </c>
      <c r="AG334" s="77">
        <f t="shared" si="110"/>
        <v>0</v>
      </c>
      <c r="AH334" s="77">
        <f t="shared" si="111"/>
        <v>0</v>
      </c>
      <c r="AI334" s="77">
        <f t="shared" si="112"/>
        <v>0</v>
      </c>
      <c r="AJ334" s="77">
        <f t="shared" si="113"/>
        <v>1</v>
      </c>
      <c r="AK334" s="77">
        <f t="shared" si="114"/>
        <v>0</v>
      </c>
      <c r="AL334" s="77">
        <f t="shared" si="115"/>
        <v>0</v>
      </c>
      <c r="AM334" s="77">
        <f t="shared" si="116"/>
        <v>0</v>
      </c>
      <c r="AN334" s="77">
        <f t="shared" si="117"/>
        <v>0</v>
      </c>
      <c r="AO334" s="77">
        <f t="shared" si="118"/>
        <v>0</v>
      </c>
      <c r="AP334" s="77">
        <f t="shared" si="119"/>
        <v>0</v>
      </c>
      <c r="AQ334" s="77">
        <f t="shared" si="120"/>
        <v>0</v>
      </c>
      <c r="AR334" s="77">
        <f t="shared" si="121"/>
        <v>0</v>
      </c>
      <c r="AS334" s="105" t="str">
        <f>IF($B333="","",IF($B333=$B330,AS331,$B333))</f>
        <v>26</v>
      </c>
      <c r="AT334" s="311"/>
      <c r="AU334" s="298"/>
      <c r="AV334" s="298"/>
    </row>
    <row r="335" spans="1:48" ht="26.25" customHeight="1" x14ac:dyDescent="0.2">
      <c r="A335" s="309"/>
      <c r="B335" s="283"/>
      <c r="C335" s="304"/>
      <c r="D335" s="54" t="s">
        <v>28</v>
      </c>
      <c r="E335" s="278"/>
      <c r="F335" s="292"/>
      <c r="G335" s="123" t="s">
        <v>277</v>
      </c>
      <c r="H335" s="278"/>
      <c r="I335" s="124" t="s">
        <v>20</v>
      </c>
      <c r="J335" s="181">
        <f>IF(I335="","",IF(_xlfn.XLOOKUP(I335,I$3:I334,$AS$3:AS334,0,,-1)=AS335,_xlfn.XLOOKUP(I335,I$3:I334,J$3:J334,1,,-1)+1,1))</f>
        <v>7</v>
      </c>
      <c r="K335" s="182">
        <f>IF(I335="","",_xlfn.XLOOKUP(I335,I$3:I334,K$3:K334,0,,-1)+IF($D335=" ",1,0))</f>
        <v>0</v>
      </c>
      <c r="L335" s="127">
        <v>2.8</v>
      </c>
      <c r="M335" s="128">
        <v>12.89</v>
      </c>
      <c r="N335" s="295"/>
      <c r="O335" s="129">
        <f>IF(OR(W333="",W334=""),"",IF(L335&gt;0,ROUND(IF(M335&gt;0,M335,IF(M333&gt;0,IF(N333=TRUE,ROUND((M333*W335)/W333,0),(M333*W335)/W333),IF(M334&gt;0,IF(N333=TRUE,ROUND((M334*W335)/W334,0),(M334*W335)/W334),IF(M335&gt;0,M335,0)))),2),""))</f>
        <v>12.89</v>
      </c>
      <c r="P335" s="130">
        <f t="shared" si="122"/>
        <v>36.091999999999999</v>
      </c>
      <c r="Q335" s="278"/>
      <c r="R335" s="278"/>
      <c r="S335" s="278"/>
      <c r="T335" s="278"/>
      <c r="U335" s="278"/>
      <c r="V335" s="289"/>
      <c r="W335" s="131">
        <f>IF(L335="","",(SUM(L333:L335)/L335)/(SUM(L333:L335)/L333+SUM(L333:L335)/L334+SUM(L333:L335)/L335))</f>
        <v>0.25464998309097053</v>
      </c>
      <c r="X335" s="77">
        <f t="shared" si="123"/>
        <v>0</v>
      </c>
      <c r="Y335" s="77">
        <f t="shared" si="123"/>
        <v>0</v>
      </c>
      <c r="Z335" s="89">
        <f t="shared" si="123"/>
        <v>-12.89</v>
      </c>
      <c r="AA335" s="77">
        <f t="shared" si="123"/>
        <v>0</v>
      </c>
      <c r="AB335" s="77">
        <f t="shared" si="123"/>
        <v>0</v>
      </c>
      <c r="AC335" s="77">
        <f t="shared" si="123"/>
        <v>0</v>
      </c>
      <c r="AD335" s="77">
        <f t="shared" si="123"/>
        <v>0</v>
      </c>
      <c r="AE335" s="77">
        <f t="shared" si="108"/>
        <v>0</v>
      </c>
      <c r="AF335" s="77">
        <f t="shared" si="109"/>
        <v>0</v>
      </c>
      <c r="AG335" s="77">
        <f t="shared" si="110"/>
        <v>0</v>
      </c>
      <c r="AH335" s="77">
        <f t="shared" si="111"/>
        <v>0</v>
      </c>
      <c r="AI335" s="77">
        <f t="shared" si="112"/>
        <v>0</v>
      </c>
      <c r="AJ335" s="77">
        <f t="shared" si="113"/>
        <v>1</v>
      </c>
      <c r="AK335" s="77">
        <f t="shared" si="114"/>
        <v>0</v>
      </c>
      <c r="AL335" s="77">
        <f t="shared" si="115"/>
        <v>0</v>
      </c>
      <c r="AM335" s="77">
        <f t="shared" si="116"/>
        <v>0</v>
      </c>
      <c r="AN335" s="77">
        <f t="shared" si="117"/>
        <v>0</v>
      </c>
      <c r="AO335" s="77">
        <f t="shared" si="118"/>
        <v>0</v>
      </c>
      <c r="AP335" s="77">
        <f t="shared" si="119"/>
        <v>0</v>
      </c>
      <c r="AQ335" s="77">
        <f t="shared" si="120"/>
        <v>0</v>
      </c>
      <c r="AR335" s="77">
        <f t="shared" si="121"/>
        <v>0</v>
      </c>
      <c r="AS335" s="105" t="str">
        <f>IF($B333="","",IF($B333=$B330,AS332,$B333))</f>
        <v>26</v>
      </c>
      <c r="AT335" s="311"/>
      <c r="AU335" s="298"/>
      <c r="AV335" s="298"/>
    </row>
    <row r="336" spans="1:48" ht="13.25" customHeight="1" x14ac:dyDescent="0.2">
      <c r="A336" s="307" t="str">
        <f>IF(OR(D336="W",D337="W",D338="W",D336="1/2W",D337="1/2W",D338="1/2W",D336="1/2L",D337="1/2L",D338="1/2L"),"OK",IF(OR(D336="L",D337="L",D338="L"),"LOSS",IF(OR(D336="X",D337="X",D338="X"),"Anulado"," ")))</f>
        <v>OK</v>
      </c>
      <c r="B336" s="317" t="str">
        <f>IF(E336="","",$B333)</f>
        <v>26</v>
      </c>
      <c r="C336" s="305" t="str">
        <f>IF(E336=""," ","– "&amp;COUNTIF(B$3:B338,$B336))</f>
        <v>– 10</v>
      </c>
      <c r="D336" s="65" t="s">
        <v>28</v>
      </c>
      <c r="E336" s="326">
        <v>44708.625</v>
      </c>
      <c r="F336" s="314" t="s">
        <v>356</v>
      </c>
      <c r="G336" s="66" t="s">
        <v>61</v>
      </c>
      <c r="H336" s="313" t="str">
        <f ca="1">IF(E336="","",IF(AND(DAY(E336)&lt;DAY(TODAY()),$A336=" "),"???",IF($A336=" ",IF(AND(DAY(E336)=DAY(TODAY()),HOUR(E336)&lt;=HOUR(NOW())+1),IF(AND(HOUR(E336)+2&lt;=HOUR(NOW()),DAY(E336)&lt;=DAY(TODAY()),MINUTE(E336)&lt;=MINUTE(NOW())),"???",IF(OR(MINUTE(E336)&lt;=MINUTE(NOW()),HOUR(E336)&lt;=HOUR(NOW())),"!!!","")),""),"")))</f>
        <v/>
      </c>
      <c r="I336" s="67" t="s">
        <v>23</v>
      </c>
      <c r="J336" s="69">
        <f>IF(I336="","",IF(_xlfn.XLOOKUP(I336,I$3:I335,$AS$3:AS335,0,,-1)=AS336,_xlfn.XLOOKUP(I336,I$3:I335,J$3:J335,1,,-1)+1,1))</f>
        <v>8</v>
      </c>
      <c r="K336" s="173">
        <f>IF(I336="","",_xlfn.XLOOKUP(I336,I$3:I335,K$3:K335,0,,-1)+IF($D336=" ",1,0))</f>
        <v>0</v>
      </c>
      <c r="L336" s="70">
        <v>2.44</v>
      </c>
      <c r="M336" s="71"/>
      <c r="N336" s="293" t="b">
        <v>0</v>
      </c>
      <c r="O336" s="72">
        <f>IF(OR(W336="",W337=""),"",ROUND(IF(L338&gt;0,IF(M336&gt;0,M336,IF(M337&gt;0,IF(N336=TRUE,ROUND((M337*W336)/W337,0),(M337*W336)/W337),IF(N336=TRUE,ROUND((M338*W336)/W338,0),(M338*W336)/W338))),IF(M336&gt;0,M336,IF(N336=TRUE,ROUND((M337*W336)/W337,0),(M337*W336)/W337))),2))</f>
        <v>17.59</v>
      </c>
      <c r="P336" s="73">
        <f t="shared" si="122"/>
        <v>42.919599999999996</v>
      </c>
      <c r="Q336" s="320">
        <f>IF($A336="Anulado",0,IF(OR($A336="LOSS",$A336="OK"),IF(OR($D336="W",$D336="1/2W",$D336="1/2L"),P336-O336,IF($D336="L",-O336,0))+IF(OR($D337="W",$D337="1/2W",$D337="1/2L"),P337-O337,IF($D337="L",-O337,0))+IF(OR($D338="W",$D338="1/2W",$D338="1/2L"),P338-O338,IF($D338="L",-O338,0)),IF(AND(OR($D336="W",$D336="1/2W",$D336="1/2L"),D337="W"),P336+P337-SUM(O336:O338)+_xlfn.XLOOKUP("X",D336:D338,O336:O338,0),IF(AND(D336=TRUE,D338="W"),P336+P338-SUM(O336:O338),IF(AND(D337="W",D338="W"),P337+P338-SUM(O336:O338)+_xlfn.XLOOKUP("X",D336:D338,O336:O338,0),IF(L338&gt;0,IF(OR($D336="W",$D336="1/2W",$D336="1/2L"),P336-SUM(O336:O338)+_xlfn.XLOOKUP("X",D336:D338,O336:O338,0),IF(OR($D336="W",$D336="1/2W",$D336="1/2L"),P337-SUM(O336:O338)+_xlfn.XLOOKUP("X",D336:D338,O336:O338,0),IF(OR($D336="W",$D336="1/2W",$D336="1/2L"),P338-SUM(O336:O338)+_xlfn.XLOOKUP("X",D336:D338,O336:O338,0),SUM(P336:P338)/3-SUM(O336:O338)+_xlfn.XLOOKUP("X",D336:D338,O336:O338,0)))),IF(OR($D336="W",$D336="1/2W",$D336="1/2L"),P336-SUM(O336:O337)+_xlfn.XLOOKUP("X",D336:D338,O336:O338,0),IF(OR($D336="W",$D336="1/2W",$D336="1/2L"),P337-SUM(O336:O337)+_xlfn.XLOOKUP("X",D336:D338,O336:O338,0),SUM(P336:P337)/2-SUM(O336:O337)+_xlfn.XLOOKUP("X",D336:D338,O336:O338,0)))))))))</f>
        <v>1.4900000000000055</v>
      </c>
      <c r="R336" s="319">
        <f>IF(Q336=0,0,Q336/SUM(O336:O338))</f>
        <v>3.5955598455598592E-2</v>
      </c>
      <c r="S336" s="296">
        <f>IF($B336=$B333,IF(OR($A336="LOSS",$A336="OK",$A336="Anulada"),Q336,0)+S333,IF(OR($A336="LOSS",$A336="OK",$A336="Anulada"),Q336,0))</f>
        <v>26.328480000000003</v>
      </c>
      <c r="T336" s="296">
        <f>IF($B336="",0,IF($B336=$B333,IF(G338="",IF(OR(G336="DNB1",G336="DNB2",G336="AH1(0)",G336="AH2(0)",G336="AH1(1)",G336="AH2(1)",G336="AH1(2)",G336="AH2(2)",G336="AH1(3)",G336="AH2(3)",G336="AH1(4)",G336="AH2(4)"),0,IF(Q336&lt;0,IF(G338="",SMALL(P336:P338,1)-SUM(O336:O338),0),SMALL(P336:P338,1)-SUM(O336:O338))),IF(Q336&lt;0,IF(G338="",SMALL(P336:P338,1)-SUM(O336:O338),0),SMALL(P336:P338,1)-SUM(O336:O338)))+T333,IF(G338="",IF(OR(G336="DNB1",G336="DNB2",G336="AH1(0)",G336="AH2(0)",G336="AH1(1)",G336="AH2(1)",G336="AH1(2)",G336="AH2(2)",G336="AH1(3)",G336="AH2(3)",G336="AH1(4)",G336="AH2(4)"),0,IF(Q336&lt;0,IF(G338="",SMALL(P336:P338,1)-SUM(O336:O338),0),SMALL(P336:P338,1)-SUM(O336:O338))),IF(Q336&lt;0,IF(G338="",SMALL(P336:P338,1)-SUM(O336:O338),0),SMALL(P336:P338,1)-SUM(O336:O338)))))</f>
        <v>-28.842300000000005</v>
      </c>
      <c r="U336" s="296">
        <f>IF($B336=$B333,IF(Q336&lt;0,IF(G338="",Q336,0),Q336)+U333,Q336)</f>
        <v>26.328480000000003</v>
      </c>
      <c r="V336" s="323">
        <f>IF(U336=0,0,U336/AT336)</f>
        <v>3.9242938695205017E-2</v>
      </c>
      <c r="W336" s="74">
        <f>IF(L336="","",IF(L338&gt;0,(SUM(L336:L338)/L336)/(SUM(L336:L338)/L336+SUM(L336:L338)/L337+SUM(L336:L338)/L338),L337/SUM(L336:L337)))</f>
        <v>0.42452830188679247</v>
      </c>
      <c r="X336" s="77">
        <f t="shared" si="123"/>
        <v>0</v>
      </c>
      <c r="Y336" s="77">
        <f t="shared" si="123"/>
        <v>0</v>
      </c>
      <c r="Z336" s="77">
        <f t="shared" si="123"/>
        <v>0</v>
      </c>
      <c r="AA336" s="77">
        <f t="shared" si="123"/>
        <v>0</v>
      </c>
      <c r="AB336" s="77">
        <f t="shared" si="123"/>
        <v>0</v>
      </c>
      <c r="AC336" s="89">
        <f t="shared" si="123"/>
        <v>-17.59</v>
      </c>
      <c r="AD336" s="77">
        <f t="shared" si="123"/>
        <v>0</v>
      </c>
      <c r="AE336" s="77">
        <f t="shared" si="108"/>
        <v>0</v>
      </c>
      <c r="AF336" s="77">
        <f t="shared" si="109"/>
        <v>0</v>
      </c>
      <c r="AG336" s="77">
        <f t="shared" si="110"/>
        <v>0</v>
      </c>
      <c r="AH336" s="77">
        <f t="shared" si="111"/>
        <v>0</v>
      </c>
      <c r="AI336" s="77">
        <f t="shared" si="112"/>
        <v>0</v>
      </c>
      <c r="AJ336" s="77">
        <f t="shared" si="113"/>
        <v>0</v>
      </c>
      <c r="AK336" s="77">
        <f t="shared" si="114"/>
        <v>0</v>
      </c>
      <c r="AL336" s="77">
        <f t="shared" si="115"/>
        <v>0</v>
      </c>
      <c r="AM336" s="77">
        <f t="shared" si="116"/>
        <v>0</v>
      </c>
      <c r="AN336" s="77">
        <f t="shared" si="117"/>
        <v>0</v>
      </c>
      <c r="AO336" s="77">
        <f t="shared" si="118"/>
        <v>0</v>
      </c>
      <c r="AP336" s="77">
        <f t="shared" si="119"/>
        <v>1</v>
      </c>
      <c r="AQ336" s="77">
        <f t="shared" si="120"/>
        <v>0</v>
      </c>
      <c r="AR336" s="77">
        <f t="shared" si="121"/>
        <v>0</v>
      </c>
      <c r="AS336" s="107" t="str">
        <f>IF($B336="","",IF($B336=$B333,AS333,$B336))</f>
        <v>26</v>
      </c>
      <c r="AT336" s="321">
        <f>IF($B336=$B333,AT333+SUM(O336:O338),SUM(O336:O338))</f>
        <v>670.91000000000008</v>
      </c>
      <c r="AU336" s="296">
        <f>IF($A336=" ",SUM(O336:O338),0)+AU333</f>
        <v>0</v>
      </c>
      <c r="AV336" s="296">
        <f>IF($B336="","",AV333+Q336)</f>
        <v>628.04778538757591</v>
      </c>
    </row>
    <row r="337" spans="1:48" ht="13" customHeight="1" x14ac:dyDescent="0.2">
      <c r="A337" s="308"/>
      <c r="B337" s="282"/>
      <c r="C337" s="303"/>
      <c r="D337" s="79" t="s">
        <v>31</v>
      </c>
      <c r="E337" s="277"/>
      <c r="F337" s="291"/>
      <c r="G337" s="80" t="s">
        <v>98</v>
      </c>
      <c r="H337" s="277"/>
      <c r="I337" s="81" t="s">
        <v>20</v>
      </c>
      <c r="J337" s="83">
        <f>IF(I337="","",IF(_xlfn.XLOOKUP(I337,I$3:I336,$AS$3:AS336,0,,-1)=AS337,_xlfn.XLOOKUP(I337,I$3:I336,J$3:J336,1,,-1)+1,1))</f>
        <v>8</v>
      </c>
      <c r="K337" s="174">
        <f>IF(I337="","",_xlfn.XLOOKUP(I337,I$3:I336,K$3:K336,0,,-1)+IF($D337=" ",1,0))</f>
        <v>0</v>
      </c>
      <c r="L337" s="84">
        <v>1.8</v>
      </c>
      <c r="M337" s="85">
        <v>23.85</v>
      </c>
      <c r="N337" s="294"/>
      <c r="O337" s="86">
        <f>IF(OR(W336="",W337=""),"",ROUND(IF(L338&gt;0,IF(M337&gt;0,M337,IF(M336&gt;0,IF(N336=TRUE,ROUND((M336*W337)/W336,0),(M336*W337)/W336),IF(M337&gt;0,IF(N336=TRUE,ROUND(M337,0),M337),IF(M338&gt;0,IF(N336=TRUE,ROUND(O338*W337/W338,0),O338*W337/W338),0)))),IF(M337&gt;0,M337,IF(N336=TRUE,ROUND((M336*W337)/W336,0),(M336*W337)/W336))),2))</f>
        <v>23.85</v>
      </c>
      <c r="P337" s="87">
        <f t="shared" si="122"/>
        <v>42.930000000000007</v>
      </c>
      <c r="Q337" s="277"/>
      <c r="R337" s="286"/>
      <c r="S337" s="286"/>
      <c r="T337" s="286"/>
      <c r="U337" s="286"/>
      <c r="V337" s="288"/>
      <c r="W337" s="88">
        <f>IF(L337="","",IF(L338&gt;0,(SUM(L336:L338)/L337)/(SUM(L336:L338)/L336+SUM(L336:L338)/L337+SUM(L336:L338)/L338),L336/SUM(L336:L337)))</f>
        <v>0.57547169811320753</v>
      </c>
      <c r="X337" s="77">
        <f t="shared" si="123"/>
        <v>0</v>
      </c>
      <c r="Y337" s="77">
        <f t="shared" si="123"/>
        <v>0</v>
      </c>
      <c r="Z337" s="89">
        <f t="shared" si="123"/>
        <v>19.080000000000005</v>
      </c>
      <c r="AA337" s="77">
        <f t="shared" si="123"/>
        <v>0</v>
      </c>
      <c r="AB337" s="77">
        <f t="shared" si="123"/>
        <v>0</v>
      </c>
      <c r="AC337" s="77">
        <f t="shared" si="123"/>
        <v>0</v>
      </c>
      <c r="AD337" s="77">
        <f t="shared" si="123"/>
        <v>0</v>
      </c>
      <c r="AE337" s="77">
        <f t="shared" si="108"/>
        <v>0</v>
      </c>
      <c r="AF337" s="77">
        <f t="shared" si="109"/>
        <v>0</v>
      </c>
      <c r="AG337" s="77">
        <f t="shared" si="110"/>
        <v>0</v>
      </c>
      <c r="AH337" s="77">
        <f t="shared" si="111"/>
        <v>0</v>
      </c>
      <c r="AI337" s="77">
        <f t="shared" si="112"/>
        <v>1</v>
      </c>
      <c r="AJ337" s="77">
        <f t="shared" si="113"/>
        <v>0</v>
      </c>
      <c r="AK337" s="77">
        <f t="shared" si="114"/>
        <v>0</v>
      </c>
      <c r="AL337" s="77">
        <f t="shared" si="115"/>
        <v>0</v>
      </c>
      <c r="AM337" s="77">
        <f t="shared" si="116"/>
        <v>0</v>
      </c>
      <c r="AN337" s="77">
        <f t="shared" si="117"/>
        <v>0</v>
      </c>
      <c r="AO337" s="77">
        <f t="shared" si="118"/>
        <v>0</v>
      </c>
      <c r="AP337" s="77">
        <f t="shared" si="119"/>
        <v>0</v>
      </c>
      <c r="AQ337" s="77">
        <f t="shared" si="120"/>
        <v>0</v>
      </c>
      <c r="AR337" s="77">
        <f t="shared" si="121"/>
        <v>0</v>
      </c>
      <c r="AS337" s="107" t="str">
        <f>IF($B336="","",IF($B336=$B333,AS334,$B336))</f>
        <v>26</v>
      </c>
      <c r="AT337" s="311"/>
      <c r="AU337" s="298"/>
      <c r="AV337" s="298"/>
    </row>
    <row r="338" spans="1:48" ht="13.25" customHeight="1" x14ac:dyDescent="0.2">
      <c r="A338" s="309"/>
      <c r="B338" s="283"/>
      <c r="C338" s="304"/>
      <c r="D338" s="90" t="s">
        <v>32</v>
      </c>
      <c r="E338" s="278"/>
      <c r="F338" s="292"/>
      <c r="G338" s="109"/>
      <c r="H338" s="278"/>
      <c r="I338" s="110"/>
      <c r="J338" s="112" t="str">
        <f>IF(I338="","",IF(_xlfn.XLOOKUP(I338,I$3:I337,$AS$3:AS337,0,,-1)=AS338,_xlfn.XLOOKUP(I338,I$3:I337,J$3:J337,1,,-1)+1,1))</f>
        <v/>
      </c>
      <c r="K338" s="115" t="str">
        <f>IF(I338="","",_xlfn.XLOOKUP(I338,I$3:I337,K$3:K337,0,,-1)+IF($D338=" ",1,0))</f>
        <v/>
      </c>
      <c r="L338" s="113"/>
      <c r="M338" s="96"/>
      <c r="N338" s="295"/>
      <c r="O338" s="114" t="str">
        <f>IF(OR(W336="",W337=""),"",IF(L338&gt;0,ROUND(IF(M338&gt;0,M338,IF(M336&gt;0,IF(N336=TRUE,ROUND((M336*W338)/W336,0),(M336*W338)/W336),IF(M337&gt;0,IF(N336=TRUE,ROUND((M337*W338)/W337,0),(M337*W338)/W337),IF(M338&gt;0,M338,0)))),2),""))</f>
        <v/>
      </c>
      <c r="P338" s="115" t="str">
        <f t="shared" si="122"/>
        <v/>
      </c>
      <c r="Q338" s="278"/>
      <c r="R338" s="278"/>
      <c r="S338" s="278"/>
      <c r="T338" s="278"/>
      <c r="U338" s="278"/>
      <c r="V338" s="289"/>
      <c r="W338" s="116" t="str">
        <f>IF(L338="","",(SUM(L336:L338)/L338)/(SUM(L336:L338)/L336+SUM(L336:L338)/L337+SUM(L336:L338)/L338))</f>
        <v/>
      </c>
      <c r="X338" s="77">
        <f t="shared" si="123"/>
        <v>0</v>
      </c>
      <c r="Y338" s="77">
        <f t="shared" si="123"/>
        <v>0</v>
      </c>
      <c r="Z338" s="77">
        <f t="shared" si="123"/>
        <v>0</v>
      </c>
      <c r="AA338" s="77">
        <f t="shared" si="123"/>
        <v>0</v>
      </c>
      <c r="AB338" s="77">
        <f t="shared" si="123"/>
        <v>0</v>
      </c>
      <c r="AC338" s="77">
        <f t="shared" si="123"/>
        <v>0</v>
      </c>
      <c r="AD338" s="77">
        <f t="shared" si="123"/>
        <v>0</v>
      </c>
      <c r="AE338" s="77">
        <f t="shared" si="108"/>
        <v>0</v>
      </c>
      <c r="AF338" s="77">
        <f t="shared" si="109"/>
        <v>0</v>
      </c>
      <c r="AG338" s="77">
        <f t="shared" si="110"/>
        <v>0</v>
      </c>
      <c r="AH338" s="77">
        <f t="shared" si="111"/>
        <v>0</v>
      </c>
      <c r="AI338" s="77">
        <f t="shared" si="112"/>
        <v>0</v>
      </c>
      <c r="AJ338" s="77">
        <f t="shared" si="113"/>
        <v>0</v>
      </c>
      <c r="AK338" s="77">
        <f t="shared" si="114"/>
        <v>0</v>
      </c>
      <c r="AL338" s="77">
        <f t="shared" si="115"/>
        <v>0</v>
      </c>
      <c r="AM338" s="77">
        <f t="shared" si="116"/>
        <v>0</v>
      </c>
      <c r="AN338" s="77">
        <f t="shared" si="117"/>
        <v>0</v>
      </c>
      <c r="AO338" s="77">
        <f t="shared" si="118"/>
        <v>0</v>
      </c>
      <c r="AP338" s="77">
        <f t="shared" si="119"/>
        <v>0</v>
      </c>
      <c r="AQ338" s="77">
        <f t="shared" si="120"/>
        <v>0</v>
      </c>
      <c r="AR338" s="77">
        <f t="shared" si="121"/>
        <v>0</v>
      </c>
      <c r="AS338" s="107" t="str">
        <f>IF($B336="","",IF($B336=$B333,AS335,$B336))</f>
        <v>26</v>
      </c>
      <c r="AT338" s="311"/>
      <c r="AU338" s="298"/>
      <c r="AV338" s="298"/>
    </row>
    <row r="339" spans="1:48" ht="13.25" customHeight="1" x14ac:dyDescent="0.2">
      <c r="A339" s="312" t="str">
        <f>IF(OR(D339="W",D340="W",D341="W",D339="1/2W",D340="1/2W",D341="1/2W",D339="1/2L",D340="1/2L",D341="1/2L"),"OK",IF(OR(D339="L",D340="L",D341="L"),"LOSS",IF(OR(D339="X",D340="X",D341="X"),"Anulado"," ")))</f>
        <v>OK</v>
      </c>
      <c r="B339" s="316" t="str">
        <f>IF(E339="","",$B336)</f>
        <v>26</v>
      </c>
      <c r="C339" s="302" t="str">
        <f>IF(E339=""," ","– "&amp;COUNTIF(B$3:B341,$B339))</f>
        <v>– 11</v>
      </c>
      <c r="D339" s="25" t="s">
        <v>28</v>
      </c>
      <c r="E339" s="325">
        <v>44708.625</v>
      </c>
      <c r="F339" s="315" t="s">
        <v>356</v>
      </c>
      <c r="G339" s="117" t="s">
        <v>357</v>
      </c>
      <c r="H339" s="306" t="str">
        <f ca="1">IF(E339="","",IF(AND(DAY(E339)&lt;DAY(TODAY()),$A339=" "),"???",IF($A339=" ",IF(AND(DAY(E339)=DAY(TODAY()),HOUR(E339)&lt;=HOUR(NOW())+1),IF(AND(HOUR(E339)+2&lt;=HOUR(NOW()),DAY(E339)&lt;=DAY(TODAY()),MINUTE(E339)&lt;=MINUTE(NOW())),"???",IF(OR(MINUTE(E339)&lt;=MINUTE(NOW()),HOUR(E339)&lt;=HOUR(NOW())),"!!!","")),""),"")))</f>
        <v/>
      </c>
      <c r="I339" s="27" t="s">
        <v>20</v>
      </c>
      <c r="J339" s="175">
        <f>IF(I339="","",IF(_xlfn.XLOOKUP(I339,I$3:I338,$AS$3:AS338,0,,-1)=AS339,_xlfn.XLOOKUP(I339,I$3:I338,J$3:J338,1,,-1)+1,1))</f>
        <v>9</v>
      </c>
      <c r="K339" s="176">
        <f>IF(I339="","",_xlfn.XLOOKUP(I339,I$3:I338,K$3:K338,0,,-1)+IF($D339=" ",1,0))</f>
        <v>0</v>
      </c>
      <c r="L339" s="118">
        <v>2.2000000000000002</v>
      </c>
      <c r="M339" s="119">
        <v>21.23</v>
      </c>
      <c r="N339" s="318" t="b">
        <v>0</v>
      </c>
      <c r="O339" s="102">
        <f>IF(OR(W339="",W340=""),"",ROUND(IF(L341&gt;0,IF(M339&gt;0,M339,IF(M340&gt;0,IF(N339=TRUE,ROUND((M340*W339)/W340,0),(M340*W339)/W340),IF(N339=TRUE,ROUND((M341*W339)/W341,0),(M341*W339)/W341))),IF(M339&gt;0,M339,IF(N339=TRUE,ROUND((M340*W339)/W340,0),(M340*W339)/W340))),2))</f>
        <v>21.23</v>
      </c>
      <c r="P339" s="33">
        <f t="shared" si="122"/>
        <v>46.706000000000003</v>
      </c>
      <c r="Q339" s="301">
        <f>IF($A339="Anulado",0,IF(OR($A339="LOSS",$A339="OK"),IF(OR($D339="W",$D339="1/2W",$D339="1/2L"),P339-O339,IF($D339="L",-O339,0))+IF(OR($D340="W",$D340="1/2W",$D340="1/2L"),P340-O340,IF($D340="L",-O340,0))+IF(OR($D341="W",$D341="1/2W",$D341="1/2L"),P341-O341,IF($D341="L",-O341,0)),IF(AND(OR($D339="W",$D339="1/2W",$D339="1/2L"),D340="W"),P339+P340-SUM(O339:O341)+_xlfn.XLOOKUP("X",D339:D341,O339:O341,0),IF(AND(D339=TRUE,D341="W"),P339+P341-SUM(O339:O341),IF(AND(D340="W",D341="W"),P340+P341-SUM(O339:O341)+_xlfn.XLOOKUP("X",D339:D341,O339:O341,0),IF(L341&gt;0,IF(OR($D339="W",$D339="1/2W",$D339="1/2L"),P339-SUM(O339:O341)+_xlfn.XLOOKUP("X",D339:D341,O339:O341,0),IF(OR($D339="W",$D339="1/2W",$D339="1/2L"),P340-SUM(O339:O341)+_xlfn.XLOOKUP("X",D339:D341,O339:O341,0),IF(OR($D339="W",$D339="1/2W",$D339="1/2L"),P341-SUM(O339:O341)+_xlfn.XLOOKUP("X",D339:D341,O339:O341,0),SUM(P339:P341)/3-SUM(O339:O341)+_xlfn.XLOOKUP("X",D339:D341,O339:O341,0)))),IF(OR($D339="W",$D339="1/2W",$D339="1/2L"),P339-SUM(O339:O340)+_xlfn.XLOOKUP("X",D339:D341,O339:O341,0),IF(OR($D339="W",$D339="1/2W",$D339="1/2L"),P340-SUM(O339:O340)+_xlfn.XLOOKUP("X",D339:D341,O339:O341,0),SUM(P339:P340)/2-SUM(O339:O340)+_xlfn.XLOOKUP("X",D339:D341,O339:O341,0)))))))))</f>
        <v>1.7686999999999991</v>
      </c>
      <c r="R339" s="300">
        <f>IF(Q339=0,0,Q339/SUM(O339:O341))</f>
        <v>3.9356920338228733E-2</v>
      </c>
      <c r="S339" s="285">
        <f>IF($B339=$B336,IF(OR($A339="LOSS",$A339="OK",$A339="Anulada"),Q339,0)+S336,IF(OR($A339="LOSS",$A339="OK",$A339="Anulada"),Q339,0))</f>
        <v>28.097180000000002</v>
      </c>
      <c r="T339" s="285">
        <f>IF($B339="",0,IF($B339=$B336,IF(G341="",IF(OR(G339="DNB1",G339="DNB2",G339="AH1(0)",G339="AH2(0)",G339="AH1(1)",G339="AH2(1)",G339="AH1(2)",G339="AH2(2)",G339="AH1(3)",G339="AH2(3)",G339="AH1(4)",G339="AH2(4)"),0,IF(Q339&lt;0,IF(G341="",SMALL(P339:P341,1)-SUM(O339:O341),0),SMALL(P339:P341,1)-SUM(O339:O341))),IF(Q339&lt;0,IF(G341="",SMALL(P339:P341,1)-SUM(O339:O341),0),SMALL(P339:P341,1)-SUM(O339:O341)))+T336,IF(G341="",IF(OR(G339="DNB1",G339="DNB2",G339="AH1(0)",G339="AH2(0)",G339="AH1(1)",G339="AH2(1)",G339="AH1(2)",G339="AH2(2)",G339="AH1(3)",G339="AH2(3)",G339="AH1(4)",G339="AH2(4)"),0,IF(Q339&lt;0,IF(G341="",SMALL(P339:P341,1)-SUM(O339:O341),0),SMALL(P339:P341,1)-SUM(O339:O341))),IF(Q339&lt;0,IF(G341="",SMALL(P339:P341,1)-SUM(O339:O341),0),SMALL(P339:P341,1)-SUM(O339:O341)))))</f>
        <v>-27.0763</v>
      </c>
      <c r="U339" s="285">
        <f>IF($B339=$B336,IF(Q339&lt;0,IF(G341="",Q339,0),Q339)+U336,Q339)</f>
        <v>28.097180000000002</v>
      </c>
      <c r="V339" s="287">
        <f>IF(U339=0,0,U339/AT339)</f>
        <v>3.9250094293497233E-2</v>
      </c>
      <c r="W339" s="34">
        <f>IF(L339="","",IF(L341&gt;0,(SUM(L339:L341)/L339)/(SUM(L339:L341)/L339+SUM(L339:L341)/L340+SUM(L339:L341)/L341),L340/SUM(L339:L340)))</f>
        <v>0.47242206235011991</v>
      </c>
      <c r="X339" s="77">
        <f t="shared" si="123"/>
        <v>0</v>
      </c>
      <c r="Y339" s="77">
        <f t="shared" si="123"/>
        <v>0</v>
      </c>
      <c r="Z339" s="89">
        <f t="shared" si="123"/>
        <v>-21.23</v>
      </c>
      <c r="AA339" s="77">
        <f t="shared" si="123"/>
        <v>0</v>
      </c>
      <c r="AB339" s="77">
        <f t="shared" si="123"/>
        <v>0</v>
      </c>
      <c r="AC339" s="77">
        <f t="shared" si="123"/>
        <v>0</v>
      </c>
      <c r="AD339" s="77">
        <f t="shared" si="123"/>
        <v>0</v>
      </c>
      <c r="AE339" s="77">
        <f t="shared" si="108"/>
        <v>0</v>
      </c>
      <c r="AF339" s="77">
        <f t="shared" si="109"/>
        <v>0</v>
      </c>
      <c r="AG339" s="77">
        <f t="shared" si="110"/>
        <v>0</v>
      </c>
      <c r="AH339" s="77">
        <f t="shared" si="111"/>
        <v>0</v>
      </c>
      <c r="AI339" s="77">
        <f t="shared" si="112"/>
        <v>0</v>
      </c>
      <c r="AJ339" s="77">
        <f t="shared" si="113"/>
        <v>1</v>
      </c>
      <c r="AK339" s="77">
        <f t="shared" si="114"/>
        <v>0</v>
      </c>
      <c r="AL339" s="77">
        <f t="shared" si="115"/>
        <v>0</v>
      </c>
      <c r="AM339" s="77">
        <f t="shared" si="116"/>
        <v>0</v>
      </c>
      <c r="AN339" s="77">
        <f t="shared" si="117"/>
        <v>0</v>
      </c>
      <c r="AO339" s="77">
        <f t="shared" si="118"/>
        <v>0</v>
      </c>
      <c r="AP339" s="77">
        <f t="shared" si="119"/>
        <v>0</v>
      </c>
      <c r="AQ339" s="77">
        <f t="shared" si="120"/>
        <v>0</v>
      </c>
      <c r="AR339" s="77">
        <f t="shared" si="121"/>
        <v>0</v>
      </c>
      <c r="AS339" s="105" t="str">
        <f>IF($B339="","",IF($B339=$B336,AS336,$B339))</f>
        <v>26</v>
      </c>
      <c r="AT339" s="322">
        <f>IF($B339=$B336,AT336+SUM(O339:O341),SUM(O339:O341))</f>
        <v>715.85000000000014</v>
      </c>
      <c r="AU339" s="285">
        <f>IF($A339=" ",SUM(O339:O341),0)+AU336</f>
        <v>0</v>
      </c>
      <c r="AV339" s="285">
        <f>IF($B339="","",AV336+Q339)</f>
        <v>629.81648538757588</v>
      </c>
    </row>
    <row r="340" spans="1:48" ht="13" customHeight="1" x14ac:dyDescent="0.2">
      <c r="A340" s="308"/>
      <c r="B340" s="282"/>
      <c r="C340" s="303"/>
      <c r="D340" s="39" t="s">
        <v>31</v>
      </c>
      <c r="E340" s="277"/>
      <c r="F340" s="291"/>
      <c r="G340" s="120" t="s">
        <v>358</v>
      </c>
      <c r="H340" s="277"/>
      <c r="I340" s="42" t="s">
        <v>23</v>
      </c>
      <c r="J340" s="177">
        <f>IF(I340="","",IF(_xlfn.XLOOKUP(I340,I$3:I339,$AS$3:AS339,0,,-1)=AS340,_xlfn.XLOOKUP(I340,I$3:I339,J$3:J339,1,,-1)+1,1))</f>
        <v>9</v>
      </c>
      <c r="K340" s="178">
        <f>IF(I340="","",_xlfn.XLOOKUP(I340,I$3:I339,K$3:K339,0,,-1)+IF($D340=" ",1,0))</f>
        <v>0</v>
      </c>
      <c r="L340" s="121">
        <v>1.97</v>
      </c>
      <c r="M340" s="122"/>
      <c r="N340" s="294"/>
      <c r="O340" s="47">
        <f>IF(OR(W339="",W340=""),"",ROUND(IF(L341&gt;0,IF(M340&gt;0,M340,IF(M339&gt;0,IF(N339=TRUE,ROUND((M339*W340)/W339,0),(M339*W340)/W339),IF(M340&gt;0,IF(N339=TRUE,ROUND(M340,0),M340),IF(M341&gt;0,IF(N339=TRUE,ROUND(O341*W340/W341,0),O341*W340/W341),0)))),IF(M340&gt;0,M340,IF(N339=TRUE,ROUND((M339*W340)/W339,0),(M339*W340)/W339))),2))</f>
        <v>23.71</v>
      </c>
      <c r="P340" s="48">
        <f t="shared" si="122"/>
        <v>46.7087</v>
      </c>
      <c r="Q340" s="277"/>
      <c r="R340" s="286"/>
      <c r="S340" s="286"/>
      <c r="T340" s="286"/>
      <c r="U340" s="286"/>
      <c r="V340" s="288"/>
      <c r="W340" s="49">
        <f>IF(L340="","",IF(L341&gt;0,(SUM(L339:L341)/L340)/(SUM(L339:L341)/L339+SUM(L339:L341)/L340+SUM(L339:L341)/L341),L339/SUM(L339:L340)))</f>
        <v>0.52757793764988015</v>
      </c>
      <c r="X340" s="77">
        <f t="shared" si="123"/>
        <v>0</v>
      </c>
      <c r="Y340" s="77">
        <f t="shared" si="123"/>
        <v>0</v>
      </c>
      <c r="Z340" s="77">
        <f t="shared" si="123"/>
        <v>0</v>
      </c>
      <c r="AA340" s="77">
        <f t="shared" si="123"/>
        <v>0</v>
      </c>
      <c r="AB340" s="77">
        <f t="shared" si="123"/>
        <v>0</v>
      </c>
      <c r="AC340" s="89">
        <f t="shared" si="123"/>
        <v>22.998699999999999</v>
      </c>
      <c r="AD340" s="77">
        <f t="shared" si="123"/>
        <v>0</v>
      </c>
      <c r="AE340" s="77">
        <f t="shared" si="108"/>
        <v>0</v>
      </c>
      <c r="AF340" s="77">
        <f t="shared" si="109"/>
        <v>0</v>
      </c>
      <c r="AG340" s="77">
        <f t="shared" si="110"/>
        <v>0</v>
      </c>
      <c r="AH340" s="77">
        <f t="shared" si="111"/>
        <v>0</v>
      </c>
      <c r="AI340" s="77">
        <f t="shared" si="112"/>
        <v>0</v>
      </c>
      <c r="AJ340" s="77">
        <f t="shared" si="113"/>
        <v>0</v>
      </c>
      <c r="AK340" s="77">
        <f t="shared" si="114"/>
        <v>0</v>
      </c>
      <c r="AL340" s="77">
        <f t="shared" si="115"/>
        <v>0</v>
      </c>
      <c r="AM340" s="77">
        <f t="shared" si="116"/>
        <v>0</v>
      </c>
      <c r="AN340" s="77">
        <f t="shared" si="117"/>
        <v>0</v>
      </c>
      <c r="AO340" s="77">
        <f t="shared" si="118"/>
        <v>1</v>
      </c>
      <c r="AP340" s="77">
        <f t="shared" si="119"/>
        <v>0</v>
      </c>
      <c r="AQ340" s="77">
        <f t="shared" si="120"/>
        <v>0</v>
      </c>
      <c r="AR340" s="77">
        <f t="shared" si="121"/>
        <v>0</v>
      </c>
      <c r="AS340" s="105" t="str">
        <f>IF($B339="","",IF($B339=$B336,AS337,$B339))</f>
        <v>26</v>
      </c>
      <c r="AT340" s="311"/>
      <c r="AU340" s="298"/>
      <c r="AV340" s="298"/>
    </row>
    <row r="341" spans="1:48" ht="13.25" customHeight="1" x14ac:dyDescent="0.2">
      <c r="A341" s="309"/>
      <c r="B341" s="283"/>
      <c r="C341" s="304"/>
      <c r="D341" s="54" t="s">
        <v>32</v>
      </c>
      <c r="E341" s="278"/>
      <c r="F341" s="292"/>
      <c r="G341" s="134"/>
      <c r="H341" s="278"/>
      <c r="I341" s="57"/>
      <c r="J341" s="179" t="str">
        <f>IF(I341="","",IF(_xlfn.XLOOKUP(I341,I$3:I340,$AS$3:AS340,0,,-1)=AS341,_xlfn.XLOOKUP(I341,I$3:I340,J$3:J340,1,,-1)+1,1))</f>
        <v/>
      </c>
      <c r="K341" s="63" t="str">
        <f>IF(I341="","",_xlfn.XLOOKUP(I341,I$3:I340,K$3:K340,0,,-1)+IF($D341=" ",1,0))</f>
        <v/>
      </c>
      <c r="L341" s="55"/>
      <c r="M341" s="128"/>
      <c r="N341" s="295"/>
      <c r="O341" s="62" t="str">
        <f>IF(OR(W339="",W340=""),"",IF(L341&gt;0,ROUND(IF(M341&gt;0,M341,IF(M339&gt;0,IF(N339=TRUE,ROUND((M339*W341)/W339,0),(M339*W341)/W339),IF(M340&gt;0,IF(N339=TRUE,ROUND((M340*W341)/W340,0),(M340*W341)/W340),IF(M341&gt;0,M341,0)))),2),""))</f>
        <v/>
      </c>
      <c r="P341" s="63" t="str">
        <f t="shared" si="122"/>
        <v/>
      </c>
      <c r="Q341" s="278"/>
      <c r="R341" s="278"/>
      <c r="S341" s="278"/>
      <c r="T341" s="278"/>
      <c r="U341" s="278"/>
      <c r="V341" s="289"/>
      <c r="W341" s="64" t="str">
        <f>IF(L341="","",(SUM(L339:L341)/L341)/(SUM(L339:L341)/L339+SUM(L339:L341)/L340+SUM(L339:L341)/L341))</f>
        <v/>
      </c>
      <c r="X341" s="77">
        <f t="shared" si="123"/>
        <v>0</v>
      </c>
      <c r="Y341" s="77">
        <f t="shared" si="123"/>
        <v>0</v>
      </c>
      <c r="Z341" s="77">
        <f t="shared" si="123"/>
        <v>0</v>
      </c>
      <c r="AA341" s="77">
        <f t="shared" si="123"/>
        <v>0</v>
      </c>
      <c r="AB341" s="77">
        <f t="shared" si="123"/>
        <v>0</v>
      </c>
      <c r="AC341" s="77">
        <f t="shared" si="123"/>
        <v>0</v>
      </c>
      <c r="AD341" s="77">
        <f t="shared" si="123"/>
        <v>0</v>
      </c>
      <c r="AE341" s="77">
        <f t="shared" si="108"/>
        <v>0</v>
      </c>
      <c r="AF341" s="77">
        <f t="shared" si="109"/>
        <v>0</v>
      </c>
      <c r="AG341" s="77">
        <f t="shared" si="110"/>
        <v>0</v>
      </c>
      <c r="AH341" s="77">
        <f t="shared" si="111"/>
        <v>0</v>
      </c>
      <c r="AI341" s="77">
        <f t="shared" si="112"/>
        <v>0</v>
      </c>
      <c r="AJ341" s="77">
        <f t="shared" si="113"/>
        <v>0</v>
      </c>
      <c r="AK341" s="77">
        <f t="shared" si="114"/>
        <v>0</v>
      </c>
      <c r="AL341" s="77">
        <f t="shared" si="115"/>
        <v>0</v>
      </c>
      <c r="AM341" s="77">
        <f t="shared" si="116"/>
        <v>0</v>
      </c>
      <c r="AN341" s="77">
        <f t="shared" si="117"/>
        <v>0</v>
      </c>
      <c r="AO341" s="77">
        <f t="shared" si="118"/>
        <v>0</v>
      </c>
      <c r="AP341" s="77">
        <f t="shared" si="119"/>
        <v>0</v>
      </c>
      <c r="AQ341" s="77">
        <f t="shared" si="120"/>
        <v>0</v>
      </c>
      <c r="AR341" s="77">
        <f t="shared" si="121"/>
        <v>0</v>
      </c>
      <c r="AS341" s="105" t="str">
        <f>IF($B339="","",IF($B339=$B336,AS338,$B339))</f>
        <v>26</v>
      </c>
      <c r="AT341" s="311"/>
      <c r="AU341" s="298"/>
      <c r="AV341" s="298"/>
    </row>
    <row r="342" spans="1:48" ht="13.25" customHeight="1" x14ac:dyDescent="0.2">
      <c r="A342" s="307" t="str">
        <f>IF(OR(D342="W",D343="W",D344="W",D342="1/2W",D343="1/2W",D344="1/2W",D342="1/2L",D343="1/2L",D344="1/2L"),"OK",IF(OR(D342="L",D343="L",D344="L"),"LOSS",IF(OR(D342="X",D343="X",D344="X"),"Anulado"," ")))</f>
        <v>OK</v>
      </c>
      <c r="B342" s="317" t="str">
        <f>IF(E342="","",$B339)</f>
        <v>26</v>
      </c>
      <c r="C342" s="305" t="str">
        <f>IF(E342=""," ","– "&amp;COUNTIF(B$3:B344,$B342))</f>
        <v>– 12</v>
      </c>
      <c r="D342" s="65" t="s">
        <v>31</v>
      </c>
      <c r="E342" s="326">
        <v>44708.625</v>
      </c>
      <c r="F342" s="314" t="s">
        <v>356</v>
      </c>
      <c r="G342" s="66" t="s">
        <v>60</v>
      </c>
      <c r="H342" s="313" t="str">
        <f ca="1">IF(E342="","",IF(AND(DAY(E342)&lt;DAY(TODAY()),$A342=" "),"???",IF($A342=" ",IF(AND(DAY(E342)=DAY(TODAY()),HOUR(E342)&lt;=HOUR(NOW())+1),IF(AND(HOUR(E342)+2&lt;=HOUR(NOW()),DAY(E342)&lt;=DAY(TODAY()),MINUTE(E342)&lt;=MINUTE(NOW())),"???",IF(OR(MINUTE(E342)&lt;=MINUTE(NOW()),HOUR(E342)&lt;=HOUR(NOW())),"!!!","")),""),"")))</f>
        <v/>
      </c>
      <c r="I342" s="67" t="s">
        <v>20</v>
      </c>
      <c r="J342" s="69">
        <f>IF(I342="","",IF(_xlfn.XLOOKUP(I342,I$3:I341,$AS$3:AS341,0,,-1)=AS342,_xlfn.XLOOKUP(I342,I$3:I341,J$3:J341,1,,-1)+1,1))</f>
        <v>10</v>
      </c>
      <c r="K342" s="173">
        <f>IF(I342="","",_xlfn.XLOOKUP(I342,I$3:I341,K$3:K341,0,,-1)+IF($D342=" ",1,0))</f>
        <v>0</v>
      </c>
      <c r="L342" s="70">
        <v>1.62</v>
      </c>
      <c r="M342" s="71">
        <v>31.11</v>
      </c>
      <c r="N342" s="293" t="b">
        <v>0</v>
      </c>
      <c r="O342" s="72">
        <f>IF(OR(W342="",W343=""),"",ROUND(IF(L344&gt;0,IF(M342&gt;0,M342,IF(M343&gt;0,IF(N342=TRUE,ROUND((M343*W342)/W343,0),(M343*W342)/W343),IF(N342=TRUE,ROUND((M344*W342)/W344,0),(M344*W342)/W344))),IF(M342&gt;0,M342,IF(N342=TRUE,ROUND((M343*W342)/W343,0),(M343*W342)/W343))),2))</f>
        <v>31.11</v>
      </c>
      <c r="P342" s="73">
        <f t="shared" si="122"/>
        <v>50.398200000000003</v>
      </c>
      <c r="Q342" s="320">
        <f>IF($A342="Anulado",0,IF(OR($A342="LOSS",$A342="OK"),IF(OR($D342="W",$D342="1/2W",$D342="1/2L"),P342-O342,IF($D342="L",-O342,0))+IF(OR($D343="W",$D343="1/2W",$D343="1/2L"),P343-O343,IF($D343="L",-O343,0))+IF(OR($D344="W",$D344="1/2W",$D344="1/2L"),P344-O344,IF($D344="L",-O344,0)),IF(AND(OR($D342="W",$D342="1/2W",$D342="1/2L"),D343="W"),P342+P343-SUM(O342:O344)+_xlfn.XLOOKUP("X",D342:D344,O342:O344,0),IF(AND(D342=TRUE,D344="W"),P342+P344-SUM(O342:O344),IF(AND(D343="W",D344="W"),P343+P344-SUM(O342:O344)+_xlfn.XLOOKUP("X",D342:D344,O342:O344,0),IF(L344&gt;0,IF(OR($D342="W",$D342="1/2W",$D342="1/2L"),P342-SUM(O342:O344)+_xlfn.XLOOKUP("X",D342:D344,O342:O344,0),IF(OR($D342="W",$D342="1/2W",$D342="1/2L"),P343-SUM(O342:O344)+_xlfn.XLOOKUP("X",D342:D344,O342:O344,0),IF(OR($D342="W",$D342="1/2W",$D342="1/2L"),P344-SUM(O342:O344)+_xlfn.XLOOKUP("X",D342:D344,O342:O344,0),SUM(P342:P344)/3-SUM(O342:O344)+_xlfn.XLOOKUP("X",D342:D344,O342:O344,0)))),IF(OR($D342="W",$D342="1/2W",$D342="1/2L"),P342-SUM(O342:O343)+_xlfn.XLOOKUP("X",D342:D344,O342:O344,0),IF(OR($D342="W",$D342="1/2W",$D342="1/2L"),P343-SUM(O342:O343)+_xlfn.XLOOKUP("X",D342:D344,O342:O344,0),SUM(P342:P343)/2-SUM(O342:O343)+_xlfn.XLOOKUP("X",D342:D344,O342:O344,0)))))))))</f>
        <v>1.1582000000000043</v>
      </c>
      <c r="R342" s="319">
        <f>IF(Q342=0,0,Q342/SUM(O342:O344))</f>
        <v>2.3521527213647531E-2</v>
      </c>
      <c r="S342" s="296">
        <f>IF($B342=$B339,IF(OR($A342="LOSS",$A342="OK",$A342="Anulada"),Q342,0)+S339,IF(OR($A342="LOSS",$A342="OK",$A342="Anulada"),Q342,0))</f>
        <v>29.255380000000006</v>
      </c>
      <c r="T342" s="296">
        <f>IF($B342="",0,IF($B342=$B339,IF(G344="",IF(OR(G342="DNB1",G342="DNB2",G342="AH1(0)",G342="AH2(0)",G342="AH1(1)",G342="AH2(1)",G342="AH1(2)",G342="AH2(2)",G342="AH1(3)",G342="AH2(3)",G342="AH1(4)",G342="AH2(4)"),0,IF(Q342&lt;0,IF(G344="",SMALL(P342:P344,1)-SUM(O342:O344),0),SMALL(P342:P344,1)-SUM(O342:O344))),IF(Q342&lt;0,IF(G344="",SMALL(P342:P344,1)-SUM(O342:O344),0),SMALL(P342:P344,1)-SUM(O342:O344)))+T339,IF(G344="",IF(OR(G342="DNB1",G342="DNB2",G342="AH1(0)",G342="AH2(0)",G342="AH1(1)",G342="AH2(1)",G342="AH1(2)",G342="AH2(2)",G342="AH1(3)",G342="AH2(3)",G342="AH1(4)",G342="AH2(4)"),0,IF(Q342&lt;0,IF(G344="",SMALL(P342:P344,1)-SUM(O342:O344),0),SMALL(P342:P344,1)-SUM(O342:O344))),IF(Q342&lt;0,IF(G344="",SMALL(P342:P344,1)-SUM(O342:O344),0),SMALL(P342:P344,1)-SUM(O342:O344)))))</f>
        <v>-25.918099999999992</v>
      </c>
      <c r="U342" s="296">
        <f>IF($B342=$B339,IF(Q342&lt;0,IF(G344="",Q342,0),Q342)+U339,Q342)</f>
        <v>29.255380000000006</v>
      </c>
      <c r="V342" s="323">
        <f>IF(U342=0,0,U342/AT342)</f>
        <v>3.8237828229358638E-2</v>
      </c>
      <c r="W342" s="74">
        <f>IF(L342="","",IF(L344&gt;0,(SUM(L342:L344)/L342)/(SUM(L342:L344)/L342+SUM(L342:L344)/L343+SUM(L342:L344)/L344),L343/SUM(L342:L343)))</f>
        <v>0.63181818181818172</v>
      </c>
      <c r="X342" s="77">
        <f t="shared" si="123"/>
        <v>0</v>
      </c>
      <c r="Y342" s="77">
        <f t="shared" si="123"/>
        <v>0</v>
      </c>
      <c r="Z342" s="89">
        <f t="shared" si="123"/>
        <v>19.288200000000003</v>
      </c>
      <c r="AA342" s="77">
        <f t="shared" si="123"/>
        <v>0</v>
      </c>
      <c r="AB342" s="77">
        <f t="shared" si="123"/>
        <v>0</v>
      </c>
      <c r="AC342" s="77">
        <f t="shared" si="123"/>
        <v>0</v>
      </c>
      <c r="AD342" s="77">
        <f t="shared" si="123"/>
        <v>0</v>
      </c>
      <c r="AE342" s="77">
        <f t="shared" si="108"/>
        <v>0</v>
      </c>
      <c r="AF342" s="77">
        <f t="shared" si="109"/>
        <v>0</v>
      </c>
      <c r="AG342" s="77">
        <f t="shared" si="110"/>
        <v>0</v>
      </c>
      <c r="AH342" s="77">
        <f t="shared" si="111"/>
        <v>0</v>
      </c>
      <c r="AI342" s="77">
        <f t="shared" si="112"/>
        <v>1</v>
      </c>
      <c r="AJ342" s="77">
        <f t="shared" si="113"/>
        <v>0</v>
      </c>
      <c r="AK342" s="77">
        <f t="shared" si="114"/>
        <v>0</v>
      </c>
      <c r="AL342" s="77">
        <f t="shared" si="115"/>
        <v>0</v>
      </c>
      <c r="AM342" s="77">
        <f t="shared" si="116"/>
        <v>0</v>
      </c>
      <c r="AN342" s="77">
        <f t="shared" si="117"/>
        <v>0</v>
      </c>
      <c r="AO342" s="77">
        <f t="shared" si="118"/>
        <v>0</v>
      </c>
      <c r="AP342" s="77">
        <f t="shared" si="119"/>
        <v>0</v>
      </c>
      <c r="AQ342" s="77">
        <f t="shared" si="120"/>
        <v>0</v>
      </c>
      <c r="AR342" s="77">
        <f t="shared" si="121"/>
        <v>0</v>
      </c>
      <c r="AS342" s="107" t="str">
        <f>IF($B342="","",IF($B342=$B339,AS339,$B342))</f>
        <v>26</v>
      </c>
      <c r="AT342" s="321">
        <f>IF($B342=$B339,AT339+SUM(O342:O344),SUM(O342:O344))</f>
        <v>765.09000000000015</v>
      </c>
      <c r="AU342" s="296">
        <f>IF($A342=" ",SUM(O342:O344),0)+AU339</f>
        <v>0</v>
      </c>
      <c r="AV342" s="296">
        <f>IF($B342="","",AV339+Q342)</f>
        <v>630.97468538757585</v>
      </c>
    </row>
    <row r="343" spans="1:48" ht="13" customHeight="1" x14ac:dyDescent="0.2">
      <c r="A343" s="308"/>
      <c r="B343" s="282"/>
      <c r="C343" s="303"/>
      <c r="D343" s="79" t="s">
        <v>28</v>
      </c>
      <c r="E343" s="277"/>
      <c r="F343" s="291"/>
      <c r="G343" s="80" t="s">
        <v>61</v>
      </c>
      <c r="H343" s="277"/>
      <c r="I343" s="81" t="s">
        <v>23</v>
      </c>
      <c r="J343" s="83">
        <f>IF(I343="","",IF(_xlfn.XLOOKUP(I343,I$3:I342,$AS$3:AS342,0,,-1)=AS343,_xlfn.XLOOKUP(I343,I$3:I342,J$3:J342,1,,-1)+1,1))</f>
        <v>10</v>
      </c>
      <c r="K343" s="174">
        <f>IF(I343="","",_xlfn.XLOOKUP(I343,I$3:I342,K$3:K342,0,,-1)+IF($D343=" ",1,0))</f>
        <v>0</v>
      </c>
      <c r="L343" s="84">
        <v>2.78</v>
      </c>
      <c r="M343" s="85"/>
      <c r="N343" s="294"/>
      <c r="O343" s="86">
        <f>IF(OR(W342="",W343=""),"",ROUND(IF(L344&gt;0,IF(M343&gt;0,M343,IF(M342&gt;0,IF(N342=TRUE,ROUND((M342*W343)/W342,0),(M342*W343)/W342),IF(M343&gt;0,IF(N342=TRUE,ROUND(M343,0),M343),IF(M344&gt;0,IF(N342=TRUE,ROUND(O344*W343/W344,0),O344*W343/W344),0)))),IF(M343&gt;0,M343,IF(N342=TRUE,ROUND((M342*W343)/W342,0),(M342*W343)/W342))),2))</f>
        <v>18.13</v>
      </c>
      <c r="P343" s="87">
        <f t="shared" si="122"/>
        <v>50.401399999999995</v>
      </c>
      <c r="Q343" s="277"/>
      <c r="R343" s="286"/>
      <c r="S343" s="286"/>
      <c r="T343" s="286"/>
      <c r="U343" s="286"/>
      <c r="V343" s="288"/>
      <c r="W343" s="88">
        <f>IF(L343="","",IF(L344&gt;0,(SUM(L342:L344)/L343)/(SUM(L342:L344)/L342+SUM(L342:L344)/L343+SUM(L342:L344)/L344),L342/SUM(L342:L343)))</f>
        <v>0.36818181818181817</v>
      </c>
      <c r="X343" s="77">
        <f t="shared" ref="X343:AD352" si="124">IF($I343=X$2,IF(OR($D343="W",$D343="1/2W",$D343="1/2L"),$P343-$O343,IF($D343="X",0,-$O343)),0)</f>
        <v>0</v>
      </c>
      <c r="Y343" s="77">
        <f t="shared" si="124"/>
        <v>0</v>
      </c>
      <c r="Z343" s="77">
        <f t="shared" si="124"/>
        <v>0</v>
      </c>
      <c r="AA343" s="77">
        <f t="shared" si="124"/>
        <v>0</v>
      </c>
      <c r="AB343" s="77">
        <f t="shared" si="124"/>
        <v>0</v>
      </c>
      <c r="AC343" s="89">
        <f t="shared" si="124"/>
        <v>-18.13</v>
      </c>
      <c r="AD343" s="77">
        <f t="shared" si="124"/>
        <v>0</v>
      </c>
      <c r="AE343" s="77">
        <f t="shared" si="108"/>
        <v>0</v>
      </c>
      <c r="AF343" s="77">
        <f t="shared" si="109"/>
        <v>0</v>
      </c>
      <c r="AG343" s="77">
        <f t="shared" si="110"/>
        <v>0</v>
      </c>
      <c r="AH343" s="77">
        <f t="shared" si="111"/>
        <v>0</v>
      </c>
      <c r="AI343" s="77">
        <f t="shared" si="112"/>
        <v>0</v>
      </c>
      <c r="AJ343" s="77">
        <f t="shared" si="113"/>
        <v>0</v>
      </c>
      <c r="AK343" s="77">
        <f t="shared" si="114"/>
        <v>0</v>
      </c>
      <c r="AL343" s="77">
        <f t="shared" si="115"/>
        <v>0</v>
      </c>
      <c r="AM343" s="77">
        <f t="shared" si="116"/>
        <v>0</v>
      </c>
      <c r="AN343" s="77">
        <f t="shared" si="117"/>
        <v>0</v>
      </c>
      <c r="AO343" s="77">
        <f t="shared" si="118"/>
        <v>0</v>
      </c>
      <c r="AP343" s="77">
        <f t="shared" si="119"/>
        <v>1</v>
      </c>
      <c r="AQ343" s="77">
        <f t="shared" si="120"/>
        <v>0</v>
      </c>
      <c r="AR343" s="77">
        <f t="shared" si="121"/>
        <v>0</v>
      </c>
      <c r="AS343" s="107" t="str">
        <f>IF($B342="","",IF($B342=$B339,AS340,$B342))</f>
        <v>26</v>
      </c>
      <c r="AT343" s="311"/>
      <c r="AU343" s="298"/>
      <c r="AV343" s="298"/>
    </row>
    <row r="344" spans="1:48" ht="13.25" customHeight="1" x14ac:dyDescent="0.2">
      <c r="A344" s="309"/>
      <c r="B344" s="283"/>
      <c r="C344" s="304"/>
      <c r="D344" s="90" t="s">
        <v>32</v>
      </c>
      <c r="E344" s="278"/>
      <c r="F344" s="292"/>
      <c r="G344" s="109"/>
      <c r="H344" s="278"/>
      <c r="I344" s="110"/>
      <c r="J344" s="112" t="str">
        <f>IF(I344="","",IF(_xlfn.XLOOKUP(I344,I$3:I343,$AS$3:AS343,0,,-1)=AS344,_xlfn.XLOOKUP(I344,I$3:I343,J$3:J343,1,,-1)+1,1))</f>
        <v/>
      </c>
      <c r="K344" s="115" t="str">
        <f>IF(I344="","",_xlfn.XLOOKUP(I344,I$3:I343,K$3:K343,0,,-1)+IF($D344=" ",1,0))</f>
        <v/>
      </c>
      <c r="L344" s="113"/>
      <c r="M344" s="96"/>
      <c r="N344" s="295"/>
      <c r="O344" s="114" t="str">
        <f>IF(OR(W342="",W343=""),"",IF(L344&gt;0,ROUND(IF(M344&gt;0,M344,IF(M342&gt;0,IF(N342=TRUE,ROUND((M342*W344)/W342,0),(M342*W344)/W342),IF(M343&gt;0,IF(N342=TRUE,ROUND((M343*W344)/W343,0),(M343*W344)/W343),IF(M344&gt;0,M344,0)))),2),""))</f>
        <v/>
      </c>
      <c r="P344" s="115" t="str">
        <f t="shared" si="122"/>
        <v/>
      </c>
      <c r="Q344" s="278"/>
      <c r="R344" s="278"/>
      <c r="S344" s="278"/>
      <c r="T344" s="278"/>
      <c r="U344" s="278"/>
      <c r="V344" s="289"/>
      <c r="W344" s="116" t="str">
        <f>IF(L344="","",(SUM(L342:L344)/L344)/(SUM(L342:L344)/L342+SUM(L342:L344)/L343+SUM(L342:L344)/L344))</f>
        <v/>
      </c>
      <c r="X344" s="77">
        <f t="shared" si="124"/>
        <v>0</v>
      </c>
      <c r="Y344" s="77">
        <f t="shared" si="124"/>
        <v>0</v>
      </c>
      <c r="Z344" s="77">
        <f t="shared" si="124"/>
        <v>0</v>
      </c>
      <c r="AA344" s="77">
        <f t="shared" si="124"/>
        <v>0</v>
      </c>
      <c r="AB344" s="77">
        <f t="shared" si="124"/>
        <v>0</v>
      </c>
      <c r="AC344" s="77">
        <f t="shared" si="124"/>
        <v>0</v>
      </c>
      <c r="AD344" s="77">
        <f t="shared" si="124"/>
        <v>0</v>
      </c>
      <c r="AE344" s="77">
        <f t="shared" si="108"/>
        <v>0</v>
      </c>
      <c r="AF344" s="77">
        <f t="shared" si="109"/>
        <v>0</v>
      </c>
      <c r="AG344" s="77">
        <f t="shared" si="110"/>
        <v>0</v>
      </c>
      <c r="AH344" s="77">
        <f t="shared" si="111"/>
        <v>0</v>
      </c>
      <c r="AI344" s="77">
        <f t="shared" si="112"/>
        <v>0</v>
      </c>
      <c r="AJ344" s="77">
        <f t="shared" si="113"/>
        <v>0</v>
      </c>
      <c r="AK344" s="77">
        <f t="shared" si="114"/>
        <v>0</v>
      </c>
      <c r="AL344" s="77">
        <f t="shared" si="115"/>
        <v>0</v>
      </c>
      <c r="AM344" s="77">
        <f t="shared" si="116"/>
        <v>0</v>
      </c>
      <c r="AN344" s="77">
        <f t="shared" si="117"/>
        <v>0</v>
      </c>
      <c r="AO344" s="77">
        <f t="shared" si="118"/>
        <v>0</v>
      </c>
      <c r="AP344" s="77">
        <f t="shared" si="119"/>
        <v>0</v>
      </c>
      <c r="AQ344" s="77">
        <f t="shared" si="120"/>
        <v>0</v>
      </c>
      <c r="AR344" s="77">
        <f t="shared" si="121"/>
        <v>0</v>
      </c>
      <c r="AS344" s="107" t="str">
        <f>IF($B342="","",IF($B342=$B339,AS341,$B342))</f>
        <v>26</v>
      </c>
      <c r="AT344" s="311"/>
      <c r="AU344" s="298"/>
      <c r="AV344" s="298"/>
    </row>
    <row r="345" spans="1:48" ht="13.25" customHeight="1" x14ac:dyDescent="0.2">
      <c r="A345" s="312" t="str">
        <f>IF(OR(D345="W",D346="W",D347="W",D345="1/2W",D346="1/2W",D347="1/2W",D345="1/2L",D346="1/2L",D347="1/2L"),"OK",IF(OR(D345="L",D346="L",D347="L"),"LOSS",IF(OR(D345="X",D346="X",D347="X"),"Anulado"," ")))</f>
        <v>OK</v>
      </c>
      <c r="B345" s="316" t="str">
        <f>IF(E345="","",$B342)</f>
        <v>26</v>
      </c>
      <c r="C345" s="302" t="str">
        <f>IF(E345=""," ","– "&amp;COUNTIF(B$3:B347,$B345))</f>
        <v>– 13</v>
      </c>
      <c r="D345" s="25" t="s">
        <v>31</v>
      </c>
      <c r="E345" s="325">
        <v>44708.666666666664</v>
      </c>
      <c r="F345" s="315" t="s">
        <v>359</v>
      </c>
      <c r="G345" s="117" t="s">
        <v>341</v>
      </c>
      <c r="H345" s="306" t="str">
        <f ca="1">IF(E345="","",IF(AND(DAY(E345)&lt;DAY(TODAY()),$A345=" "),"???",IF($A345=" ",IF(AND(DAY(E345)=DAY(TODAY()),HOUR(E345)&lt;=HOUR(NOW())+1),IF(AND(HOUR(E345)+2&lt;=HOUR(NOW()),DAY(E345)&lt;=DAY(TODAY()),MINUTE(E345)&lt;=MINUTE(NOW())),"???",IF(OR(MINUTE(E345)&lt;=MINUTE(NOW()),HOUR(E345)&lt;=HOUR(NOW())),"!!!","")),""),"")))</f>
        <v/>
      </c>
      <c r="I345" s="27" t="s">
        <v>23</v>
      </c>
      <c r="J345" s="175">
        <f>IF(I345="","",IF(_xlfn.XLOOKUP(I345,I$3:I344,$AS$3:AS344,0,,-1)=AS345,_xlfn.XLOOKUP(I345,I$3:I344,J$3:J344,1,,-1)+1,1))</f>
        <v>11</v>
      </c>
      <c r="K345" s="176">
        <f>IF(I345="","",_xlfn.XLOOKUP(I345,I$3:I344,K$3:K344,0,,-1)+IF($D345=" ",1,0))</f>
        <v>0</v>
      </c>
      <c r="L345" s="118">
        <v>1.7629999999999999</v>
      </c>
      <c r="M345" s="119"/>
      <c r="N345" s="318" t="b">
        <v>1</v>
      </c>
      <c r="O345" s="102">
        <f>IF(OR(W345="",W346=""),"",ROUND(IF(L347&gt;0,IF(M345&gt;0,M345,IF(M346&gt;0,IF(N345=TRUE,ROUND((M346*W345)/W346,0),(M346*W345)/W346),IF(N345=TRUE,ROUND((M347*W345)/W347,0),(M347*W345)/W347))),IF(M345&gt;0,M345,IF(N345=TRUE,ROUND((M346*W345)/W346,0),(M346*W345)/W346))),2))</f>
        <v>7</v>
      </c>
      <c r="P345" s="33">
        <f t="shared" si="122"/>
        <v>12.340999999999999</v>
      </c>
      <c r="Q345" s="301">
        <f>IF($A345="Anulado",0,IF(OR($A345="LOSS",$A345="OK"),IF(OR($D345="W",$D345="1/2W",$D345="1/2L"),P345-O345,IF($D345="L",-O345,0))+IF(OR($D346="W",$D346="1/2W",$D346="1/2L"),P346-O346,IF($D346="L",-O346,0))+IF(OR($D347="W",$D347="1/2W",$D347="1/2L"),P347-O347,IF($D347="L",-O347,0)),IF(AND(OR($D345="W",$D345="1/2W",$D345="1/2L"),D346="W"),P345+P346-SUM(O345:O347)+_xlfn.XLOOKUP("X",D345:D347,O345:O347,0),IF(AND(D345=TRUE,D347="W"),P345+P347-SUM(O345:O347),IF(AND(D346="W",D347="W"),P346+P347-SUM(O345:O347)+_xlfn.XLOOKUP("X",D345:D347,O345:O347,0),IF(L347&gt;0,IF(OR($D345="W",$D345="1/2W",$D345="1/2L"),P345-SUM(O345:O347)+_xlfn.XLOOKUP("X",D345:D347,O345:O347,0),IF(OR($D345="W",$D345="1/2W",$D345="1/2L"),P346-SUM(O345:O347)+_xlfn.XLOOKUP("X",D345:D347,O345:O347,0),IF(OR($D345="W",$D345="1/2W",$D345="1/2L"),P347-SUM(O345:O347)+_xlfn.XLOOKUP("X",D345:D347,O345:O347,0),SUM(P345:P347)/3-SUM(O345:O347)+_xlfn.XLOOKUP("X",D345:D347,O345:O347,0)))),IF(OR($D345="W",$D345="1/2W",$D345="1/2L"),P345-SUM(O345:O346)+_xlfn.XLOOKUP("X",D345:D347,O345:O347,0),IF(OR($D345="W",$D345="1/2W",$D345="1/2L"),P346-SUM(O345:O346)+_xlfn.XLOOKUP("X",D345:D347,O345:O347,0),SUM(P345:P346)/2-SUM(O345:O346)+_xlfn.XLOOKUP("X",D345:D347,O345:O347,0)))))))))</f>
        <v>0.46099999999999941</v>
      </c>
      <c r="R345" s="300">
        <f>IF(Q345=0,0,Q345/SUM(O345:O347))</f>
        <v>3.8804713804713759E-2</v>
      </c>
      <c r="S345" s="285">
        <f>IF($B345=$B342,IF(OR($A345="LOSS",$A345="OK",$A345="Anulada"),Q345,0)+S342,IF(OR($A345="LOSS",$A345="OK",$A345="Anulada"),Q345,0))</f>
        <v>29.716380000000004</v>
      </c>
      <c r="T345" s="285">
        <f>IF($B345="",0,IF($B345=$B342,IF(G347="",IF(OR(G345="DNB1",G345="DNB2",G345="AH1(0)",G345="AH2(0)",G345="AH1(1)",G345="AH2(1)",G345="AH1(2)",G345="AH2(2)",G345="AH1(3)",G345="AH2(3)",G345="AH1(4)",G345="AH2(4)"),0,IF(Q345&lt;0,IF(G347="",SMALL(P345:P347,1)-SUM(O345:O347),0),SMALL(P345:P347,1)-SUM(O345:O347))),IF(Q345&lt;0,IF(G347="",SMALL(P345:P347,1)-SUM(O345:O347),0),SMALL(P345:P347,1)-SUM(O345:O347)))+T342,IF(G347="",IF(OR(G345="DNB1",G345="DNB2",G345="AH1(0)",G345="AH2(0)",G345="AH1(1)",G345="AH2(1)",G345="AH1(2)",G345="AH2(2)",G345="AH1(3)",G345="AH2(3)",G345="AH1(4)",G345="AH2(4)"),0,IF(Q345&lt;0,IF(G347="",SMALL(P345:P347,1)-SUM(O345:O347),0),SMALL(P345:P347,1)-SUM(O345:O347))),IF(Q345&lt;0,IF(G347="",SMALL(P345:P347,1)-SUM(O345:O347),0),SMALL(P345:P347,1)-SUM(O345:O347)))))</f>
        <v>-25.598099999999992</v>
      </c>
      <c r="U345" s="285">
        <f>IF($B345=$B342,IF(Q345&lt;0,IF(G347="",Q345,0),Q345)+U342,Q345)</f>
        <v>29.716380000000004</v>
      </c>
      <c r="V345" s="287">
        <f>IF(U345=0,0,U345/AT345)</f>
        <v>3.8246496003706706E-2</v>
      </c>
      <c r="W345" s="34">
        <f>IF(L345="","",IF(L347&gt;0,(SUM(L345:L347)/L345)/(SUM(L345:L347)/L345+SUM(L345:L347)/L346+SUM(L345:L347)/L347),L346/SUM(L345:L346)))</f>
        <v>0.5864414731409805</v>
      </c>
      <c r="X345" s="77">
        <f t="shared" si="124"/>
        <v>0</v>
      </c>
      <c r="Y345" s="77">
        <f t="shared" si="124"/>
        <v>0</v>
      </c>
      <c r="Z345" s="77">
        <f t="shared" si="124"/>
        <v>0</v>
      </c>
      <c r="AA345" s="77">
        <f t="shared" si="124"/>
        <v>0</v>
      </c>
      <c r="AB345" s="77">
        <f t="shared" si="124"/>
        <v>0</v>
      </c>
      <c r="AC345" s="89">
        <f t="shared" si="124"/>
        <v>5.3409999999999993</v>
      </c>
      <c r="AD345" s="77">
        <f t="shared" si="124"/>
        <v>0</v>
      </c>
      <c r="AE345" s="77">
        <f t="shared" si="108"/>
        <v>0</v>
      </c>
      <c r="AF345" s="77">
        <f t="shared" si="109"/>
        <v>0</v>
      </c>
      <c r="AG345" s="77">
        <f t="shared" si="110"/>
        <v>0</v>
      </c>
      <c r="AH345" s="77">
        <f t="shared" si="111"/>
        <v>0</v>
      </c>
      <c r="AI345" s="77">
        <f t="shared" si="112"/>
        <v>0</v>
      </c>
      <c r="AJ345" s="77">
        <f t="shared" si="113"/>
        <v>0</v>
      </c>
      <c r="AK345" s="77">
        <f t="shared" si="114"/>
        <v>0</v>
      </c>
      <c r="AL345" s="77">
        <f t="shared" si="115"/>
        <v>0</v>
      </c>
      <c r="AM345" s="77">
        <f t="shared" si="116"/>
        <v>0</v>
      </c>
      <c r="AN345" s="77">
        <f t="shared" si="117"/>
        <v>0</v>
      </c>
      <c r="AO345" s="77">
        <f t="shared" si="118"/>
        <v>1</v>
      </c>
      <c r="AP345" s="77">
        <f t="shared" si="119"/>
        <v>0</v>
      </c>
      <c r="AQ345" s="77">
        <f t="shared" si="120"/>
        <v>0</v>
      </c>
      <c r="AR345" s="77">
        <f t="shared" si="121"/>
        <v>0</v>
      </c>
      <c r="AS345" s="105" t="str">
        <f>IF($B345="","",IF($B345=$B342,AS342,$B345))</f>
        <v>26</v>
      </c>
      <c r="AT345" s="322">
        <f>IF($B345=$B342,AT342+SUM(O345:O347),SUM(O345:O347))</f>
        <v>776.97000000000014</v>
      </c>
      <c r="AU345" s="285">
        <f>IF($A345=" ",SUM(O345:O347),0)+AU342</f>
        <v>0</v>
      </c>
      <c r="AV345" s="285">
        <f>IF($B345="","",AV342+Q345)</f>
        <v>631.43568538757586</v>
      </c>
    </row>
    <row r="346" spans="1:48" ht="13" customHeight="1" x14ac:dyDescent="0.2">
      <c r="A346" s="308"/>
      <c r="B346" s="282"/>
      <c r="C346" s="303"/>
      <c r="D346" s="39" t="s">
        <v>28</v>
      </c>
      <c r="E346" s="277"/>
      <c r="F346" s="291"/>
      <c r="G346" s="120" t="s">
        <v>342</v>
      </c>
      <c r="H346" s="277"/>
      <c r="I346" s="42" t="s">
        <v>20</v>
      </c>
      <c r="J346" s="177">
        <f>IF(I346="","",IF(_xlfn.XLOOKUP(I346,I$3:I345,$AS$3:AS345,0,,-1)=AS346,_xlfn.XLOOKUP(I346,I$3:I345,J$3:J345,1,,-1)+1,1))</f>
        <v>11</v>
      </c>
      <c r="K346" s="178">
        <f>IF(I346="","",_xlfn.XLOOKUP(I346,I$3:I345,K$3:K345,0,,-1)+IF($D346=" ",1,0))</f>
        <v>0</v>
      </c>
      <c r="L346" s="121">
        <v>2.5</v>
      </c>
      <c r="M346" s="122">
        <v>4.88</v>
      </c>
      <c r="N346" s="294"/>
      <c r="O346" s="47">
        <f>IF(OR(W345="",W346=""),"",ROUND(IF(L347&gt;0,IF(M346&gt;0,M346,IF(M345&gt;0,IF(N345=TRUE,ROUND((M345*W346)/W345,0),(M345*W346)/W345),IF(M346&gt;0,IF(N345=TRUE,ROUND(M346,0),M346),IF(M347&gt;0,IF(N345=TRUE,ROUND(O347*W346/W347,0),O347*W346/W347),0)))),IF(M346&gt;0,M346,IF(N345=TRUE,ROUND((M345*W346)/W345,0),(M345*W346)/W345))),2))</f>
        <v>4.88</v>
      </c>
      <c r="P346" s="48">
        <f t="shared" si="122"/>
        <v>12.2</v>
      </c>
      <c r="Q346" s="277"/>
      <c r="R346" s="286"/>
      <c r="S346" s="286"/>
      <c r="T346" s="286"/>
      <c r="U346" s="286"/>
      <c r="V346" s="288"/>
      <c r="W346" s="49">
        <f>IF(L346="","",IF(L347&gt;0,(SUM(L345:L347)/L346)/(SUM(L345:L347)/L345+SUM(L345:L347)/L346+SUM(L345:L347)/L347),L345/SUM(L345:L346)))</f>
        <v>0.41355852685901945</v>
      </c>
      <c r="X346" s="77">
        <f t="shared" si="124"/>
        <v>0</v>
      </c>
      <c r="Y346" s="77">
        <f t="shared" si="124"/>
        <v>0</v>
      </c>
      <c r="Z346" s="89">
        <f t="shared" si="124"/>
        <v>-4.88</v>
      </c>
      <c r="AA346" s="77">
        <f t="shared" si="124"/>
        <v>0</v>
      </c>
      <c r="AB346" s="77">
        <f t="shared" si="124"/>
        <v>0</v>
      </c>
      <c r="AC346" s="77">
        <f t="shared" si="124"/>
        <v>0</v>
      </c>
      <c r="AD346" s="77">
        <f t="shared" si="124"/>
        <v>0</v>
      </c>
      <c r="AE346" s="77">
        <f t="shared" si="108"/>
        <v>0</v>
      </c>
      <c r="AF346" s="77">
        <f t="shared" si="109"/>
        <v>0</v>
      </c>
      <c r="AG346" s="77">
        <f t="shared" si="110"/>
        <v>0</v>
      </c>
      <c r="AH346" s="77">
        <f t="shared" si="111"/>
        <v>0</v>
      </c>
      <c r="AI346" s="77">
        <f t="shared" si="112"/>
        <v>0</v>
      </c>
      <c r="AJ346" s="77">
        <f t="shared" si="113"/>
        <v>1</v>
      </c>
      <c r="AK346" s="77">
        <f t="shared" si="114"/>
        <v>0</v>
      </c>
      <c r="AL346" s="77">
        <f t="shared" si="115"/>
        <v>0</v>
      </c>
      <c r="AM346" s="77">
        <f t="shared" si="116"/>
        <v>0</v>
      </c>
      <c r="AN346" s="77">
        <f t="shared" si="117"/>
        <v>0</v>
      </c>
      <c r="AO346" s="77">
        <f t="shared" si="118"/>
        <v>0</v>
      </c>
      <c r="AP346" s="77">
        <f t="shared" si="119"/>
        <v>0</v>
      </c>
      <c r="AQ346" s="77">
        <f t="shared" si="120"/>
        <v>0</v>
      </c>
      <c r="AR346" s="77">
        <f t="shared" si="121"/>
        <v>0</v>
      </c>
      <c r="AS346" s="105" t="str">
        <f>IF($B345="","",IF($B345=$B342,AS343,$B345))</f>
        <v>26</v>
      </c>
      <c r="AT346" s="311"/>
      <c r="AU346" s="298"/>
      <c r="AV346" s="298"/>
    </row>
    <row r="347" spans="1:48" ht="13.25" customHeight="1" x14ac:dyDescent="0.2">
      <c r="A347" s="309"/>
      <c r="B347" s="283"/>
      <c r="C347" s="304"/>
      <c r="D347" s="54" t="s">
        <v>32</v>
      </c>
      <c r="E347" s="278"/>
      <c r="F347" s="292"/>
      <c r="G347" s="134"/>
      <c r="H347" s="278"/>
      <c r="I347" s="57"/>
      <c r="J347" s="179" t="str">
        <f>IF(I347="","",IF(_xlfn.XLOOKUP(I347,I$3:I346,$AS$3:AS346,0,,-1)=AS347,_xlfn.XLOOKUP(I347,I$3:I346,J$3:J346,1,,-1)+1,1))</f>
        <v/>
      </c>
      <c r="K347" s="63" t="str">
        <f>IF(I347="","",_xlfn.XLOOKUP(I347,I$3:I346,K$3:K346,0,,-1)+IF($D347=" ",1,0))</f>
        <v/>
      </c>
      <c r="L347" s="55"/>
      <c r="M347" s="128"/>
      <c r="N347" s="295"/>
      <c r="O347" s="62" t="str">
        <f>IF(OR(W345="",W346=""),"",IF(L347&gt;0,ROUND(IF(M347&gt;0,M347,IF(M345&gt;0,IF(N345=TRUE,ROUND((M345*W347)/W345,0),(M345*W347)/W345),IF(M346&gt;0,IF(N345=TRUE,ROUND((M346*W347)/W346,0),(M346*W347)/W346),IF(M347&gt;0,M347,0)))),2),""))</f>
        <v/>
      </c>
      <c r="P347" s="63" t="str">
        <f t="shared" si="122"/>
        <v/>
      </c>
      <c r="Q347" s="278"/>
      <c r="R347" s="278"/>
      <c r="S347" s="278"/>
      <c r="T347" s="278"/>
      <c r="U347" s="278"/>
      <c r="V347" s="289"/>
      <c r="W347" s="64" t="str">
        <f>IF(L347="","",(SUM(L345:L347)/L347)/(SUM(L345:L347)/L345+SUM(L345:L347)/L346+SUM(L345:L347)/L347))</f>
        <v/>
      </c>
      <c r="X347" s="77">
        <f t="shared" si="124"/>
        <v>0</v>
      </c>
      <c r="Y347" s="77">
        <f t="shared" si="124"/>
        <v>0</v>
      </c>
      <c r="Z347" s="77">
        <f t="shared" si="124"/>
        <v>0</v>
      </c>
      <c r="AA347" s="77">
        <f t="shared" si="124"/>
        <v>0</v>
      </c>
      <c r="AB347" s="77">
        <f t="shared" si="124"/>
        <v>0</v>
      </c>
      <c r="AC347" s="77">
        <f t="shared" si="124"/>
        <v>0</v>
      </c>
      <c r="AD347" s="77">
        <f t="shared" si="124"/>
        <v>0</v>
      </c>
      <c r="AE347" s="77">
        <f t="shared" si="108"/>
        <v>0</v>
      </c>
      <c r="AF347" s="77">
        <f t="shared" si="109"/>
        <v>0</v>
      </c>
      <c r="AG347" s="77">
        <f t="shared" si="110"/>
        <v>0</v>
      </c>
      <c r="AH347" s="77">
        <f t="shared" si="111"/>
        <v>0</v>
      </c>
      <c r="AI347" s="77">
        <f t="shared" si="112"/>
        <v>0</v>
      </c>
      <c r="AJ347" s="77">
        <f t="shared" si="113"/>
        <v>0</v>
      </c>
      <c r="AK347" s="77">
        <f t="shared" si="114"/>
        <v>0</v>
      </c>
      <c r="AL347" s="77">
        <f t="shared" si="115"/>
        <v>0</v>
      </c>
      <c r="AM347" s="77">
        <f t="shared" si="116"/>
        <v>0</v>
      </c>
      <c r="AN347" s="77">
        <f t="shared" si="117"/>
        <v>0</v>
      </c>
      <c r="AO347" s="77">
        <f t="shared" si="118"/>
        <v>0</v>
      </c>
      <c r="AP347" s="77">
        <f t="shared" si="119"/>
        <v>0</v>
      </c>
      <c r="AQ347" s="77">
        <f t="shared" si="120"/>
        <v>0</v>
      </c>
      <c r="AR347" s="77">
        <f t="shared" si="121"/>
        <v>0</v>
      </c>
      <c r="AS347" s="105" t="str">
        <f>IF($B345="","",IF($B345=$B342,AS344,$B345))</f>
        <v>26</v>
      </c>
      <c r="AT347" s="311"/>
      <c r="AU347" s="298"/>
      <c r="AV347" s="298"/>
    </row>
    <row r="348" spans="1:48" ht="13.25" customHeight="1" x14ac:dyDescent="0.2">
      <c r="A348" s="307" t="str">
        <f>IF(OR(D348="W",D349="W",D350="W",D348="1/2W",D349="1/2W",D350="1/2W",D348="1/2L",D349="1/2L",D350="1/2L"),"OK",IF(OR(D348="L",D349="L",D350="L"),"LOSS",IF(OR(D348="X",D349="X",D350="X"),"Anulado"," ")))</f>
        <v>OK</v>
      </c>
      <c r="B348" s="317" t="str">
        <f>IF(E348="","",$B345)</f>
        <v>26</v>
      </c>
      <c r="C348" s="305" t="str">
        <f>IF(E348=""," ","– "&amp;COUNTIF(B$3:B350,$B348))</f>
        <v>– 14</v>
      </c>
      <c r="D348" s="65" t="s">
        <v>31</v>
      </c>
      <c r="E348" s="326">
        <v>44708.625</v>
      </c>
      <c r="F348" s="314" t="s">
        <v>360</v>
      </c>
      <c r="G348" s="66" t="s">
        <v>361</v>
      </c>
      <c r="H348" s="313" t="str">
        <f ca="1">IF(E348="","",IF(AND(DAY(E348)&lt;DAY(TODAY()),$A348=" "),"???",IF($A348=" ",IF(AND(DAY(E348)=DAY(TODAY()),HOUR(E348)&lt;=HOUR(NOW())+1),IF(AND(HOUR(E348)+2&lt;=HOUR(NOW()),DAY(E348)&lt;=DAY(TODAY()),MINUTE(E348)&lt;=MINUTE(NOW())),"???",IF(OR(MINUTE(E348)&lt;=MINUTE(NOW()),HOUR(E348)&lt;=HOUR(NOW())),"!!!","")),""),"")))</f>
        <v/>
      </c>
      <c r="I348" s="67" t="s">
        <v>20</v>
      </c>
      <c r="J348" s="69">
        <f>IF(I348="","",IF(_xlfn.XLOOKUP(I348,I$3:I347,$AS$3:AS347,0,,-1)=AS348,_xlfn.XLOOKUP(I348,I$3:I347,J$3:J347,1,,-1)+1,1))</f>
        <v>12</v>
      </c>
      <c r="K348" s="173">
        <f>IF(I348="","",_xlfn.XLOOKUP(I348,I$3:I347,K$3:K347,0,,-1)+IF($D348=" ",1,0))</f>
        <v>0</v>
      </c>
      <c r="L348" s="70">
        <v>1.73</v>
      </c>
      <c r="M348" s="71">
        <v>21.23</v>
      </c>
      <c r="N348" s="293" t="b">
        <v>0</v>
      </c>
      <c r="O348" s="72">
        <f>IF(OR(W348="",W349=""),"",ROUND(IF(L350&gt;0,IF(M348&gt;0,M348,IF(M349&gt;0,IF(N348=TRUE,ROUND((M349*W348)/W349,0),(M349*W348)/W349),IF(N348=TRUE,ROUND((M350*W348)/W350,0),(M350*W348)/W350))),IF(M348&gt;0,M348,IF(N348=TRUE,ROUND((M349*W348)/W349,0),(M349*W348)/W349))),2))</f>
        <v>21.23</v>
      </c>
      <c r="P348" s="73">
        <f t="shared" si="122"/>
        <v>36.727899999999998</v>
      </c>
      <c r="Q348" s="320">
        <f>IF($A348="Anulado",0,IF(OR($A348="LOSS",$A348="OK"),IF(OR($D348="W",$D348="1/2W",$D348="1/2L"),P348-O348,IF($D348="L",-O348,0))+IF(OR($D349="W",$D349="1/2W",$D349="1/2L"),P349-O349,IF($D349="L",-O349,0))+IF(OR($D350="W",$D350="1/2W",$D350="1/2L"),P350-O350,IF($D350="L",-O350,0)),IF(AND(OR($D348="W",$D348="1/2W",$D348="1/2L"),D349="W"),P348+P349-SUM(O348:O350)+_xlfn.XLOOKUP("X",D348:D350,O348:O350,0),IF(AND(D348=TRUE,D350="W"),P348+P350-SUM(O348:O350),IF(AND(D349="W",D350="W"),P349+P350-SUM(O348:O350)+_xlfn.XLOOKUP("X",D348:D350,O348:O350,0),IF(L350&gt;0,IF(OR($D348="W",$D348="1/2W",$D348="1/2L"),P348-SUM(O348:O350)+_xlfn.XLOOKUP("X",D348:D350,O348:O350,0),IF(OR($D348="W",$D348="1/2W",$D348="1/2L"),P349-SUM(O348:O350)+_xlfn.XLOOKUP("X",D348:D350,O348:O350,0),IF(OR($D348="W",$D348="1/2W",$D348="1/2L"),P350-SUM(O348:O350)+_xlfn.XLOOKUP("X",D348:D350,O348:O350,0),SUM(P348:P350)/3-SUM(O348:O350)+_xlfn.XLOOKUP("X",D348:D350,O348:O350,0)))),IF(OR($D348="W",$D348="1/2W",$D348="1/2L"),P348-SUM(O348:O349)+_xlfn.XLOOKUP("X",D348:D350,O348:O350,0),IF(OR($D348="W",$D348="1/2W",$D348="1/2L"),P349-SUM(O348:O349)+_xlfn.XLOOKUP("X",D348:D350,O348:O350,0),SUM(P348:P349)/2-SUM(O348:O349)+_xlfn.XLOOKUP("X",D348:D350,O348:O350,0)))))))))</f>
        <v>1.7978999999999985</v>
      </c>
      <c r="R348" s="319">
        <f>IF(Q348=0,0,Q348/SUM(O348:O350))</f>
        <v>5.1471514457486357E-2</v>
      </c>
      <c r="S348" s="296">
        <f>IF($B348=$B345,IF(OR($A348="LOSS",$A348="OK",$A348="Anulada"),Q348,0)+S345,IF(OR($A348="LOSS",$A348="OK",$A348="Anulada"),Q348,0))</f>
        <v>31.514280000000003</v>
      </c>
      <c r="T348" s="296">
        <f>IF($B348="",0,IF($B348=$B345,IF(G350="",IF(OR(G348="DNB1",G348="DNB2",G348="AH1(0)",G348="AH2(0)",G348="AH1(1)",G348="AH2(1)",G348="AH1(2)",G348="AH2(2)",G348="AH1(3)",G348="AH2(3)",G348="AH1(4)",G348="AH2(4)"),0,IF(Q348&lt;0,IF(G350="",SMALL(P348:P350,1)-SUM(O348:O350),0),SMALL(P348:P350,1)-SUM(O348:O350))),IF(Q348&lt;0,IF(G350="",SMALL(P348:P350,1)-SUM(O348:O350),0),SMALL(P348:P350,1)-SUM(O348:O350)))+T345,IF(G350="",IF(OR(G348="DNB1",G348="DNB2",G348="AH1(0)",G348="AH2(0)",G348="AH1(1)",G348="AH2(1)",G348="AH1(2)",G348="AH2(2)",G348="AH1(3)",G348="AH2(3)",G348="AH1(4)",G348="AH2(4)"),0,IF(Q348&lt;0,IF(G350="",SMALL(P348:P350,1)-SUM(O348:O350),0),SMALL(P348:P350,1)-SUM(O348:O350))),IF(Q348&lt;0,IF(G350="",SMALL(P348:P350,1)-SUM(O348:O350),0),SMALL(P348:P350,1)-SUM(O348:O350)))))</f>
        <v>-23.81209999999999</v>
      </c>
      <c r="U348" s="296">
        <f>IF($B348=$B345,IF(Q348&lt;0,IF(G350="",Q348,0),Q348)+U345,Q348)</f>
        <v>31.514280000000003</v>
      </c>
      <c r="V348" s="323">
        <f>IF(U348=0,0,U348/AT348)</f>
        <v>3.8815469885453875E-2</v>
      </c>
      <c r="W348" s="74">
        <f>IF(L348="","",IF(L350&gt;0,(SUM(L348:L350)/L348)/(SUM(L348:L350)/L348+SUM(L348:L350)/L349+SUM(L348:L350)/L350),L349/SUM(L348:L349)))</f>
        <v>0.60770975056689347</v>
      </c>
      <c r="X348" s="77">
        <f t="shared" si="124"/>
        <v>0</v>
      </c>
      <c r="Y348" s="77">
        <f t="shared" si="124"/>
        <v>0</v>
      </c>
      <c r="Z348" s="89">
        <f t="shared" si="124"/>
        <v>15.497899999999998</v>
      </c>
      <c r="AA348" s="77">
        <f t="shared" si="124"/>
        <v>0</v>
      </c>
      <c r="AB348" s="77">
        <f t="shared" si="124"/>
        <v>0</v>
      </c>
      <c r="AC348" s="77">
        <f t="shared" si="124"/>
        <v>0</v>
      </c>
      <c r="AD348" s="77">
        <f t="shared" si="124"/>
        <v>0</v>
      </c>
      <c r="AE348" s="77">
        <f t="shared" si="108"/>
        <v>0</v>
      </c>
      <c r="AF348" s="77">
        <f t="shared" si="109"/>
        <v>0</v>
      </c>
      <c r="AG348" s="77">
        <f t="shared" si="110"/>
        <v>0</v>
      </c>
      <c r="AH348" s="77">
        <f t="shared" si="111"/>
        <v>0</v>
      </c>
      <c r="AI348" s="77">
        <f t="shared" si="112"/>
        <v>1</v>
      </c>
      <c r="AJ348" s="77">
        <f t="shared" si="113"/>
        <v>0</v>
      </c>
      <c r="AK348" s="77">
        <f t="shared" si="114"/>
        <v>0</v>
      </c>
      <c r="AL348" s="77">
        <f t="shared" si="115"/>
        <v>0</v>
      </c>
      <c r="AM348" s="77">
        <f t="shared" si="116"/>
        <v>0</v>
      </c>
      <c r="AN348" s="77">
        <f t="shared" si="117"/>
        <v>0</v>
      </c>
      <c r="AO348" s="77">
        <f t="shared" si="118"/>
        <v>0</v>
      </c>
      <c r="AP348" s="77">
        <f t="shared" si="119"/>
        <v>0</v>
      </c>
      <c r="AQ348" s="77">
        <f t="shared" si="120"/>
        <v>0</v>
      </c>
      <c r="AR348" s="77">
        <f t="shared" si="121"/>
        <v>0</v>
      </c>
      <c r="AS348" s="107" t="str">
        <f>IF($B348="","",IF($B348=$B345,AS345,$B348))</f>
        <v>26</v>
      </c>
      <c r="AT348" s="321">
        <f>IF($B348=$B345,AT345+SUM(O348:O350),SUM(O348:O350))</f>
        <v>811.90000000000009</v>
      </c>
      <c r="AU348" s="296">
        <f>IF($A348=" ",SUM(O348:O350),0)+AU345</f>
        <v>0</v>
      </c>
      <c r="AV348" s="296">
        <f>IF($B348="","",AV345+Q348)</f>
        <v>633.23358538757589</v>
      </c>
    </row>
    <row r="349" spans="1:48" ht="13" customHeight="1" x14ac:dyDescent="0.2">
      <c r="A349" s="308"/>
      <c r="B349" s="282"/>
      <c r="C349" s="303"/>
      <c r="D349" s="79" t="s">
        <v>28</v>
      </c>
      <c r="E349" s="277"/>
      <c r="F349" s="291"/>
      <c r="G349" s="80" t="s">
        <v>61</v>
      </c>
      <c r="H349" s="277"/>
      <c r="I349" s="81" t="s">
        <v>23</v>
      </c>
      <c r="J349" s="83">
        <f>IF(I349="","",IF(_xlfn.XLOOKUP(I349,I$3:I348,$AS$3:AS348,0,,-1)=AS349,_xlfn.XLOOKUP(I349,I$3:I348,J$3:J348,1,,-1)+1,1))</f>
        <v>12</v>
      </c>
      <c r="K349" s="174">
        <f>IF(I349="","",_xlfn.XLOOKUP(I349,I$3:I348,K$3:K348,0,,-1)+IF($D349=" ",1,0))</f>
        <v>0</v>
      </c>
      <c r="L349" s="84">
        <v>2.68</v>
      </c>
      <c r="M349" s="85"/>
      <c r="N349" s="294"/>
      <c r="O349" s="86">
        <f>IF(OR(W348="",W349=""),"",ROUND(IF(L350&gt;0,IF(M349&gt;0,M349,IF(M348&gt;0,IF(N348=TRUE,ROUND((M348*W349)/W348,0),(M348*W349)/W348),IF(M349&gt;0,IF(N348=TRUE,ROUND(M349,0),M349),IF(M350&gt;0,IF(N348=TRUE,ROUND(O350*W349/W350,0),O350*W349/W350),0)))),IF(M349&gt;0,M349,IF(N348=TRUE,ROUND((M348*W349)/W348,0),(M348*W349)/W348))),2))</f>
        <v>13.7</v>
      </c>
      <c r="P349" s="87">
        <f t="shared" si="122"/>
        <v>36.716000000000001</v>
      </c>
      <c r="Q349" s="277"/>
      <c r="R349" s="286"/>
      <c r="S349" s="286"/>
      <c r="T349" s="286"/>
      <c r="U349" s="286"/>
      <c r="V349" s="288"/>
      <c r="W349" s="88">
        <f>IF(L349="","",IF(L350&gt;0,(SUM(L348:L350)/L349)/(SUM(L348:L350)/L348+SUM(L348:L350)/L349+SUM(L348:L350)/L350),L348/SUM(L348:L349)))</f>
        <v>0.39229024943310659</v>
      </c>
      <c r="X349" s="77">
        <f t="shared" si="124"/>
        <v>0</v>
      </c>
      <c r="Y349" s="77">
        <f t="shared" si="124"/>
        <v>0</v>
      </c>
      <c r="Z349" s="77">
        <f t="shared" si="124"/>
        <v>0</v>
      </c>
      <c r="AA349" s="77">
        <f t="shared" si="124"/>
        <v>0</v>
      </c>
      <c r="AB349" s="77">
        <f t="shared" si="124"/>
        <v>0</v>
      </c>
      <c r="AC349" s="89">
        <f t="shared" si="124"/>
        <v>-13.7</v>
      </c>
      <c r="AD349" s="77">
        <f t="shared" si="124"/>
        <v>0</v>
      </c>
      <c r="AE349" s="77">
        <f t="shared" si="108"/>
        <v>0</v>
      </c>
      <c r="AF349" s="77">
        <f t="shared" si="109"/>
        <v>0</v>
      </c>
      <c r="AG349" s="77">
        <f t="shared" si="110"/>
        <v>0</v>
      </c>
      <c r="AH349" s="77">
        <f t="shared" si="111"/>
        <v>0</v>
      </c>
      <c r="AI349" s="77">
        <f t="shared" si="112"/>
        <v>0</v>
      </c>
      <c r="AJ349" s="77">
        <f t="shared" si="113"/>
        <v>0</v>
      </c>
      <c r="AK349" s="77">
        <f t="shared" si="114"/>
        <v>0</v>
      </c>
      <c r="AL349" s="77">
        <f t="shared" si="115"/>
        <v>0</v>
      </c>
      <c r="AM349" s="77">
        <f t="shared" si="116"/>
        <v>0</v>
      </c>
      <c r="AN349" s="77">
        <f t="shared" si="117"/>
        <v>0</v>
      </c>
      <c r="AO349" s="77">
        <f t="shared" si="118"/>
        <v>0</v>
      </c>
      <c r="AP349" s="77">
        <f t="shared" si="119"/>
        <v>1</v>
      </c>
      <c r="AQ349" s="77">
        <f t="shared" si="120"/>
        <v>0</v>
      </c>
      <c r="AR349" s="77">
        <f t="shared" si="121"/>
        <v>0</v>
      </c>
      <c r="AS349" s="107" t="str">
        <f>IF($B348="","",IF($B348=$B345,AS346,$B348))</f>
        <v>26</v>
      </c>
      <c r="AT349" s="311"/>
      <c r="AU349" s="298"/>
      <c r="AV349" s="298"/>
    </row>
    <row r="350" spans="1:48" ht="13.25" customHeight="1" x14ac:dyDescent="0.2">
      <c r="A350" s="309"/>
      <c r="B350" s="283"/>
      <c r="C350" s="304"/>
      <c r="D350" s="90" t="s">
        <v>32</v>
      </c>
      <c r="E350" s="278"/>
      <c r="F350" s="292"/>
      <c r="G350" s="109"/>
      <c r="H350" s="278"/>
      <c r="I350" s="110"/>
      <c r="J350" s="112" t="str">
        <f>IF(I350="","",IF(_xlfn.XLOOKUP(I350,I$3:I349,$AS$3:AS349,0,,-1)=AS350,_xlfn.XLOOKUP(I350,I$3:I349,J$3:J349,1,,-1)+1,1))</f>
        <v/>
      </c>
      <c r="K350" s="115" t="str">
        <f>IF(I350="","",_xlfn.XLOOKUP(I350,I$3:I349,K$3:K349,0,,-1)+IF($D350=" ",1,0))</f>
        <v/>
      </c>
      <c r="L350" s="113"/>
      <c r="M350" s="96"/>
      <c r="N350" s="295"/>
      <c r="O350" s="114" t="str">
        <f>IF(OR(W348="",W349=""),"",IF(L350&gt;0,ROUND(IF(M350&gt;0,M350,IF(M348&gt;0,IF(N348=TRUE,ROUND((M348*W350)/W348,0),(M348*W350)/W348),IF(M349&gt;0,IF(N348=TRUE,ROUND((M349*W350)/W349,0),(M349*W350)/W349),IF(M350&gt;0,M350,0)))),2),""))</f>
        <v/>
      </c>
      <c r="P350" s="115" t="str">
        <f t="shared" si="122"/>
        <v/>
      </c>
      <c r="Q350" s="278"/>
      <c r="R350" s="278"/>
      <c r="S350" s="278"/>
      <c r="T350" s="278"/>
      <c r="U350" s="278"/>
      <c r="V350" s="289"/>
      <c r="W350" s="116" t="str">
        <f>IF(L350="","",(SUM(L348:L350)/L350)/(SUM(L348:L350)/L348+SUM(L348:L350)/L349+SUM(L348:L350)/L350))</f>
        <v/>
      </c>
      <c r="X350" s="77">
        <f t="shared" si="124"/>
        <v>0</v>
      </c>
      <c r="Y350" s="77">
        <f t="shared" si="124"/>
        <v>0</v>
      </c>
      <c r="Z350" s="77">
        <f t="shared" si="124"/>
        <v>0</v>
      </c>
      <c r="AA350" s="77">
        <f t="shared" si="124"/>
        <v>0</v>
      </c>
      <c r="AB350" s="77">
        <f t="shared" si="124"/>
        <v>0</v>
      </c>
      <c r="AC350" s="77">
        <f t="shared" si="124"/>
        <v>0</v>
      </c>
      <c r="AD350" s="77">
        <f t="shared" si="124"/>
        <v>0</v>
      </c>
      <c r="AE350" s="77">
        <f t="shared" si="108"/>
        <v>0</v>
      </c>
      <c r="AF350" s="77">
        <f t="shared" si="109"/>
        <v>0</v>
      </c>
      <c r="AG350" s="77">
        <f t="shared" si="110"/>
        <v>0</v>
      </c>
      <c r="AH350" s="77">
        <f t="shared" si="111"/>
        <v>0</v>
      </c>
      <c r="AI350" s="77">
        <f t="shared" si="112"/>
        <v>0</v>
      </c>
      <c r="AJ350" s="77">
        <f t="shared" si="113"/>
        <v>0</v>
      </c>
      <c r="AK350" s="77">
        <f t="shared" si="114"/>
        <v>0</v>
      </c>
      <c r="AL350" s="77">
        <f t="shared" si="115"/>
        <v>0</v>
      </c>
      <c r="AM350" s="77">
        <f t="shared" si="116"/>
        <v>0</v>
      </c>
      <c r="AN350" s="77">
        <f t="shared" si="117"/>
        <v>0</v>
      </c>
      <c r="AO350" s="77">
        <f t="shared" si="118"/>
        <v>0</v>
      </c>
      <c r="AP350" s="77">
        <f t="shared" si="119"/>
        <v>0</v>
      </c>
      <c r="AQ350" s="77">
        <f t="shared" si="120"/>
        <v>0</v>
      </c>
      <c r="AR350" s="77">
        <f t="shared" si="121"/>
        <v>0</v>
      </c>
      <c r="AS350" s="107" t="str">
        <f>IF($B348="","",IF($B348=$B345,AS347,$B348))</f>
        <v>26</v>
      </c>
      <c r="AT350" s="311"/>
      <c r="AU350" s="298"/>
      <c r="AV350" s="298"/>
    </row>
    <row r="351" spans="1:48" ht="13.25" customHeight="1" x14ac:dyDescent="0.2">
      <c r="A351" s="312" t="str">
        <f>IF(OR(D351="W",D352="W",D353="W",D351="1/2W",D352="1/2W",D353="1/2W",D351="1/2L",D352="1/2L",D353="1/2L"),"OK",IF(OR(D351="L",D352="L",D353="L"),"LOSS",IF(OR(D351="X",D352="X",D353="X"),"Anulado"," ")))</f>
        <v>OK</v>
      </c>
      <c r="B351" s="316" t="str">
        <f>IF(E351="","",$B348)</f>
        <v>26</v>
      </c>
      <c r="C351" s="302" t="str">
        <f>IF(E351=""," ","– "&amp;COUNTIF(B$3:B353,$B351))</f>
        <v>– 15</v>
      </c>
      <c r="D351" s="25" t="s">
        <v>28</v>
      </c>
      <c r="E351" s="325">
        <v>44707.833333333336</v>
      </c>
      <c r="F351" s="315" t="s">
        <v>362</v>
      </c>
      <c r="G351" s="117" t="s">
        <v>78</v>
      </c>
      <c r="H351" s="306" t="str">
        <f ca="1">IF(E351="","",IF(AND(DAY(E351)&lt;DAY(TODAY()),$A351=" "),"???",IF($A351=" ",IF(AND(DAY(E351)=DAY(TODAY()),HOUR(E351)&lt;=HOUR(NOW())+1),IF(AND(HOUR(E351)+2&lt;=HOUR(NOW()),DAY(E351)&lt;=DAY(TODAY()),MINUTE(E351)&lt;=MINUTE(NOW())),"???",IF(OR(MINUTE(E351)&lt;=MINUTE(NOW()),HOUR(E351)&lt;=HOUR(NOW())),"!!!","")),""),"")))</f>
        <v/>
      </c>
      <c r="I351" s="27" t="s">
        <v>19</v>
      </c>
      <c r="J351" s="175">
        <f>IF(I351="","",IF(_xlfn.XLOOKUP(I351,I$3:I350,$AS$3:AS350,0,,-1)=AS351,_xlfn.XLOOKUP(I351,I$3:I350,J$3:J350,1,,-1)+1,1))</f>
        <v>2</v>
      </c>
      <c r="K351" s="176">
        <f>IF(I351="","",_xlfn.XLOOKUP(I351,I$3:I350,K$3:K350,0,,-1)+IF($D351=" ",1,0))</f>
        <v>0</v>
      </c>
      <c r="L351" s="118">
        <v>1.825</v>
      </c>
      <c r="M351" s="119"/>
      <c r="N351" s="318" t="b">
        <v>1</v>
      </c>
      <c r="O351" s="102">
        <f>IF(OR(W351="",W352=""),"",ROUND(IF(L353&gt;0,IF(M351&gt;0,M351,IF(M352&gt;0,IF(N351=TRUE,ROUND((M352*W351)/W352,0),(M352*W351)/W352),IF(N351=TRUE,ROUND((M353*W351)/W353,0),(M353*W351)/W353))),IF(M351&gt;0,M351,IF(N351=TRUE,ROUND((M352*W351)/W352,0),(M352*W351)/W352))),2))</f>
        <v>26</v>
      </c>
      <c r="P351" s="33">
        <f t="shared" si="122"/>
        <v>47.449999999999996</v>
      </c>
      <c r="Q351" s="301">
        <f>IF($A351="Anulado",0,IF(OR($A351="LOSS",$A351="OK"),IF(OR($D351="W",$D351="1/2W",$D351="1/2L"),P351-O351,IF($D351="L",-O351,0))+IF(OR($D352="W",$D352="1/2W",$D352="1/2L"),P352-O352,IF($D352="L",-O352,0))+IF(OR($D353="W",$D353="1/2W",$D353="1/2L"),P353-O353,IF($D353="L",-O353,0)),IF(AND(OR($D351="W",$D351="1/2W",$D351="1/2L"),D352="W"),P351+P352-SUM(O351:O353)+_xlfn.XLOOKUP("X",D351:D353,O351:O353,0),IF(AND(D351=TRUE,D353="W"),P351+P353-SUM(O351:O353),IF(AND(D352="W",D353="W"),P352+P353-SUM(O351:O353)+_xlfn.XLOOKUP("X",D351:D353,O351:O353,0),IF(L353&gt;0,IF(OR($D351="W",$D351="1/2W",$D351="1/2L"),P351-SUM(O351:O353)+_xlfn.XLOOKUP("X",D351:D353,O351:O353,0),IF(OR($D351="W",$D351="1/2W",$D351="1/2L"),P352-SUM(O351:O353)+_xlfn.XLOOKUP("X",D351:D353,O351:O353,0),IF(OR($D351="W",$D351="1/2W",$D351="1/2L"),P353-SUM(O351:O353)+_xlfn.XLOOKUP("X",D351:D353,O351:O353,0),SUM(P351:P353)/3-SUM(O351:O353)+_xlfn.XLOOKUP("X",D351:D353,O351:O353,0)))),IF(OR($D351="W",$D351="1/2W",$D351="1/2L"),P351-SUM(O351:O352)+_xlfn.XLOOKUP("X",D351:D353,O351:O353,0),IF(OR($D351="W",$D351="1/2W",$D351="1/2L"),P352-SUM(O351:O352)+_xlfn.XLOOKUP("X",D351:D353,O351:O353,0),SUM(P351:P352)/2-SUM(O351:O352)+_xlfn.XLOOKUP("X",D351:D353,O351:O353,0)))))))))</f>
        <v>2.8959999999999972</v>
      </c>
      <c r="R351" s="300">
        <f>IF(Q351=0,0,Q351/SUM(O351:O353))</f>
        <v>6.5728551974580052E-2</v>
      </c>
      <c r="S351" s="285">
        <f>IF($B351=$B348,IF(OR($A351="LOSS",$A351="OK",$A351="Anulada"),Q351,0)+S348,IF(OR($A351="LOSS",$A351="OK",$A351="Anulada"),Q351,0))</f>
        <v>34.41028</v>
      </c>
      <c r="T351" s="285">
        <f>IF($B351="",0,IF($B351=$B348,IF(G353="",IF(OR(G351="DNB1",G351="DNB2",G351="AH1(0)",G351="AH2(0)",G351="AH1(1)",G351="AH2(1)",G351="AH1(2)",G351="AH2(2)",G351="AH1(3)",G351="AH2(3)",G351="AH1(4)",G351="AH2(4)"),0,IF(Q351&lt;0,IF(G353="",SMALL(P351:P353,1)-SUM(O351:O353),0),SMALL(P351:P353,1)-SUM(O351:O353))),IF(Q351&lt;0,IF(G353="",SMALL(P351:P353,1)-SUM(O351:O353),0),SMALL(P351:P353,1)-SUM(O351:O353)))+T348,IF(G353="",IF(OR(G351="DNB1",G351="DNB2",G351="AH1(0)",G351="AH2(0)",G351="AH1(1)",G351="AH2(1)",G351="AH1(2)",G351="AH2(2)",G351="AH1(3)",G351="AH2(3)",G351="AH1(4)",G351="AH2(4)"),0,IF(Q351&lt;0,IF(G353="",SMALL(P351:P353,1)-SUM(O351:O353),0),SMALL(P351:P353,1)-SUM(O351:O353))),IF(Q351&lt;0,IF(G353="",SMALL(P351:P353,1)-SUM(O351:O353),0),SMALL(P351:P353,1)-SUM(O351:O353)))))</f>
        <v>-23.81209999999999</v>
      </c>
      <c r="U351" s="285">
        <f>IF($B351=$B348,IF(Q351&lt;0,IF(G353="",Q351,0),Q351)+U348,Q351)</f>
        <v>34.41028</v>
      </c>
      <c r="V351" s="287">
        <f>IF(U351=0,0,U351/AT351)</f>
        <v>4.0200803775877376E-2</v>
      </c>
      <c r="W351" s="34">
        <f>IF(L351="","",IF(L353&gt;0,(SUM(L351:L353)/L351)/(SUM(L351:L353)/L351+SUM(L351:L353)/L352+SUM(L351:L353)/L353),L352/SUM(L351:L352)))</f>
        <v>0.58757062146892658</v>
      </c>
      <c r="X351" s="77">
        <f t="shared" si="124"/>
        <v>0</v>
      </c>
      <c r="Y351" s="89">
        <f t="shared" si="124"/>
        <v>-26</v>
      </c>
      <c r="Z351" s="77">
        <f t="shared" si="124"/>
        <v>0</v>
      </c>
      <c r="AA351" s="77">
        <f t="shared" si="124"/>
        <v>0</v>
      </c>
      <c r="AB351" s="77">
        <f t="shared" si="124"/>
        <v>0</v>
      </c>
      <c r="AC351" s="77">
        <f t="shared" si="124"/>
        <v>0</v>
      </c>
      <c r="AD351" s="77">
        <f t="shared" si="124"/>
        <v>0</v>
      </c>
      <c r="AE351" s="77">
        <f t="shared" si="108"/>
        <v>0</v>
      </c>
      <c r="AF351" s="77">
        <f t="shared" si="109"/>
        <v>0</v>
      </c>
      <c r="AG351" s="77">
        <f t="shared" si="110"/>
        <v>0</v>
      </c>
      <c r="AH351" s="77">
        <f t="shared" si="111"/>
        <v>1</v>
      </c>
      <c r="AI351" s="77">
        <f t="shared" si="112"/>
        <v>0</v>
      </c>
      <c r="AJ351" s="77">
        <f t="shared" si="113"/>
        <v>0</v>
      </c>
      <c r="AK351" s="77">
        <f t="shared" si="114"/>
        <v>0</v>
      </c>
      <c r="AL351" s="77">
        <f t="shared" si="115"/>
        <v>0</v>
      </c>
      <c r="AM351" s="77">
        <f t="shared" si="116"/>
        <v>0</v>
      </c>
      <c r="AN351" s="77">
        <f t="shared" si="117"/>
        <v>0</v>
      </c>
      <c r="AO351" s="77">
        <f t="shared" si="118"/>
        <v>0</v>
      </c>
      <c r="AP351" s="77">
        <f t="shared" si="119"/>
        <v>0</v>
      </c>
      <c r="AQ351" s="77">
        <f t="shared" si="120"/>
        <v>0</v>
      </c>
      <c r="AR351" s="77">
        <f t="shared" si="121"/>
        <v>0</v>
      </c>
      <c r="AS351" s="105" t="str">
        <f>IF($B351="","",IF($B351=$B348,AS348,$B351))</f>
        <v>26</v>
      </c>
      <c r="AT351" s="322">
        <f>IF($B351=$B348,AT348+SUM(O351:O353),SUM(O351:O353))</f>
        <v>855.96</v>
      </c>
      <c r="AU351" s="285">
        <f>IF($A351=" ",SUM(O351:O353),0)+AU348</f>
        <v>0</v>
      </c>
      <c r="AV351" s="285">
        <f>IF($B351="","",AV348+Q351)</f>
        <v>636.12958538757584</v>
      </c>
    </row>
    <row r="352" spans="1:48" ht="13" customHeight="1" x14ac:dyDescent="0.2">
      <c r="A352" s="308"/>
      <c r="B352" s="282"/>
      <c r="C352" s="303"/>
      <c r="D352" s="39" t="s">
        <v>31</v>
      </c>
      <c r="E352" s="277"/>
      <c r="F352" s="291"/>
      <c r="G352" s="120" t="s">
        <v>79</v>
      </c>
      <c r="H352" s="277"/>
      <c r="I352" s="42" t="s">
        <v>20</v>
      </c>
      <c r="J352" s="177">
        <f>IF(I352="","",IF(_xlfn.XLOOKUP(I352,I$3:I351,$AS$3:AS351,0,,-1)=AS352,_xlfn.XLOOKUP(I352,I$3:I351,J$3:J351,1,,-1)+1,1))</f>
        <v>13</v>
      </c>
      <c r="K352" s="178">
        <f>IF(I352="","",_xlfn.XLOOKUP(I352,I$3:I351,K$3:K351,0,,-1)+IF($D352=" ",1,0))</f>
        <v>0</v>
      </c>
      <c r="L352" s="121">
        <v>2.6</v>
      </c>
      <c r="M352" s="122">
        <v>18.059999999999999</v>
      </c>
      <c r="N352" s="294"/>
      <c r="O352" s="47">
        <f>IF(OR(W351="",W352=""),"",ROUND(IF(L353&gt;0,IF(M352&gt;0,M352,IF(M351&gt;0,IF(N351=TRUE,ROUND((M351*W352)/W351,0),(M351*W352)/W351),IF(M352&gt;0,IF(N351=TRUE,ROUND(M352,0),M352),IF(M353&gt;0,IF(N351=TRUE,ROUND(O353*W352/W353,0),O353*W352/W353),0)))),IF(M352&gt;0,M352,IF(N351=TRUE,ROUND((M351*W352)/W351,0),(M351*W352)/W351))),2))</f>
        <v>18.059999999999999</v>
      </c>
      <c r="P352" s="48">
        <f t="shared" si="122"/>
        <v>46.955999999999996</v>
      </c>
      <c r="Q352" s="277"/>
      <c r="R352" s="286"/>
      <c r="S352" s="286"/>
      <c r="T352" s="286"/>
      <c r="U352" s="286"/>
      <c r="V352" s="288"/>
      <c r="W352" s="49">
        <f>IF(L352="","",IF(L353&gt;0,(SUM(L351:L353)/L352)/(SUM(L351:L353)/L351+SUM(L351:L353)/L352+SUM(L351:L353)/L353),L351/SUM(L351:L352)))</f>
        <v>0.41242937853107348</v>
      </c>
      <c r="X352" s="77">
        <f t="shared" si="124"/>
        <v>0</v>
      </c>
      <c r="Y352" s="77">
        <f t="shared" si="124"/>
        <v>0</v>
      </c>
      <c r="Z352" s="89">
        <f t="shared" si="124"/>
        <v>28.895999999999997</v>
      </c>
      <c r="AA352" s="77">
        <f t="shared" si="124"/>
        <v>0</v>
      </c>
      <c r="AB352" s="77">
        <f t="shared" si="124"/>
        <v>0</v>
      </c>
      <c r="AC352" s="77">
        <f t="shared" si="124"/>
        <v>0</v>
      </c>
      <c r="AD352" s="77">
        <f t="shared" si="124"/>
        <v>0</v>
      </c>
      <c r="AE352" s="77">
        <f t="shared" si="108"/>
        <v>0</v>
      </c>
      <c r="AF352" s="77">
        <f t="shared" si="109"/>
        <v>0</v>
      </c>
      <c r="AG352" s="77">
        <f t="shared" si="110"/>
        <v>0</v>
      </c>
      <c r="AH352" s="77">
        <f t="shared" si="111"/>
        <v>0</v>
      </c>
      <c r="AI352" s="77">
        <f t="shared" si="112"/>
        <v>1</v>
      </c>
      <c r="AJ352" s="77">
        <f t="shared" si="113"/>
        <v>0</v>
      </c>
      <c r="AK352" s="77">
        <f t="shared" si="114"/>
        <v>0</v>
      </c>
      <c r="AL352" s="77">
        <f t="shared" si="115"/>
        <v>0</v>
      </c>
      <c r="AM352" s="77">
        <f t="shared" si="116"/>
        <v>0</v>
      </c>
      <c r="AN352" s="77">
        <f t="shared" si="117"/>
        <v>0</v>
      </c>
      <c r="AO352" s="77">
        <f t="shared" si="118"/>
        <v>0</v>
      </c>
      <c r="AP352" s="77">
        <f t="shared" si="119"/>
        <v>0</v>
      </c>
      <c r="AQ352" s="77">
        <f t="shared" si="120"/>
        <v>0</v>
      </c>
      <c r="AR352" s="77">
        <f t="shared" si="121"/>
        <v>0</v>
      </c>
      <c r="AS352" s="105" t="str">
        <f>IF($B351="","",IF($B351=$B348,AS349,$B351))</f>
        <v>26</v>
      </c>
      <c r="AT352" s="311"/>
      <c r="AU352" s="298"/>
      <c r="AV352" s="298"/>
    </row>
    <row r="353" spans="1:48" ht="26.25" customHeight="1" x14ac:dyDescent="0.2">
      <c r="A353" s="309"/>
      <c r="B353" s="283"/>
      <c r="C353" s="304"/>
      <c r="D353" s="54" t="s">
        <v>32</v>
      </c>
      <c r="E353" s="278"/>
      <c r="F353" s="292"/>
      <c r="G353" s="134"/>
      <c r="H353" s="278"/>
      <c r="I353" s="57"/>
      <c r="J353" s="179" t="str">
        <f>IF(I353="","",IF(_xlfn.XLOOKUP(I353,I$3:I352,$AS$3:AS352,0,,-1)=AS353,_xlfn.XLOOKUP(I353,I$3:I352,J$3:J352,1,,-1)+1,1))</f>
        <v/>
      </c>
      <c r="K353" s="63" t="str">
        <f>IF(I353="","",_xlfn.XLOOKUP(I353,I$3:I352,K$3:K352,0,,-1)+IF($D353=" ",1,0))</f>
        <v/>
      </c>
      <c r="L353" s="55"/>
      <c r="M353" s="128"/>
      <c r="N353" s="295"/>
      <c r="O353" s="62" t="str">
        <f>IF(OR(W351="",W352=""),"",IF(L353&gt;0,ROUND(IF(M353&gt;0,M353,IF(M351&gt;0,IF(N351=TRUE,ROUND((M351*W353)/W351,0),(M351*W353)/W351),IF(M352&gt;0,IF(N351=TRUE,ROUND((M352*W353)/W352,0),(M352*W353)/W352),IF(M353&gt;0,M353,0)))),2),""))</f>
        <v/>
      </c>
      <c r="P353" s="63" t="str">
        <f t="shared" si="122"/>
        <v/>
      </c>
      <c r="Q353" s="278"/>
      <c r="R353" s="278"/>
      <c r="S353" s="278"/>
      <c r="T353" s="278"/>
      <c r="U353" s="278"/>
      <c r="V353" s="289"/>
      <c r="W353" s="64" t="str">
        <f>IF(L353="","",(SUM(L351:L353)/L353)/(SUM(L351:L353)/L351+SUM(L351:L353)/L352+SUM(L351:L353)/L353))</f>
        <v/>
      </c>
      <c r="X353" s="77">
        <f t="shared" ref="X353:AD362" si="125">IF($I353=X$2,IF(OR($D353="W",$D353="1/2W",$D353="1/2L"),$P353-$O353,IF($D353="X",0,-$O353)),0)</f>
        <v>0</v>
      </c>
      <c r="Y353" s="77">
        <f t="shared" si="125"/>
        <v>0</v>
      </c>
      <c r="Z353" s="77">
        <f t="shared" si="125"/>
        <v>0</v>
      </c>
      <c r="AA353" s="77">
        <f t="shared" si="125"/>
        <v>0</v>
      </c>
      <c r="AB353" s="77">
        <f t="shared" si="125"/>
        <v>0</v>
      </c>
      <c r="AC353" s="77">
        <f t="shared" si="125"/>
        <v>0</v>
      </c>
      <c r="AD353" s="77">
        <f t="shared" si="125"/>
        <v>0</v>
      </c>
      <c r="AE353" s="77">
        <f t="shared" si="108"/>
        <v>0</v>
      </c>
      <c r="AF353" s="77">
        <f t="shared" si="109"/>
        <v>0</v>
      </c>
      <c r="AG353" s="77">
        <f t="shared" si="110"/>
        <v>0</v>
      </c>
      <c r="AH353" s="77">
        <f t="shared" si="111"/>
        <v>0</v>
      </c>
      <c r="AI353" s="77">
        <f t="shared" si="112"/>
        <v>0</v>
      </c>
      <c r="AJ353" s="77">
        <f t="shared" si="113"/>
        <v>0</v>
      </c>
      <c r="AK353" s="77">
        <f t="shared" si="114"/>
        <v>0</v>
      </c>
      <c r="AL353" s="77">
        <f t="shared" si="115"/>
        <v>0</v>
      </c>
      <c r="AM353" s="77">
        <f t="shared" si="116"/>
        <v>0</v>
      </c>
      <c r="AN353" s="77">
        <f t="shared" si="117"/>
        <v>0</v>
      </c>
      <c r="AO353" s="77">
        <f t="shared" si="118"/>
        <v>0</v>
      </c>
      <c r="AP353" s="77">
        <f t="shared" si="119"/>
        <v>0</v>
      </c>
      <c r="AQ353" s="77">
        <f t="shared" si="120"/>
        <v>0</v>
      </c>
      <c r="AR353" s="77">
        <f t="shared" si="121"/>
        <v>0</v>
      </c>
      <c r="AS353" s="105" t="str">
        <f>IF($B351="","",IF($B351=$B348,AS350,$B351))</f>
        <v>26</v>
      </c>
      <c r="AT353" s="311"/>
      <c r="AU353" s="298"/>
      <c r="AV353" s="298"/>
    </row>
    <row r="354" spans="1:48" ht="13.25" customHeight="1" x14ac:dyDescent="0.2">
      <c r="A354" s="307" t="str">
        <f>IF(OR(D354="W",D355="W",D356="W",D354="1/2W",D355="1/2W",D356="1/2W",D354="1/2L",D355="1/2L",D356="1/2L"),"OK",IF(OR(D354="L",D355="L",D356="L"),"LOSS",IF(OR(D354="X",D355="X",D356="X"),"Anulado"," ")))</f>
        <v>OK</v>
      </c>
      <c r="B354" s="317" t="str">
        <f>IF(E354="","",$B351)</f>
        <v>26</v>
      </c>
      <c r="C354" s="305" t="str">
        <f>IF(E354=""," ","– "&amp;COUNTIF(B$3:B356,$B354))</f>
        <v>– 16</v>
      </c>
      <c r="D354" s="65" t="s">
        <v>28</v>
      </c>
      <c r="E354" s="326">
        <v>44708.322916666664</v>
      </c>
      <c r="F354" s="314" t="s">
        <v>363</v>
      </c>
      <c r="G354" s="66" t="s">
        <v>60</v>
      </c>
      <c r="H354" s="313" t="str">
        <f ca="1">IF(E354="","",IF(AND(DAY(E354)&lt;DAY(TODAY()),$A354=" "),"???",IF($A354=" ",IF(AND(DAY(E354)=DAY(TODAY()),HOUR(E354)&lt;=HOUR(NOW())+1),IF(AND(HOUR(E354)+2&lt;=HOUR(NOW()),DAY(E354)&lt;=DAY(TODAY()),MINUTE(E354)&lt;=MINUTE(NOW())),"???",IF(OR(MINUTE(E354)&lt;=MINUTE(NOW()),HOUR(E354)&lt;=HOUR(NOW())),"!!!","")),""),"")))</f>
        <v/>
      </c>
      <c r="I354" s="67" t="s">
        <v>20</v>
      </c>
      <c r="J354" s="69">
        <f>IF(I354="","",IF(_xlfn.XLOOKUP(I354,I$3:I353,$AS$3:AS353,0,,-1)=AS354,_xlfn.XLOOKUP(I354,I$3:I353,J$3:J353,1,,-1)+1,1))</f>
        <v>14</v>
      </c>
      <c r="K354" s="173">
        <f>IF(I354="","",_xlfn.XLOOKUP(I354,I$3:I353,K$3:K353,0,,-1)+IF($D354=" ",1,0))</f>
        <v>0</v>
      </c>
      <c r="L354" s="70">
        <v>2.2999999999999998</v>
      </c>
      <c r="M354" s="71">
        <v>5.94</v>
      </c>
      <c r="N354" s="293" t="b">
        <v>0</v>
      </c>
      <c r="O354" s="72">
        <f>IF(OR(W354="",W355=""),"",ROUND(IF(L356&gt;0,IF(M354&gt;0,M354,IF(M355&gt;0,IF(N354=TRUE,ROUND((M355*W354)/W355,0),(M355*W354)/W355),IF(N354=TRUE,ROUND((M356*W354)/W356,0),(M356*W354)/W356))),IF(M354&gt;0,M354,IF(N354=TRUE,ROUND((M355*W354)/W355,0),(M355*W354)/W355))),2))</f>
        <v>5.94</v>
      </c>
      <c r="P354" s="73">
        <f t="shared" si="122"/>
        <v>13.661999999999999</v>
      </c>
      <c r="Q354" s="320">
        <f>IF($A354="Anulado",0,IF(OR($A354="LOSS",$A354="OK"),IF(OR($D354="W",$D354="1/2W",$D354="1/2L"),P354-O354,IF($D354="L",-O354,0))+IF(OR($D355="W",$D355="1/2W",$D355="1/2L"),P355-O355,IF($D355="L",-O355,0))+IF(OR($D356="W",$D356="1/2W",$D356="1/2L"),P356-O356,IF($D356="L",-O356,0)),IF(AND(OR($D354="W",$D354="1/2W",$D354="1/2L"),D355="W"),P354+P355-SUM(O354:O356)+_xlfn.XLOOKUP("X",D354:D356,O354:O356,0),IF(AND(D354=TRUE,D356="W"),P354+P356-SUM(O354:O356),IF(AND(D355="W",D356="W"),P355+P356-SUM(O354:O356)+_xlfn.XLOOKUP("X",D354:D356,O354:O356,0),IF(L356&gt;0,IF(OR($D354="W",$D354="1/2W",$D354="1/2L"),P354-SUM(O354:O356)+_xlfn.XLOOKUP("X",D354:D356,O354:O356,0),IF(OR($D354="W",$D354="1/2W",$D354="1/2L"),P355-SUM(O354:O356)+_xlfn.XLOOKUP("X",D354:D356,O354:O356,0),IF(OR($D354="W",$D354="1/2W",$D354="1/2L"),P356-SUM(O354:O356)+_xlfn.XLOOKUP("X",D354:D356,O354:O356,0),SUM(P354:P356)/3-SUM(O354:O356)+_xlfn.XLOOKUP("X",D354:D356,O354:O356,0)))),IF(OR($D354="W",$D354="1/2W",$D354="1/2L"),P354-SUM(O354:O355)+_xlfn.XLOOKUP("X",D354:D356,O354:O356,0),IF(OR($D354="W",$D354="1/2W",$D354="1/2L"),P355-SUM(O354:O355)+_xlfn.XLOOKUP("X",D354:D356,O354:O356,0),SUM(P354:P355)/2-SUM(O354:O355)+_xlfn.XLOOKUP("X",D354:D356,O354:O356,0)))))))))</f>
        <v>0.59820999999999991</v>
      </c>
      <c r="R354" s="319">
        <f>IF(Q354=0,0,Q354/SUM(O354:O356))</f>
        <v>4.5769701606732965E-2</v>
      </c>
      <c r="S354" s="296">
        <f>IF($B354=$B351,IF(OR($A354="LOSS",$A354="OK",$A354="Anulada"),Q354,0)+S351,IF(OR($A354="LOSS",$A354="OK",$A354="Anulada"),Q354,0))</f>
        <v>35.008490000000002</v>
      </c>
      <c r="T354" s="296">
        <f>IF($B354="",0,IF($B354=$B351,IF(G356="",IF(OR(G354="DNB1",G354="DNB2",G354="AH1(0)",G354="AH2(0)",G354="AH1(1)",G354="AH2(1)",G354="AH1(2)",G354="AH2(2)",G354="AH1(3)",G354="AH2(3)",G354="AH1(4)",G354="AH2(4)"),0,IF(Q354&lt;0,IF(G356="",SMALL(P354:P356,1)-SUM(O354:O356),0),SMALL(P354:P356,1)-SUM(O354:O356))),IF(Q354&lt;0,IF(G356="",SMALL(P354:P356,1)-SUM(O354:O356),0),SMALL(P354:P356,1)-SUM(O354:O356)))+T351,IF(G356="",IF(OR(G354="DNB1",G354="DNB2",G354="AH1(0)",G354="AH2(0)",G354="AH1(1)",G354="AH2(1)",G354="AH1(2)",G354="AH2(2)",G354="AH1(3)",G354="AH2(3)",G354="AH1(4)",G354="AH2(4)"),0,IF(Q354&lt;0,IF(G356="",SMALL(P354:P356,1)-SUM(O354:O356),0),SMALL(P354:P356,1)-SUM(O354:O356))),IF(Q354&lt;0,IF(G356="",SMALL(P354:P356,1)-SUM(O354:O356),0),SMALL(P354:P356,1)-SUM(O354:O356)))))</f>
        <v>-23.220099999999992</v>
      </c>
      <c r="U354" s="296">
        <f>IF($B354=$B351,IF(Q354&lt;0,IF(G356="",Q354,0),Q354)+U351,Q354)</f>
        <v>35.008490000000002</v>
      </c>
      <c r="V354" s="323">
        <f>IF(U354=0,0,U354/AT354)</f>
        <v>4.0284558645846513E-2</v>
      </c>
      <c r="W354" s="74">
        <f>IF(L354="","",IF(L356&gt;0,(SUM(L354:L356)/L354)/(SUM(L354:L356)/L354+SUM(L354:L356)/L355+SUM(L354:L356)/L356),L355/SUM(L354:L355)))</f>
        <v>0.454588570073512</v>
      </c>
      <c r="X354" s="77">
        <f t="shared" si="125"/>
        <v>0</v>
      </c>
      <c r="Y354" s="77">
        <f t="shared" si="125"/>
        <v>0</v>
      </c>
      <c r="Z354" s="89">
        <f t="shared" si="125"/>
        <v>-5.94</v>
      </c>
      <c r="AA354" s="77">
        <f t="shared" si="125"/>
        <v>0</v>
      </c>
      <c r="AB354" s="77">
        <f t="shared" si="125"/>
        <v>0</v>
      </c>
      <c r="AC354" s="77">
        <f t="shared" si="125"/>
        <v>0</v>
      </c>
      <c r="AD354" s="77">
        <f t="shared" si="125"/>
        <v>0</v>
      </c>
      <c r="AE354" s="77">
        <f t="shared" si="108"/>
        <v>0</v>
      </c>
      <c r="AF354" s="77">
        <f t="shared" si="109"/>
        <v>0</v>
      </c>
      <c r="AG354" s="77">
        <f t="shared" si="110"/>
        <v>0</v>
      </c>
      <c r="AH354" s="77">
        <f t="shared" si="111"/>
        <v>0</v>
      </c>
      <c r="AI354" s="77">
        <f t="shared" si="112"/>
        <v>0</v>
      </c>
      <c r="AJ354" s="77">
        <f t="shared" si="113"/>
        <v>1</v>
      </c>
      <c r="AK354" s="77">
        <f t="shared" si="114"/>
        <v>0</v>
      </c>
      <c r="AL354" s="77">
        <f t="shared" si="115"/>
        <v>0</v>
      </c>
      <c r="AM354" s="77">
        <f t="shared" si="116"/>
        <v>0</v>
      </c>
      <c r="AN354" s="77">
        <f t="shared" si="117"/>
        <v>0</v>
      </c>
      <c r="AO354" s="77">
        <f t="shared" si="118"/>
        <v>0</v>
      </c>
      <c r="AP354" s="77">
        <f t="shared" si="119"/>
        <v>0</v>
      </c>
      <c r="AQ354" s="77">
        <f t="shared" si="120"/>
        <v>0</v>
      </c>
      <c r="AR354" s="77">
        <f t="shared" si="121"/>
        <v>0</v>
      </c>
      <c r="AS354" s="107" t="str">
        <f>IF($B354="","",IF($B354=$B351,AS351,$B354))</f>
        <v>26</v>
      </c>
      <c r="AT354" s="321">
        <f>IF($B354=$B351,AT351+SUM(O354:O356),SUM(O354:O356))</f>
        <v>869.03000000000009</v>
      </c>
      <c r="AU354" s="296">
        <f>IF($A354=" ",SUM(O354:O356),0)+AU351</f>
        <v>0</v>
      </c>
      <c r="AV354" s="296">
        <f>IF($B354="","",AV351+Q354)</f>
        <v>636.72779538757584</v>
      </c>
    </row>
    <row r="355" spans="1:48" ht="13" customHeight="1" x14ac:dyDescent="0.2">
      <c r="A355" s="308"/>
      <c r="B355" s="282"/>
      <c r="C355" s="303"/>
      <c r="D355" s="79" t="s">
        <v>31</v>
      </c>
      <c r="E355" s="277"/>
      <c r="F355" s="291"/>
      <c r="G355" s="80" t="s">
        <v>61</v>
      </c>
      <c r="H355" s="277"/>
      <c r="I355" s="81" t="s">
        <v>23</v>
      </c>
      <c r="J355" s="83">
        <f>IF(I355="","",IF(_xlfn.XLOOKUP(I355,I$3:I354,$AS$3:AS354,0,,-1)=AS355,_xlfn.XLOOKUP(I355,I$3:I354,J$3:J354,1,,-1)+1,1))</f>
        <v>13</v>
      </c>
      <c r="K355" s="174">
        <f>IF(I355="","",_xlfn.XLOOKUP(I355,I$3:I354,K$3:K354,0,,-1)+IF($D355=" ",1,0))</f>
        <v>0</v>
      </c>
      <c r="L355" s="84">
        <v>1.917</v>
      </c>
      <c r="M355" s="85"/>
      <c r="N355" s="294"/>
      <c r="O355" s="86">
        <f>IF(OR(W354="",W355=""),"",ROUND(IF(L356&gt;0,IF(M355&gt;0,M355,IF(M354&gt;0,IF(N354=TRUE,ROUND((M354*W355)/W354,0),(M354*W355)/W354),IF(M355&gt;0,IF(N354=TRUE,ROUND(M355,0),M355),IF(M356&gt;0,IF(N354=TRUE,ROUND(O356*W355/W356,0),O356*W355/W356),0)))),IF(M355&gt;0,M355,IF(N354=TRUE,ROUND((M354*W355)/W354,0),(M354*W355)/W354))),2))</f>
        <v>7.13</v>
      </c>
      <c r="P355" s="87">
        <f t="shared" si="122"/>
        <v>13.66821</v>
      </c>
      <c r="Q355" s="277"/>
      <c r="R355" s="286"/>
      <c r="S355" s="286"/>
      <c r="T355" s="286"/>
      <c r="U355" s="286"/>
      <c r="V355" s="288"/>
      <c r="W355" s="88">
        <f>IF(L355="","",IF(L356&gt;0,(SUM(L354:L356)/L355)/(SUM(L354:L356)/L354+SUM(L354:L356)/L355+SUM(L354:L356)/L356),L354/SUM(L354:L355)))</f>
        <v>0.54541142992648806</v>
      </c>
      <c r="X355" s="77">
        <f t="shared" si="125"/>
        <v>0</v>
      </c>
      <c r="Y355" s="77">
        <f t="shared" si="125"/>
        <v>0</v>
      </c>
      <c r="Z355" s="77">
        <f t="shared" si="125"/>
        <v>0</v>
      </c>
      <c r="AA355" s="77">
        <f t="shared" si="125"/>
        <v>0</v>
      </c>
      <c r="AB355" s="77">
        <f t="shared" si="125"/>
        <v>0</v>
      </c>
      <c r="AC355" s="89">
        <f t="shared" si="125"/>
        <v>6.5382100000000003</v>
      </c>
      <c r="AD355" s="77">
        <f t="shared" si="125"/>
        <v>0</v>
      </c>
      <c r="AE355" s="77">
        <f t="shared" si="108"/>
        <v>0</v>
      </c>
      <c r="AF355" s="77">
        <f t="shared" si="109"/>
        <v>0</v>
      </c>
      <c r="AG355" s="77">
        <f t="shared" si="110"/>
        <v>0</v>
      </c>
      <c r="AH355" s="77">
        <f t="shared" si="111"/>
        <v>0</v>
      </c>
      <c r="AI355" s="77">
        <f t="shared" si="112"/>
        <v>0</v>
      </c>
      <c r="AJ355" s="77">
        <f t="shared" si="113"/>
        <v>0</v>
      </c>
      <c r="AK355" s="77">
        <f t="shared" si="114"/>
        <v>0</v>
      </c>
      <c r="AL355" s="77">
        <f t="shared" si="115"/>
        <v>0</v>
      </c>
      <c r="AM355" s="77">
        <f t="shared" si="116"/>
        <v>0</v>
      </c>
      <c r="AN355" s="77">
        <f t="shared" si="117"/>
        <v>0</v>
      </c>
      <c r="AO355" s="77">
        <f t="shared" si="118"/>
        <v>1</v>
      </c>
      <c r="AP355" s="77">
        <f t="shared" si="119"/>
        <v>0</v>
      </c>
      <c r="AQ355" s="77">
        <f t="shared" si="120"/>
        <v>0</v>
      </c>
      <c r="AR355" s="77">
        <f t="shared" si="121"/>
        <v>0</v>
      </c>
      <c r="AS355" s="107" t="str">
        <f>IF($B354="","",IF($B354=$B351,AS352,$B354))</f>
        <v>26</v>
      </c>
      <c r="AT355" s="311"/>
      <c r="AU355" s="298"/>
      <c r="AV355" s="298"/>
    </row>
    <row r="356" spans="1:48" ht="13.25" customHeight="1" x14ac:dyDescent="0.2">
      <c r="A356" s="309"/>
      <c r="B356" s="283"/>
      <c r="C356" s="304"/>
      <c r="D356" s="90" t="s">
        <v>32</v>
      </c>
      <c r="E356" s="278"/>
      <c r="F356" s="292"/>
      <c r="G356" s="109"/>
      <c r="H356" s="278"/>
      <c r="I356" s="110"/>
      <c r="J356" s="112" t="str">
        <f>IF(I356="","",IF(_xlfn.XLOOKUP(I356,I$3:I355,$AS$3:AS355,0,,-1)=AS356,_xlfn.XLOOKUP(I356,I$3:I355,J$3:J355,1,,-1)+1,1))</f>
        <v/>
      </c>
      <c r="K356" s="115" t="str">
        <f>IF(I356="","",_xlfn.XLOOKUP(I356,I$3:I355,K$3:K355,0,,-1)+IF($D356=" ",1,0))</f>
        <v/>
      </c>
      <c r="L356" s="113"/>
      <c r="M356" s="96"/>
      <c r="N356" s="295"/>
      <c r="O356" s="114" t="str">
        <f>IF(OR(W354="",W355=""),"",IF(L356&gt;0,ROUND(IF(M356&gt;0,M356,IF(M354&gt;0,IF(N354=TRUE,ROUND((M354*W356)/W354,0),(M354*W356)/W354),IF(M355&gt;0,IF(N354=TRUE,ROUND((M355*W356)/W355,0),(M355*W356)/W355),IF(M356&gt;0,M356,0)))),2),""))</f>
        <v/>
      </c>
      <c r="P356" s="115" t="str">
        <f t="shared" si="122"/>
        <v/>
      </c>
      <c r="Q356" s="278"/>
      <c r="R356" s="278"/>
      <c r="S356" s="278"/>
      <c r="T356" s="278"/>
      <c r="U356" s="278"/>
      <c r="V356" s="289"/>
      <c r="W356" s="116" t="str">
        <f>IF(L356="","",(SUM(L354:L356)/L356)/(SUM(L354:L356)/L354+SUM(L354:L356)/L355+SUM(L354:L356)/L356))</f>
        <v/>
      </c>
      <c r="X356" s="77">
        <f t="shared" si="125"/>
        <v>0</v>
      </c>
      <c r="Y356" s="77">
        <f t="shared" si="125"/>
        <v>0</v>
      </c>
      <c r="Z356" s="77">
        <f t="shared" si="125"/>
        <v>0</v>
      </c>
      <c r="AA356" s="77">
        <f t="shared" si="125"/>
        <v>0</v>
      </c>
      <c r="AB356" s="77">
        <f t="shared" si="125"/>
        <v>0</v>
      </c>
      <c r="AC356" s="77">
        <f t="shared" si="125"/>
        <v>0</v>
      </c>
      <c r="AD356" s="77">
        <f t="shared" si="125"/>
        <v>0</v>
      </c>
      <c r="AE356" s="77">
        <f t="shared" si="108"/>
        <v>0</v>
      </c>
      <c r="AF356" s="77">
        <f t="shared" si="109"/>
        <v>0</v>
      </c>
      <c r="AG356" s="77">
        <f t="shared" si="110"/>
        <v>0</v>
      </c>
      <c r="AH356" s="77">
        <f t="shared" si="111"/>
        <v>0</v>
      </c>
      <c r="AI356" s="77">
        <f t="shared" si="112"/>
        <v>0</v>
      </c>
      <c r="AJ356" s="77">
        <f t="shared" si="113"/>
        <v>0</v>
      </c>
      <c r="AK356" s="77">
        <f t="shared" si="114"/>
        <v>0</v>
      </c>
      <c r="AL356" s="77">
        <f t="shared" si="115"/>
        <v>0</v>
      </c>
      <c r="AM356" s="77">
        <f t="shared" si="116"/>
        <v>0</v>
      </c>
      <c r="AN356" s="77">
        <f t="shared" si="117"/>
        <v>0</v>
      </c>
      <c r="AO356" s="77">
        <f t="shared" si="118"/>
        <v>0</v>
      </c>
      <c r="AP356" s="77">
        <f t="shared" si="119"/>
        <v>0</v>
      </c>
      <c r="AQ356" s="77">
        <f t="shared" si="120"/>
        <v>0</v>
      </c>
      <c r="AR356" s="77">
        <f t="shared" si="121"/>
        <v>0</v>
      </c>
      <c r="AS356" s="107" t="str">
        <f>IF($B354="","",IF($B354=$B351,AS353,$B354))</f>
        <v>26</v>
      </c>
      <c r="AT356" s="311"/>
      <c r="AU356" s="298"/>
      <c r="AV356" s="298"/>
    </row>
    <row r="357" spans="1:48" ht="13.25" customHeight="1" x14ac:dyDescent="0.2">
      <c r="A357" s="312" t="str">
        <f>IF(OR(D357="W",D358="W",D359="W",D357="1/2W",D358="1/2W",D359="1/2W",D357="1/2L",D358="1/2L",D359="1/2L"),"OK",IF(OR(D357="L",D358="L",D359="L"),"LOSS",IF(OR(D357="X",D358="X",D359="X"),"Anulado"," ")))</f>
        <v>OK</v>
      </c>
      <c r="B357" s="316" t="str">
        <f>IF(E357="","",$B354)</f>
        <v>26</v>
      </c>
      <c r="C357" s="302" t="str">
        <f>IF(E357=""," ","– "&amp;COUNTIF(B$3:B359,$B357))</f>
        <v>– 17</v>
      </c>
      <c r="D357" s="25" t="s">
        <v>31</v>
      </c>
      <c r="E357" s="325">
        <v>44709.333333333336</v>
      </c>
      <c r="F357" s="315" t="s">
        <v>364</v>
      </c>
      <c r="G357" s="117" t="s">
        <v>298</v>
      </c>
      <c r="H357" s="306" t="str">
        <f ca="1">IF(E357="","",IF(AND(DAY(E357)&lt;DAY(TODAY()),$A357=" "),"???",IF($A357=" ",IF(AND(DAY(E357)=DAY(TODAY()),HOUR(E357)&lt;=HOUR(NOW())+1),IF(AND(HOUR(E357)+2&lt;=HOUR(NOW()),DAY(E357)&lt;=DAY(TODAY()),MINUTE(E357)&lt;=MINUTE(NOW())),"???",IF(OR(MINUTE(E357)&lt;=MINUTE(NOW()),HOUR(E357)&lt;=HOUR(NOW())),"!!!","")),""),"")))</f>
        <v/>
      </c>
      <c r="I357" s="27" t="s">
        <v>18</v>
      </c>
      <c r="J357" s="175">
        <f>IF(I357="","",IF(_xlfn.XLOOKUP(I357,I$3:I356,$AS$3:AS356,0,,-1)=AS357,_xlfn.XLOOKUP(I357,I$3:I356,J$3:J356,1,,-1)+1,1))</f>
        <v>6</v>
      </c>
      <c r="K357" s="176">
        <f>IF(I357="","",_xlfn.XLOOKUP(I357,I$3:I356,K$3:K356,0,,-1)+IF($D357=" ",1,0))</f>
        <v>0</v>
      </c>
      <c r="L357" s="118">
        <v>1.9</v>
      </c>
      <c r="M357" s="119">
        <v>57</v>
      </c>
      <c r="N357" s="318" t="b">
        <v>0</v>
      </c>
      <c r="O357" s="102">
        <f>IF(OR(W357="",W358=""),"",ROUND(IF(L359&gt;0,IF(M357&gt;0,M357,IF(M358&gt;0,IF(N357=TRUE,ROUND((M358*W357)/W358,0),(M358*W357)/W358),IF(N357=TRUE,ROUND((M359*W357)/W359,0),(M359*W357)/W359))),IF(M357&gt;0,M357,IF(N357=TRUE,ROUND((M358*W357)/W358,0),(M358*W357)/W358))),2))</f>
        <v>57</v>
      </c>
      <c r="P357" s="33">
        <f t="shared" si="122"/>
        <v>108.3</v>
      </c>
      <c r="Q357" s="301">
        <f>IF($A357="Anulado",0,IF(OR($A357="LOSS",$A357="OK"),IF(OR($D357="W",$D357="1/2W",$D357="1/2L"),P357-O357,IF($D357="L",-O357,0))+IF(OR($D358="W",$D358="1/2W",$D358="1/2L"),P358-O358,IF($D358="L",-O358,0))+IF(OR($D359="W",$D359="1/2W",$D359="1/2L"),P359-O359,IF($D359="L",-O359,0)),IF(AND(OR($D357="W",$D357="1/2W",$D357="1/2L"),D358="W"),P357+P358-SUM(O357:O359)+_xlfn.XLOOKUP("X",D357:D359,O357:O359,0),IF(AND(D357=TRUE,D359="W"),P357+P359-SUM(O357:O359),IF(AND(D358="W",D359="W"),P358+P359-SUM(O357:O359)+_xlfn.XLOOKUP("X",D357:D359,O357:O359,0),IF(L359&gt;0,IF(OR($D357="W",$D357="1/2W",$D357="1/2L"),P357-SUM(O357:O359)+_xlfn.XLOOKUP("X",D357:D359,O357:O359,0),IF(OR($D357="W",$D357="1/2W",$D357="1/2L"),P358-SUM(O357:O359)+_xlfn.XLOOKUP("X",D357:D359,O357:O359,0),IF(OR($D357="W",$D357="1/2W",$D357="1/2L"),P359-SUM(O357:O359)+_xlfn.XLOOKUP("X",D357:D359,O357:O359,0),SUM(P357:P359)/3-SUM(O357:O359)+_xlfn.XLOOKUP("X",D357:D359,O357:O359,0)))),IF(OR($D357="W",$D357="1/2W",$D357="1/2L"),P357-SUM(O357:O358)+_xlfn.XLOOKUP("X",D357:D359,O357:O359,0),IF(OR($D357="W",$D357="1/2W",$D357="1/2L"),P358-SUM(O357:O358)+_xlfn.XLOOKUP("X",D357:D359,O357:O359,0),SUM(P357:P358)/2-SUM(O357:O358)+_xlfn.XLOOKUP("X",D357:D359,O357:O359,0)))))))))</f>
        <v>6.7299999999999969</v>
      </c>
      <c r="R357" s="300">
        <f>IF(Q357=0,0,Q357/SUM(O357:O359))</f>
        <v>6.625972235896424E-2</v>
      </c>
      <c r="S357" s="285">
        <f>IF($B357=$B354,IF(OR($A357="LOSS",$A357="OK",$A357="Anulada"),Q357,0)+S354,IF(OR($A357="LOSS",$A357="OK",$A357="Anulada"),Q357,0))</f>
        <v>41.738489999999999</v>
      </c>
      <c r="T357" s="285">
        <f>IF($B357="",0,IF($B357=$B354,IF(G359="",IF(OR(G357="DNB1",G357="DNB2",G357="AH1(0)",G357="AH2(0)",G357="AH1(1)",G357="AH2(1)",G357="AH1(2)",G357="AH2(2)",G357="AH1(3)",G357="AH2(3)",G357="AH1(4)",G357="AH2(4)"),0,IF(Q357&lt;0,IF(G359="",SMALL(P357:P359,1)-SUM(O357:O359),0),SMALL(P357:P359,1)-SUM(O357:O359))),IF(Q357&lt;0,IF(G359="",SMALL(P357:P359,1)-SUM(O357:O359),0),SMALL(P357:P359,1)-SUM(O357:O359)))+T354,IF(G359="",IF(OR(G357="DNB1",G357="DNB2",G357="AH1(0)",G357="AH2(0)",G357="AH1(1)",G357="AH2(1)",G357="AH1(2)",G357="AH2(2)",G357="AH1(3)",G357="AH2(3)",G357="AH1(4)",G357="AH2(4)"),0,IF(Q357&lt;0,IF(G359="",SMALL(P357:P359,1)-SUM(O357:O359),0),SMALL(P357:P359,1)-SUM(O357:O359))),IF(Q357&lt;0,IF(G359="",SMALL(P357:P359,1)-SUM(O357:O359),0),SMALL(P357:P359,1)-SUM(O357:O359)))))</f>
        <v>-16.490099999999988</v>
      </c>
      <c r="U357" s="285">
        <f>IF($B357=$B354,IF(Q357&lt;0,IF(G359="",Q357,0),Q357)+U354,Q357)</f>
        <v>41.738489999999999</v>
      </c>
      <c r="V357" s="287">
        <f>IF(U357=0,0,U357/AT357)</f>
        <v>4.3002771481557789E-2</v>
      </c>
      <c r="W357" s="34">
        <f>IF(L357="","",IF(L359&gt;0,(SUM(L357:L359)/L357)/(SUM(L357:L359)/L357+SUM(L357:L359)/L358+SUM(L357:L359)/L359),L358/SUM(L357:L358)))</f>
        <v>0.56120092378752895</v>
      </c>
      <c r="X357" s="89">
        <f t="shared" si="125"/>
        <v>51.3</v>
      </c>
      <c r="Y357" s="77">
        <f t="shared" si="125"/>
        <v>0</v>
      </c>
      <c r="Z357" s="77">
        <f t="shared" si="125"/>
        <v>0</v>
      </c>
      <c r="AA357" s="77">
        <f t="shared" si="125"/>
        <v>0</v>
      </c>
      <c r="AB357" s="77">
        <f t="shared" si="125"/>
        <v>0</v>
      </c>
      <c r="AC357" s="77">
        <f t="shared" si="125"/>
        <v>0</v>
      </c>
      <c r="AD357" s="77">
        <f t="shared" si="125"/>
        <v>0</v>
      </c>
      <c r="AE357" s="77">
        <f t="shared" si="108"/>
        <v>1</v>
      </c>
      <c r="AF357" s="77">
        <f t="shared" si="109"/>
        <v>0</v>
      </c>
      <c r="AG357" s="77">
        <f t="shared" si="110"/>
        <v>0</v>
      </c>
      <c r="AH357" s="77">
        <f t="shared" si="111"/>
        <v>0</v>
      </c>
      <c r="AI357" s="77">
        <f t="shared" si="112"/>
        <v>0</v>
      </c>
      <c r="AJ357" s="77">
        <f t="shared" si="113"/>
        <v>0</v>
      </c>
      <c r="AK357" s="77">
        <f t="shared" si="114"/>
        <v>0</v>
      </c>
      <c r="AL357" s="77">
        <f t="shared" si="115"/>
        <v>0</v>
      </c>
      <c r="AM357" s="77">
        <f t="shared" si="116"/>
        <v>0</v>
      </c>
      <c r="AN357" s="77">
        <f t="shared" si="117"/>
        <v>0</v>
      </c>
      <c r="AO357" s="77">
        <f t="shared" si="118"/>
        <v>0</v>
      </c>
      <c r="AP357" s="77">
        <f t="shared" si="119"/>
        <v>0</v>
      </c>
      <c r="AQ357" s="77">
        <f t="shared" si="120"/>
        <v>0</v>
      </c>
      <c r="AR357" s="77">
        <f t="shared" si="121"/>
        <v>0</v>
      </c>
      <c r="AS357" s="105" t="str">
        <f>IF($B357="","",IF($B357=$B354,AS354,$B357))</f>
        <v>26</v>
      </c>
      <c r="AT357" s="322">
        <f>IF($B357=$B354,AT354+SUM(O357:O359),SUM(O357:O359))</f>
        <v>970.60000000000014</v>
      </c>
      <c r="AU357" s="285">
        <f>IF($A357=" ",SUM(O357:O359),0)+AU354</f>
        <v>0</v>
      </c>
      <c r="AV357" s="285">
        <f>IF($B357="","",AV354+Q357)</f>
        <v>643.45779538757586</v>
      </c>
    </row>
    <row r="358" spans="1:48" ht="13" customHeight="1" x14ac:dyDescent="0.2">
      <c r="A358" s="308"/>
      <c r="B358" s="282"/>
      <c r="C358" s="303"/>
      <c r="D358" s="39" t="s">
        <v>28</v>
      </c>
      <c r="E358" s="277"/>
      <c r="F358" s="291"/>
      <c r="G358" s="120" t="s">
        <v>299</v>
      </c>
      <c r="H358" s="277"/>
      <c r="I358" s="42" t="s">
        <v>23</v>
      </c>
      <c r="J358" s="177">
        <f>IF(I358="","",IF(_xlfn.XLOOKUP(I358,I$3:I357,$AS$3:AS357,0,,-1)=AS358,_xlfn.XLOOKUP(I358,I$3:I357,J$3:J357,1,,-1)+1,1))</f>
        <v>14</v>
      </c>
      <c r="K358" s="178">
        <f>IF(I358="","",_xlfn.XLOOKUP(I358,I$3:I357,K$3:K357,0,,-1)+IF($D358=" ",1,0))</f>
        <v>0</v>
      </c>
      <c r="L358" s="121">
        <v>2.4300000000000002</v>
      </c>
      <c r="M358" s="122"/>
      <c r="N358" s="294"/>
      <c r="O358" s="47">
        <f>IF(OR(W357="",W358=""),"",ROUND(IF(L359&gt;0,IF(M358&gt;0,M358,IF(M357&gt;0,IF(N357=TRUE,ROUND((M357*W358)/W357,0),(M357*W358)/W357),IF(M358&gt;0,IF(N357=TRUE,ROUND(M358,0),M358),IF(M359&gt;0,IF(N357=TRUE,ROUND(O359*W358/W359,0),O359*W358/W359),0)))),IF(M358&gt;0,M358,IF(N357=TRUE,ROUND((M357*W358)/W357,0),(M357*W358)/W357))),2))</f>
        <v>44.57</v>
      </c>
      <c r="P358" s="48">
        <f t="shared" si="122"/>
        <v>108.30510000000001</v>
      </c>
      <c r="Q358" s="277"/>
      <c r="R358" s="286"/>
      <c r="S358" s="286"/>
      <c r="T358" s="286"/>
      <c r="U358" s="286"/>
      <c r="V358" s="288"/>
      <c r="W358" s="49">
        <f>IF(L358="","",IF(L359&gt;0,(SUM(L357:L359)/L358)/(SUM(L357:L359)/L357+SUM(L357:L359)/L358+SUM(L357:L359)/L359),L357/SUM(L357:L358)))</f>
        <v>0.43879907621247111</v>
      </c>
      <c r="X358" s="77">
        <f t="shared" si="125"/>
        <v>0</v>
      </c>
      <c r="Y358" s="77">
        <f t="shared" si="125"/>
        <v>0</v>
      </c>
      <c r="Z358" s="77">
        <f t="shared" si="125"/>
        <v>0</v>
      </c>
      <c r="AA358" s="77">
        <f t="shared" si="125"/>
        <v>0</v>
      </c>
      <c r="AB358" s="77">
        <f t="shared" si="125"/>
        <v>0</v>
      </c>
      <c r="AC358" s="89">
        <f t="shared" si="125"/>
        <v>-44.57</v>
      </c>
      <c r="AD358" s="77">
        <f t="shared" si="125"/>
        <v>0</v>
      </c>
      <c r="AE358" s="77">
        <f t="shared" si="108"/>
        <v>0</v>
      </c>
      <c r="AF358" s="77">
        <f t="shared" si="109"/>
        <v>0</v>
      </c>
      <c r="AG358" s="77">
        <f t="shared" si="110"/>
        <v>0</v>
      </c>
      <c r="AH358" s="77">
        <f t="shared" si="111"/>
        <v>0</v>
      </c>
      <c r="AI358" s="77">
        <f t="shared" si="112"/>
        <v>0</v>
      </c>
      <c r="AJ358" s="77">
        <f t="shared" si="113"/>
        <v>0</v>
      </c>
      <c r="AK358" s="77">
        <f t="shared" si="114"/>
        <v>0</v>
      </c>
      <c r="AL358" s="77">
        <f t="shared" si="115"/>
        <v>0</v>
      </c>
      <c r="AM358" s="77">
        <f t="shared" si="116"/>
        <v>0</v>
      </c>
      <c r="AN358" s="77">
        <f t="shared" si="117"/>
        <v>0</v>
      </c>
      <c r="AO358" s="77">
        <f t="shared" si="118"/>
        <v>0</v>
      </c>
      <c r="AP358" s="77">
        <f t="shared" si="119"/>
        <v>1</v>
      </c>
      <c r="AQ358" s="77">
        <f t="shared" si="120"/>
        <v>0</v>
      </c>
      <c r="AR358" s="77">
        <f t="shared" si="121"/>
        <v>0</v>
      </c>
      <c r="AS358" s="105" t="str">
        <f>IF($B357="","",IF($B357=$B354,AS355,$B357))</f>
        <v>26</v>
      </c>
      <c r="AT358" s="311"/>
      <c r="AU358" s="298"/>
      <c r="AV358" s="298"/>
    </row>
    <row r="359" spans="1:48" ht="13.25" customHeight="1" x14ac:dyDescent="0.2">
      <c r="A359" s="309"/>
      <c r="B359" s="283"/>
      <c r="C359" s="304"/>
      <c r="D359" s="54" t="s">
        <v>32</v>
      </c>
      <c r="E359" s="278"/>
      <c r="F359" s="292"/>
      <c r="G359" s="134"/>
      <c r="H359" s="278"/>
      <c r="I359" s="57"/>
      <c r="J359" s="179" t="str">
        <f>IF(I359="","",IF(_xlfn.XLOOKUP(I359,I$3:I358,$AS$3:AS358,0,,-1)=AS359,_xlfn.XLOOKUP(I359,I$3:I358,J$3:J358,1,,-1)+1,1))</f>
        <v/>
      </c>
      <c r="K359" s="63" t="str">
        <f>IF(I359="","",_xlfn.XLOOKUP(I359,I$3:I358,K$3:K358,0,,-1)+IF($D359=" ",1,0))</f>
        <v/>
      </c>
      <c r="L359" s="55"/>
      <c r="M359" s="128"/>
      <c r="N359" s="295"/>
      <c r="O359" s="62" t="str">
        <f>IF(OR(W357="",W358=""),"",IF(L359&gt;0,ROUND(IF(M359&gt;0,M359,IF(M357&gt;0,IF(N357=TRUE,ROUND((M357*W359)/W357,0),(M357*W359)/W357),IF(M358&gt;0,IF(N357=TRUE,ROUND((M358*W359)/W358,0),(M358*W359)/W358),IF(M359&gt;0,M359,0)))),2),""))</f>
        <v/>
      </c>
      <c r="P359" s="63" t="str">
        <f t="shared" si="122"/>
        <v/>
      </c>
      <c r="Q359" s="278"/>
      <c r="R359" s="278"/>
      <c r="S359" s="278"/>
      <c r="T359" s="278"/>
      <c r="U359" s="278"/>
      <c r="V359" s="289"/>
      <c r="W359" s="64" t="str">
        <f>IF(L359="","",(SUM(L357:L359)/L359)/(SUM(L357:L359)/L357+SUM(L357:L359)/L358+SUM(L357:L359)/L359))</f>
        <v/>
      </c>
      <c r="X359" s="77">
        <f t="shared" si="125"/>
        <v>0</v>
      </c>
      <c r="Y359" s="77">
        <f t="shared" si="125"/>
        <v>0</v>
      </c>
      <c r="Z359" s="77">
        <f t="shared" si="125"/>
        <v>0</v>
      </c>
      <c r="AA359" s="77">
        <f t="shared" si="125"/>
        <v>0</v>
      </c>
      <c r="AB359" s="77">
        <f t="shared" si="125"/>
        <v>0</v>
      </c>
      <c r="AC359" s="77">
        <f t="shared" si="125"/>
        <v>0</v>
      </c>
      <c r="AD359" s="77">
        <f t="shared" si="125"/>
        <v>0</v>
      </c>
      <c r="AE359" s="77">
        <f t="shared" si="108"/>
        <v>0</v>
      </c>
      <c r="AF359" s="77">
        <f t="shared" si="109"/>
        <v>0</v>
      </c>
      <c r="AG359" s="77">
        <f t="shared" si="110"/>
        <v>0</v>
      </c>
      <c r="AH359" s="77">
        <f t="shared" si="111"/>
        <v>0</v>
      </c>
      <c r="AI359" s="77">
        <f t="shared" si="112"/>
        <v>0</v>
      </c>
      <c r="AJ359" s="77">
        <f t="shared" si="113"/>
        <v>0</v>
      </c>
      <c r="AK359" s="77">
        <f t="shared" si="114"/>
        <v>0</v>
      </c>
      <c r="AL359" s="77">
        <f t="shared" si="115"/>
        <v>0</v>
      </c>
      <c r="AM359" s="77">
        <f t="shared" si="116"/>
        <v>0</v>
      </c>
      <c r="AN359" s="77">
        <f t="shared" si="117"/>
        <v>0</v>
      </c>
      <c r="AO359" s="77">
        <f t="shared" si="118"/>
        <v>0</v>
      </c>
      <c r="AP359" s="77">
        <f t="shared" si="119"/>
        <v>0</v>
      </c>
      <c r="AQ359" s="77">
        <f t="shared" si="120"/>
        <v>0</v>
      </c>
      <c r="AR359" s="77">
        <f t="shared" si="121"/>
        <v>0</v>
      </c>
      <c r="AS359" s="105" t="str">
        <f>IF($B357="","",IF($B357=$B354,AS356,$B357))</f>
        <v>26</v>
      </c>
      <c r="AT359" s="311"/>
      <c r="AU359" s="298"/>
      <c r="AV359" s="298"/>
    </row>
    <row r="360" spans="1:48" ht="13.25" customHeight="1" x14ac:dyDescent="0.2">
      <c r="A360" s="307" t="str">
        <f>IF(OR(D360="W",D361="W",D362="W",D360="1/2W",D361="1/2W",D362="1/2W",D360="1/2L",D361="1/2L",D362="1/2L"),"OK",IF(OR(D360="L",D361="L",D362="L"),"LOSS",IF(OR(D360="X",D361="X",D362="X"),"Anulado"," ")))</f>
        <v>Anulado</v>
      </c>
      <c r="B360" s="317" t="str">
        <f>IF(E360="","",$B357)</f>
        <v>26</v>
      </c>
      <c r="C360" s="305" t="str">
        <f>IF(E360=""," ","– "&amp;COUNTIF(B$3:B362,$B360))</f>
        <v>– 18</v>
      </c>
      <c r="D360" s="65" t="s">
        <v>56</v>
      </c>
      <c r="E360" s="326">
        <v>44708.583333333336</v>
      </c>
      <c r="F360" s="314" t="s">
        <v>365</v>
      </c>
      <c r="G360" s="66" t="s">
        <v>35</v>
      </c>
      <c r="H360" s="313" t="str">
        <f ca="1">IF(E360="","",IF(AND(DAY(E360)&lt;DAY(TODAY()),$A360=" "),"???",IF($A360=" ",IF(AND(DAY(E360)=DAY(TODAY()),HOUR(E360)&lt;=HOUR(NOW())+1),IF(AND(HOUR(E360)+2&lt;=HOUR(NOW()),DAY(E360)&lt;=DAY(TODAY()),MINUTE(E360)&lt;=MINUTE(NOW())),"???",IF(OR(MINUTE(E360)&lt;=MINUTE(NOW()),HOUR(E360)&lt;=HOUR(NOW())),"!!!","")),""),"")))</f>
        <v/>
      </c>
      <c r="I360" s="67" t="s">
        <v>20</v>
      </c>
      <c r="J360" s="69">
        <f>IF(I360="","",IF(_xlfn.XLOOKUP(I360,I$3:I359,$AS$3:AS359,0,,-1)=AS360,_xlfn.XLOOKUP(I360,I$3:I359,J$3:J359,1,,-1)+1,1))</f>
        <v>15</v>
      </c>
      <c r="K360" s="173">
        <f>IF(I360="","",_xlfn.XLOOKUP(I360,I$3:I359,K$3:K359,0,,-1)+IF($D360=" ",1,0))</f>
        <v>0</v>
      </c>
      <c r="L360" s="70">
        <v>2.1</v>
      </c>
      <c r="M360" s="71"/>
      <c r="N360" s="293" t="b">
        <v>0</v>
      </c>
      <c r="O360" s="72">
        <f>IF(OR(W360="",W361=""),"",ROUND(IF(L362&gt;0,IF(M360&gt;0,M360,IF(M361&gt;0,IF(N360=TRUE,ROUND((M361*W360)/W361,0),(M361*W360)/W361),IF(N360=TRUE,ROUND((M362*W360)/W362,0),(M362*W360)/W362))),IF(M360&gt;0,M360,IF(N360=TRUE,ROUND((M361*W360)/W361,0),(M361*W360)/W361))),2))</f>
        <v>17.97</v>
      </c>
      <c r="P360" s="73">
        <f t="shared" si="122"/>
        <v>37.737000000000002</v>
      </c>
      <c r="Q360" s="320">
        <f>IF($A360="Anulado",0,IF(OR($A360="LOSS",$A360="OK"),IF(OR($D360="W",$D360="1/2W",$D360="1/2L"),P360-O360,IF($D360="L",-O360,0))+IF(OR($D361="W",$D361="1/2W",$D361="1/2L"),P361-O361,IF($D361="L",-O361,0))+IF(OR($D362="W",$D362="1/2W",$D362="1/2L"),P362-O362,IF($D362="L",-O362,0)),IF(AND(OR($D360="W",$D360="1/2W",$D360="1/2L"),D361="W"),P360+P361-SUM(O360:O362)+_xlfn.XLOOKUP("X",D360:D362,O360:O362,0),IF(AND(D360=TRUE,D362="W"),P360+P362-SUM(O360:O362),IF(AND(D361="W",D362="W"),P361+P362-SUM(O360:O362)+_xlfn.XLOOKUP("X",D360:D362,O360:O362,0),IF(L362&gt;0,IF(OR($D360="W",$D360="1/2W",$D360="1/2L"),P360-SUM(O360:O362)+_xlfn.XLOOKUP("X",D360:D362,O360:O362,0),IF(OR($D360="W",$D360="1/2W",$D360="1/2L"),P361-SUM(O360:O362)+_xlfn.XLOOKUP("X",D360:D362,O360:O362,0),IF(OR($D360="W",$D360="1/2W",$D360="1/2L"),P362-SUM(O360:O362)+_xlfn.XLOOKUP("X",D360:D362,O360:O362,0),SUM(P360:P362)/3-SUM(O360:O362)+_xlfn.XLOOKUP("X",D360:D362,O360:O362,0)))),IF(OR($D360="W",$D360="1/2W",$D360="1/2L"),P360-SUM(O360:O361)+_xlfn.XLOOKUP("X",D360:D362,O360:O362,0),IF(OR($D360="W",$D360="1/2W",$D360="1/2L"),P361-SUM(O360:O361)+_xlfn.XLOOKUP("X",D360:D362,O360:O362,0),SUM(P360:P361)/2-SUM(O360:O361)+_xlfn.XLOOKUP("X",D360:D362,O360:O362,0)))))))))</f>
        <v>0</v>
      </c>
      <c r="R360" s="319">
        <f>IF(Q360=0,0,Q360/SUM(O360:O362))</f>
        <v>0</v>
      </c>
      <c r="S360" s="296">
        <f>IF($B360=$B357,IF(OR($A360="LOSS",$A360="OK",$A360="Anulada"),Q360,0)+S357,IF(OR($A360="LOSS",$A360="OK",$A360="Anulada"),Q360,0))</f>
        <v>41.738489999999999</v>
      </c>
      <c r="T360" s="296">
        <f>IF($B360="",0,IF($B360=$B357,IF(G362="",IF(OR(G360="DNB1",G360="DNB2",G360="AH1(0)",G360="AH2(0)",G360="AH1(1)",G360="AH2(1)",G360="AH1(2)",G360="AH2(2)",G360="AH1(3)",G360="AH2(3)",G360="AH1(4)",G360="AH2(4)"),0,IF(Q360&lt;0,IF(G362="",SMALL(P360:P362,1)-SUM(O360:O362),0),SMALL(P360:P362,1)-SUM(O360:O362))),IF(Q360&lt;0,IF(G362="",SMALL(P360:P362,1)-SUM(O360:O362),0),SMALL(P360:P362,1)-SUM(O360:O362)))+T357,IF(G362="",IF(OR(G360="DNB1",G360="DNB2",G360="AH1(0)",G360="AH2(0)",G360="AH1(1)",G360="AH2(1)",G360="AH1(2)",G360="AH2(2)",G360="AH1(3)",G360="AH2(3)",G360="AH1(4)",G360="AH2(4)"),0,IF(Q360&lt;0,IF(G362="",SMALL(P360:P362,1)-SUM(O360:O362),0),SMALL(P360:P362,1)-SUM(O360:O362))),IF(Q360&lt;0,IF(G362="",SMALL(P360:P362,1)-SUM(O360:O362),0),SMALL(P360:P362,1)-SUM(O360:O362)))))</f>
        <v>-16.490099999999988</v>
      </c>
      <c r="U360" s="296">
        <f>IF($B360=$B357,IF(Q360&lt;0,IF(G362="",Q360,0),Q360)+U357,Q360)</f>
        <v>41.738489999999999</v>
      </c>
      <c r="V360" s="323">
        <f>IF(U360=0,0,U360/AT360)</f>
        <v>4.1507294370357106E-2</v>
      </c>
      <c r="W360" s="74">
        <f>IF(L360="","",IF(L362&gt;0,(SUM(L360:L362)/L360)/(SUM(L360:L362)/L360+SUM(L360:L362)/L361+SUM(L360:L362)/L362),L361/SUM(L360:L361)))</f>
        <v>0.51388888888888895</v>
      </c>
      <c r="X360" s="77">
        <f t="shared" si="125"/>
        <v>0</v>
      </c>
      <c r="Y360" s="77">
        <f t="shared" si="125"/>
        <v>0</v>
      </c>
      <c r="Z360" s="77">
        <f t="shared" si="125"/>
        <v>0</v>
      </c>
      <c r="AA360" s="77">
        <f t="shared" si="125"/>
        <v>0</v>
      </c>
      <c r="AB360" s="77">
        <f t="shared" si="125"/>
        <v>0</v>
      </c>
      <c r="AC360" s="77">
        <f t="shared" si="125"/>
        <v>0</v>
      </c>
      <c r="AD360" s="77">
        <f t="shared" si="125"/>
        <v>0</v>
      </c>
      <c r="AE360" s="77">
        <f t="shared" si="108"/>
        <v>0</v>
      </c>
      <c r="AF360" s="77">
        <f t="shared" si="109"/>
        <v>0</v>
      </c>
      <c r="AG360" s="77">
        <f t="shared" si="110"/>
        <v>0</v>
      </c>
      <c r="AH360" s="77">
        <f t="shared" si="111"/>
        <v>0</v>
      </c>
      <c r="AI360" s="77">
        <f t="shared" si="112"/>
        <v>0</v>
      </c>
      <c r="AJ360" s="77">
        <f t="shared" si="113"/>
        <v>0</v>
      </c>
      <c r="AK360" s="77">
        <f t="shared" si="114"/>
        <v>0</v>
      </c>
      <c r="AL360" s="77">
        <f t="shared" si="115"/>
        <v>0</v>
      </c>
      <c r="AM360" s="77">
        <f t="shared" si="116"/>
        <v>0</v>
      </c>
      <c r="AN360" s="77">
        <f t="shared" si="117"/>
        <v>0</v>
      </c>
      <c r="AO360" s="77">
        <f t="shared" si="118"/>
        <v>0</v>
      </c>
      <c r="AP360" s="77">
        <f t="shared" si="119"/>
        <v>0</v>
      </c>
      <c r="AQ360" s="77">
        <f t="shared" si="120"/>
        <v>0</v>
      </c>
      <c r="AR360" s="77">
        <f t="shared" si="121"/>
        <v>0</v>
      </c>
      <c r="AS360" s="107" t="str">
        <f>IF($B360="","",IF($B360=$B357,AS357,$B360))</f>
        <v>26</v>
      </c>
      <c r="AT360" s="321">
        <f>IF($B360=$B357,AT357+SUM(O360:O362),SUM(O360:O362))</f>
        <v>1005.5700000000002</v>
      </c>
      <c r="AU360" s="296">
        <f>IF($A360=" ",SUM(O360:O362),0)+AU357</f>
        <v>0</v>
      </c>
      <c r="AV360" s="296">
        <f>IF($B360="","",AV357+Q360)</f>
        <v>643.45779538757586</v>
      </c>
    </row>
    <row r="361" spans="1:48" ht="13" customHeight="1" x14ac:dyDescent="0.2">
      <c r="A361" s="308"/>
      <c r="B361" s="282"/>
      <c r="C361" s="303"/>
      <c r="D361" s="79" t="s">
        <v>56</v>
      </c>
      <c r="E361" s="277"/>
      <c r="F361" s="291"/>
      <c r="G361" s="80" t="s">
        <v>150</v>
      </c>
      <c r="H361" s="277"/>
      <c r="I361" s="81" t="s">
        <v>18</v>
      </c>
      <c r="J361" s="83">
        <f>IF(I361="","",IF(_xlfn.XLOOKUP(I361,I$3:I360,$AS$3:AS360,0,,-1)=AS361,_xlfn.XLOOKUP(I361,I$3:I360,J$3:J360,1,,-1)+1,1))</f>
        <v>7</v>
      </c>
      <c r="K361" s="174">
        <f>IF(I361="","",_xlfn.XLOOKUP(I361,I$3:I360,K$3:K360,0,,-1)+IF($D361=" ",1,0))</f>
        <v>0</v>
      </c>
      <c r="L361" s="84">
        <v>2.2200000000000002</v>
      </c>
      <c r="M361" s="85">
        <v>17</v>
      </c>
      <c r="N361" s="294"/>
      <c r="O361" s="86">
        <f>IF(OR(W360="",W361=""),"",ROUND(IF(L362&gt;0,IF(M361&gt;0,M361,IF(M360&gt;0,IF(N360=TRUE,ROUND((M360*W361)/W360,0),(M360*W361)/W360),IF(M361&gt;0,IF(N360=TRUE,ROUND(M361,0),M361),IF(M362&gt;0,IF(N360=TRUE,ROUND(O362*W361/W362,0),O362*W361/W362),0)))),IF(M361&gt;0,M361,IF(N360=TRUE,ROUND((M360*W361)/W360,0),(M360*W361)/W360))),2))</f>
        <v>17</v>
      </c>
      <c r="P361" s="87">
        <f t="shared" si="122"/>
        <v>37.74</v>
      </c>
      <c r="Q361" s="277"/>
      <c r="R361" s="286"/>
      <c r="S361" s="286"/>
      <c r="T361" s="286"/>
      <c r="U361" s="286"/>
      <c r="V361" s="288"/>
      <c r="W361" s="88">
        <f>IF(L361="","",IF(L362&gt;0,(SUM(L360:L362)/L361)/(SUM(L360:L362)/L360+SUM(L360:L362)/L361+SUM(L360:L362)/L362),L360/SUM(L360:L361)))</f>
        <v>0.4861111111111111</v>
      </c>
      <c r="X361" s="77">
        <f t="shared" si="125"/>
        <v>0</v>
      </c>
      <c r="Y361" s="77">
        <f t="shared" si="125"/>
        <v>0</v>
      </c>
      <c r="Z361" s="77">
        <f t="shared" si="125"/>
        <v>0</v>
      </c>
      <c r="AA361" s="77">
        <f t="shared" si="125"/>
        <v>0</v>
      </c>
      <c r="AB361" s="77">
        <f t="shared" si="125"/>
        <v>0</v>
      </c>
      <c r="AC361" s="77">
        <f t="shared" si="125"/>
        <v>0</v>
      </c>
      <c r="AD361" s="77">
        <f t="shared" si="125"/>
        <v>0</v>
      </c>
      <c r="AE361" s="77">
        <f t="shared" si="108"/>
        <v>0</v>
      </c>
      <c r="AF361" s="77">
        <f t="shared" si="109"/>
        <v>0</v>
      </c>
      <c r="AG361" s="77">
        <f t="shared" si="110"/>
        <v>0</v>
      </c>
      <c r="AH361" s="77">
        <f t="shared" si="111"/>
        <v>0</v>
      </c>
      <c r="AI361" s="77">
        <f t="shared" si="112"/>
        <v>0</v>
      </c>
      <c r="AJ361" s="77">
        <f t="shared" si="113"/>
        <v>0</v>
      </c>
      <c r="AK361" s="77">
        <f t="shared" si="114"/>
        <v>0</v>
      </c>
      <c r="AL361" s="77">
        <f t="shared" si="115"/>
        <v>0</v>
      </c>
      <c r="AM361" s="77">
        <f t="shared" si="116"/>
        <v>0</v>
      </c>
      <c r="AN361" s="77">
        <f t="shared" si="117"/>
        <v>0</v>
      </c>
      <c r="AO361" s="77">
        <f t="shared" si="118"/>
        <v>0</v>
      </c>
      <c r="AP361" s="77">
        <f t="shared" si="119"/>
        <v>0</v>
      </c>
      <c r="AQ361" s="77">
        <f t="shared" si="120"/>
        <v>0</v>
      </c>
      <c r="AR361" s="77">
        <f t="shared" si="121"/>
        <v>0</v>
      </c>
      <c r="AS361" s="107" t="str">
        <f>IF($B360="","",IF($B360=$B357,AS358,$B360))</f>
        <v>26</v>
      </c>
      <c r="AT361" s="311"/>
      <c r="AU361" s="298"/>
      <c r="AV361" s="298"/>
    </row>
    <row r="362" spans="1:48" ht="13.25" customHeight="1" x14ac:dyDescent="0.2">
      <c r="A362" s="309"/>
      <c r="B362" s="283"/>
      <c r="C362" s="304"/>
      <c r="D362" s="90" t="s">
        <v>32</v>
      </c>
      <c r="E362" s="278"/>
      <c r="F362" s="292"/>
      <c r="G362" s="109"/>
      <c r="H362" s="278"/>
      <c r="I362" s="110"/>
      <c r="J362" s="112" t="str">
        <f>IF(I362="","",IF(_xlfn.XLOOKUP(I362,I$3:I361,$AS$3:AS361,0,,-1)=AS362,_xlfn.XLOOKUP(I362,I$3:I361,J$3:J361,1,,-1)+1,1))</f>
        <v/>
      </c>
      <c r="K362" s="115" t="str">
        <f>IF(I362="","",_xlfn.XLOOKUP(I362,I$3:I361,K$3:K361,0,,-1)+IF($D362=" ",1,0))</f>
        <v/>
      </c>
      <c r="L362" s="113"/>
      <c r="M362" s="96"/>
      <c r="N362" s="295"/>
      <c r="O362" s="114" t="str">
        <f>IF(OR(W360="",W361=""),"",IF(L362&gt;0,ROUND(IF(M362&gt;0,M362,IF(M360&gt;0,IF(N360=TRUE,ROUND((M360*W362)/W360,0),(M360*W362)/W360),IF(M361&gt;0,IF(N360=TRUE,ROUND((M361*W362)/W361,0),(M361*W362)/W361),IF(M362&gt;0,M362,0)))),2),""))</f>
        <v/>
      </c>
      <c r="P362" s="115" t="str">
        <f t="shared" si="122"/>
        <v/>
      </c>
      <c r="Q362" s="278"/>
      <c r="R362" s="278"/>
      <c r="S362" s="278"/>
      <c r="T362" s="278"/>
      <c r="U362" s="278"/>
      <c r="V362" s="289"/>
      <c r="W362" s="116" t="str">
        <f>IF(L362="","",(SUM(L360:L362)/L362)/(SUM(L360:L362)/L360+SUM(L360:L362)/L361+SUM(L360:L362)/L362))</f>
        <v/>
      </c>
      <c r="X362" s="77">
        <f t="shared" si="125"/>
        <v>0</v>
      </c>
      <c r="Y362" s="77">
        <f t="shared" si="125"/>
        <v>0</v>
      </c>
      <c r="Z362" s="77">
        <f t="shared" si="125"/>
        <v>0</v>
      </c>
      <c r="AA362" s="77">
        <f t="shared" si="125"/>
        <v>0</v>
      </c>
      <c r="AB362" s="77">
        <f t="shared" si="125"/>
        <v>0</v>
      </c>
      <c r="AC362" s="77">
        <f t="shared" si="125"/>
        <v>0</v>
      </c>
      <c r="AD362" s="77">
        <f t="shared" si="125"/>
        <v>0</v>
      </c>
      <c r="AE362" s="77">
        <f t="shared" si="108"/>
        <v>0</v>
      </c>
      <c r="AF362" s="77">
        <f t="shared" si="109"/>
        <v>0</v>
      </c>
      <c r="AG362" s="77">
        <f t="shared" si="110"/>
        <v>0</v>
      </c>
      <c r="AH362" s="77">
        <f t="shared" si="111"/>
        <v>0</v>
      </c>
      <c r="AI362" s="77">
        <f t="shared" si="112"/>
        <v>0</v>
      </c>
      <c r="AJ362" s="77">
        <f t="shared" si="113"/>
        <v>0</v>
      </c>
      <c r="AK362" s="77">
        <f t="shared" si="114"/>
        <v>0</v>
      </c>
      <c r="AL362" s="77">
        <f t="shared" si="115"/>
        <v>0</v>
      </c>
      <c r="AM362" s="77">
        <f t="shared" si="116"/>
        <v>0</v>
      </c>
      <c r="AN362" s="77">
        <f t="shared" si="117"/>
        <v>0</v>
      </c>
      <c r="AO362" s="77">
        <f t="shared" si="118"/>
        <v>0</v>
      </c>
      <c r="AP362" s="77">
        <f t="shared" si="119"/>
        <v>0</v>
      </c>
      <c r="AQ362" s="77">
        <f t="shared" si="120"/>
        <v>0</v>
      </c>
      <c r="AR362" s="77">
        <f t="shared" si="121"/>
        <v>0</v>
      </c>
      <c r="AS362" s="107" t="str">
        <f>IF($B360="","",IF($B360=$B357,AS359,$B360))</f>
        <v>26</v>
      </c>
      <c r="AT362" s="311"/>
      <c r="AU362" s="298"/>
      <c r="AV362" s="298"/>
    </row>
    <row r="363" spans="1:48" ht="13.25" customHeight="1" x14ac:dyDescent="0.2">
      <c r="A363" s="312" t="str">
        <f>IF(OR(D363="W",D364="W",D365="W",D363="1/2W",D364="1/2W",D365="1/2W",D363="1/2L",D364="1/2L",D365="1/2L"),"OK",IF(OR(D363="L",D364="L",D365="L"),"LOSS",IF(OR(D363="X",D364="X",D365="X"),"Anulado"," ")))</f>
        <v>OK</v>
      </c>
      <c r="B363" s="316" t="s">
        <v>90</v>
      </c>
      <c r="C363" s="302" t="str">
        <f>IF(E363=""," ","– "&amp;COUNTIF(B$3:B365,$B363))</f>
        <v>– 1</v>
      </c>
      <c r="D363" s="25" t="s">
        <v>28</v>
      </c>
      <c r="E363" s="325">
        <v>44709.458333333336</v>
      </c>
      <c r="F363" s="315" t="s">
        <v>366</v>
      </c>
      <c r="G363" s="117" t="s">
        <v>79</v>
      </c>
      <c r="H363" s="306" t="str">
        <f ca="1">IF(E363="","",IF(AND(DAY(E363)&lt;DAY(TODAY()),$A363=" "),"???",IF($A363=" ",IF(AND(DAY(E363)=DAY(TODAY()),HOUR(E363)&lt;=HOUR(NOW())+1),IF(AND(HOUR(E363)+2&lt;=HOUR(NOW()),DAY(E363)&lt;=DAY(TODAY()),MINUTE(E363)&lt;=MINUTE(NOW())),"???",IF(OR(MINUTE(E363)&lt;=MINUTE(NOW()),HOUR(E363)&lt;=HOUR(NOW())),"!!!","")),""),"")))</f>
        <v/>
      </c>
      <c r="I363" s="27" t="s">
        <v>20</v>
      </c>
      <c r="J363" s="175">
        <f>IF(I363="","",IF(_xlfn.XLOOKUP(I363,I$3:I362,$AS$3:AS362,0,,-1)=AS363,_xlfn.XLOOKUP(I363,I$3:I362,J$3:J362,1,,-1)+1,1))</f>
        <v>1</v>
      </c>
      <c r="K363" s="176">
        <f>IF(I363="","",_xlfn.XLOOKUP(I363,I$3:I362,K$3:K362,0,,-1)+IF($D363=" ",1,0))</f>
        <v>0</v>
      </c>
      <c r="L363" s="118">
        <v>4.75</v>
      </c>
      <c r="M363" s="119">
        <v>7.72</v>
      </c>
      <c r="N363" s="318" t="b">
        <v>0</v>
      </c>
      <c r="O363" s="102">
        <f>IF(OR(W363="",W364=""),"",ROUND(IF(L365&gt;0,IF(M363&gt;0,M363,IF(M364&gt;0,IF(N363=TRUE,ROUND((M364*W363)/W364,0),(M364*W363)/W364),IF(N363=TRUE,ROUND((M365*W363)/W365,0),(M365*W363)/W365))),IF(M363&gt;0,M363,IF(N363=TRUE,ROUND((M364*W363)/W364,0),(M364*W363)/W364))),2))</f>
        <v>7.72</v>
      </c>
      <c r="P363" s="33">
        <f t="shared" si="122"/>
        <v>36.67</v>
      </c>
      <c r="Q363" s="301">
        <f>IF($A363="Anulado",0,IF(OR($A363="LOSS",$A363="OK"),IF(OR($D363="W",$D363="1/2W",$D363="1/2L"),P363-O363,IF($D363="L",-O363,0))+IF(OR($D364="W",$D364="1/2W",$D364="1/2L"),P364-O364,IF($D364="L",-O364,0))+IF(OR($D365="W",$D365="1/2W",$D365="1/2L"),P365-O365,IF($D365="L",-O365,0)),IF(AND(OR($D363="W",$D363="1/2W",$D363="1/2L"),D364="W"),P363+P364-SUM(O363:O365)+_xlfn.XLOOKUP("X",D363:D365,O363:O365,0),IF(AND(D363=TRUE,D365="W"),P363+P365-SUM(O363:O365),IF(AND(D364="W",D365="W"),P364+P365-SUM(O363:O365)+_xlfn.XLOOKUP("X",D363:D365,O363:O365,0),IF(L365&gt;0,IF(OR($D363="W",$D363="1/2W",$D363="1/2L"),P363-SUM(O363:O365)+_xlfn.XLOOKUP("X",D363:D365,O363:O365,0),IF(OR($D363="W",$D363="1/2W",$D363="1/2L"),P364-SUM(O363:O365)+_xlfn.XLOOKUP("X",D363:D365,O363:O365,0),IF(OR($D363="W",$D363="1/2W",$D363="1/2L"),P365-SUM(O363:O365)+_xlfn.XLOOKUP("X",D363:D365,O363:O365,0),SUM(P363:P365)/3-SUM(O363:O365)+_xlfn.XLOOKUP("X",D363:D365,O363:O365,0)))),IF(OR($D363="W",$D363="1/2W",$D363="1/2L"),P363-SUM(O363:O364)+_xlfn.XLOOKUP("X",D363:D365,O363:O365,0),IF(OR($D363="W",$D363="1/2W",$D363="1/2L"),P364-SUM(O363:O364)+_xlfn.XLOOKUP("X",D363:D365,O363:O365,0),SUM(P363:P364)/2-SUM(O363:O364)+_xlfn.XLOOKUP("X",D363:D365,O363:O365,0)))))))))</f>
        <v>1.5739999999999998</v>
      </c>
      <c r="R363" s="300">
        <f>IF(Q363=0,0,Q363/SUM(O363:O365))</f>
        <v>4.4843304843304836E-2</v>
      </c>
      <c r="S363" s="285">
        <f>IF($B363=$B360,IF(OR($A363="LOSS",$A363="OK",$A363="Anulada"),Q363,0)+S360,IF(OR($A363="LOSS",$A363="OK",$A363="Anulada"),Q363,0))</f>
        <v>1.5739999999999998</v>
      </c>
      <c r="T363" s="285">
        <f>IF($B363="",0,IF($B363=$B360,IF(G365="",IF(OR(G363="DNB1",G363="DNB2",G363="AH1(0)",G363="AH2(0)",G363="AH1(1)",G363="AH2(1)",G363="AH1(2)",G363="AH2(2)",G363="AH1(3)",G363="AH2(3)",G363="AH1(4)",G363="AH2(4)"),0,IF(Q363&lt;0,IF(G365="",SMALL(P363:P365,1)-SUM(O363:O365),0),SMALL(P363:P365,1)-SUM(O363:O365))),IF(Q363&lt;0,IF(G365="",SMALL(P363:P365,1)-SUM(O363:O365),0),SMALL(P363:P365,1)-SUM(O363:O365)))+T360,IF(G365="",IF(OR(G363="DNB1",G363="DNB2",G363="AH1(0)",G363="AH2(0)",G363="AH1(1)",G363="AH2(1)",G363="AH1(2)",G363="AH2(2)",G363="AH1(3)",G363="AH2(3)",G363="AH1(4)",G363="AH2(4)"),0,IF(Q363&lt;0,IF(G365="",SMALL(P363:P365,1)-SUM(O363:O365),0),SMALL(P363:P365,1)-SUM(O363:O365))),IF(Q363&lt;0,IF(G365="",SMALL(P363:P365,1)-SUM(O363:O365),0),SMALL(P363:P365,1)-SUM(O363:O365)))))</f>
        <v>-6.1556000000000033</v>
      </c>
      <c r="U363" s="285">
        <f>IF($B363=$B360,IF(Q363&lt;0,IF(G365="",Q363,0),Q363)+U360,Q363)</f>
        <v>1.5739999999999998</v>
      </c>
      <c r="V363" s="287">
        <f>IF(U363=0,0,U363/AT363)</f>
        <v>4.4843304843304836E-2</v>
      </c>
      <c r="W363" s="34">
        <f>IF(L363="","",IF(L365&gt;0,(SUM(L363:L365)/L363)/(SUM(L363:L365)/L363+SUM(L363:L365)/L364+SUM(L363:L365)/L365),L364/SUM(L363:L364)))</f>
        <v>0.21131240941988436</v>
      </c>
      <c r="X363" s="77">
        <f t="shared" ref="X363:AD372" si="126">IF($I363=X$2,IF(OR($D363="W",$D363="1/2W",$D363="1/2L"),$P363-$O363,IF($D363="X",0,-$O363)),0)</f>
        <v>0</v>
      </c>
      <c r="Y363" s="77">
        <f t="shared" si="126"/>
        <v>0</v>
      </c>
      <c r="Z363" s="89">
        <f t="shared" si="126"/>
        <v>-7.72</v>
      </c>
      <c r="AA363" s="77">
        <f t="shared" si="126"/>
        <v>0</v>
      </c>
      <c r="AB363" s="77">
        <f t="shared" si="126"/>
        <v>0</v>
      </c>
      <c r="AC363" s="77">
        <f t="shared" si="126"/>
        <v>0</v>
      </c>
      <c r="AD363" s="77">
        <f t="shared" si="126"/>
        <v>0</v>
      </c>
      <c r="AE363" s="77">
        <f t="shared" si="108"/>
        <v>0</v>
      </c>
      <c r="AF363" s="77">
        <f t="shared" si="109"/>
        <v>0</v>
      </c>
      <c r="AG363" s="77">
        <f t="shared" si="110"/>
        <v>0</v>
      </c>
      <c r="AH363" s="77">
        <f t="shared" si="111"/>
        <v>0</v>
      </c>
      <c r="AI363" s="77">
        <f t="shared" si="112"/>
        <v>0</v>
      </c>
      <c r="AJ363" s="77">
        <f t="shared" si="113"/>
        <v>1</v>
      </c>
      <c r="AK363" s="77">
        <f t="shared" si="114"/>
        <v>0</v>
      </c>
      <c r="AL363" s="77">
        <f t="shared" si="115"/>
        <v>0</v>
      </c>
      <c r="AM363" s="77">
        <f t="shared" si="116"/>
        <v>0</v>
      </c>
      <c r="AN363" s="77">
        <f t="shared" si="117"/>
        <v>0</v>
      </c>
      <c r="AO363" s="77">
        <f t="shared" si="118"/>
        <v>0</v>
      </c>
      <c r="AP363" s="77">
        <f t="shared" si="119"/>
        <v>0</v>
      </c>
      <c r="AQ363" s="77">
        <f t="shared" si="120"/>
        <v>0</v>
      </c>
      <c r="AR363" s="77">
        <f t="shared" si="121"/>
        <v>0</v>
      </c>
      <c r="AS363" s="105" t="str">
        <f>IF($B363="","",IF($B363=$B360,AS360,$B363))</f>
        <v>27</v>
      </c>
      <c r="AT363" s="322">
        <f>IF($B363=$B360,AT360+SUM(O363:O365),SUM(O363:O365))</f>
        <v>35.1</v>
      </c>
      <c r="AU363" s="285">
        <f>IF($A363=" ",SUM(O363:O365),0)+AU360</f>
        <v>0</v>
      </c>
      <c r="AV363" s="285">
        <f>IF($B363="","",AV360+Q363)</f>
        <v>645.03179538757581</v>
      </c>
    </row>
    <row r="364" spans="1:48" ht="13" customHeight="1" x14ac:dyDescent="0.2">
      <c r="A364" s="308"/>
      <c r="B364" s="282"/>
      <c r="C364" s="303"/>
      <c r="D364" s="39" t="s">
        <v>28</v>
      </c>
      <c r="E364" s="277"/>
      <c r="F364" s="291"/>
      <c r="G364" s="120" t="s">
        <v>56</v>
      </c>
      <c r="H364" s="277"/>
      <c r="I364" s="42" t="s">
        <v>23</v>
      </c>
      <c r="J364" s="177">
        <f>IF(I364="","",IF(_xlfn.XLOOKUP(I364,I$3:I363,$AS$3:AS363,0,,-1)=AS364,_xlfn.XLOOKUP(I364,I$3:I363,J$3:J363,1,,-1)+1,1))</f>
        <v>1</v>
      </c>
      <c r="K364" s="178">
        <f>IF(I364="","",_xlfn.XLOOKUP(I364,I$3:I363,K$3:K363,0,,-1)+IF($D364=" ",1,0))</f>
        <v>0</v>
      </c>
      <c r="L364" s="121">
        <v>5.38</v>
      </c>
      <c r="M364" s="122">
        <v>5.38</v>
      </c>
      <c r="N364" s="294"/>
      <c r="O364" s="47">
        <f>IF(OR(W363="",W364=""),"",ROUND(IF(L365&gt;0,IF(M364&gt;0,M364,IF(M363&gt;0,IF(N363=TRUE,ROUND((M363*W364)/W363,0),(M363*W364)/W363),IF(M364&gt;0,IF(N363=TRUE,ROUND(M364,0),M364),IF(M365&gt;0,IF(N363=TRUE,ROUND(O365*W364/W365,0),O365*W364/W365),0)))),IF(M364&gt;0,M364,IF(N363=TRUE,ROUND((M363*W364)/W363,0),(M363*W364)/W363))),2))</f>
        <v>5.38</v>
      </c>
      <c r="P364" s="48">
        <f t="shared" si="122"/>
        <v>28.944399999999998</v>
      </c>
      <c r="Q364" s="277"/>
      <c r="R364" s="286"/>
      <c r="S364" s="286"/>
      <c r="T364" s="286"/>
      <c r="U364" s="286"/>
      <c r="V364" s="288"/>
      <c r="W364" s="49">
        <f>IF(L364="","",IF(L365&gt;0,(SUM(L363:L365)/L364)/(SUM(L363:L365)/L363+SUM(L363:L365)/L364+SUM(L363:L365)/L365),L363/SUM(L363:L364)))</f>
        <v>0.18656764772201687</v>
      </c>
      <c r="X364" s="77">
        <f t="shared" si="126"/>
        <v>0</v>
      </c>
      <c r="Y364" s="77">
        <f t="shared" si="126"/>
        <v>0</v>
      </c>
      <c r="Z364" s="77">
        <f t="shared" si="126"/>
        <v>0</v>
      </c>
      <c r="AA364" s="77">
        <f t="shared" si="126"/>
        <v>0</v>
      </c>
      <c r="AB364" s="77">
        <f t="shared" si="126"/>
        <v>0</v>
      </c>
      <c r="AC364" s="89">
        <f t="shared" si="126"/>
        <v>-5.38</v>
      </c>
      <c r="AD364" s="77">
        <f t="shared" si="126"/>
        <v>0</v>
      </c>
      <c r="AE364" s="77">
        <f t="shared" si="108"/>
        <v>0</v>
      </c>
      <c r="AF364" s="77">
        <f t="shared" si="109"/>
        <v>0</v>
      </c>
      <c r="AG364" s="77">
        <f t="shared" si="110"/>
        <v>0</v>
      </c>
      <c r="AH364" s="77">
        <f t="shared" si="111"/>
        <v>0</v>
      </c>
      <c r="AI364" s="77">
        <f t="shared" si="112"/>
        <v>0</v>
      </c>
      <c r="AJ364" s="77">
        <f t="shared" si="113"/>
        <v>0</v>
      </c>
      <c r="AK364" s="77">
        <f t="shared" si="114"/>
        <v>0</v>
      </c>
      <c r="AL364" s="77">
        <f t="shared" si="115"/>
        <v>0</v>
      </c>
      <c r="AM364" s="77">
        <f t="shared" si="116"/>
        <v>0</v>
      </c>
      <c r="AN364" s="77">
        <f t="shared" si="117"/>
        <v>0</v>
      </c>
      <c r="AO364" s="77">
        <f t="shared" si="118"/>
        <v>0</v>
      </c>
      <c r="AP364" s="77">
        <f t="shared" si="119"/>
        <v>1</v>
      </c>
      <c r="AQ364" s="77">
        <f t="shared" si="120"/>
        <v>0</v>
      </c>
      <c r="AR364" s="77">
        <f t="shared" si="121"/>
        <v>0</v>
      </c>
      <c r="AS364" s="105" t="str">
        <f>IF($B363="","",IF($B363=$B360,AS361,$B363))</f>
        <v>27</v>
      </c>
      <c r="AT364" s="311"/>
      <c r="AU364" s="298"/>
      <c r="AV364" s="298"/>
    </row>
    <row r="365" spans="1:48" ht="13.25" customHeight="1" x14ac:dyDescent="0.2">
      <c r="A365" s="309"/>
      <c r="B365" s="283"/>
      <c r="C365" s="304"/>
      <c r="D365" s="54" t="s">
        <v>31</v>
      </c>
      <c r="E365" s="278"/>
      <c r="F365" s="292"/>
      <c r="G365" s="140">
        <v>1</v>
      </c>
      <c r="H365" s="278"/>
      <c r="I365" s="124" t="s">
        <v>19</v>
      </c>
      <c r="J365" s="181">
        <f>IF(I365="","",IF(_xlfn.XLOOKUP(I365,I$3:I364,$AS$3:AS364,0,,-1)=AS365,_xlfn.XLOOKUP(I365,I$3:I364,J$3:J364,1,,-1)+1,1))</f>
        <v>1</v>
      </c>
      <c r="K365" s="182">
        <f>IF(I365="","",_xlfn.XLOOKUP(I365,I$3:I364,K$3:K364,0,,-1)+IF($D365=" ",1,0))</f>
        <v>0</v>
      </c>
      <c r="L365" s="127">
        <v>1.667</v>
      </c>
      <c r="M365" s="128">
        <v>22</v>
      </c>
      <c r="N365" s="295"/>
      <c r="O365" s="129">
        <f>IF(OR(W363="",W364=""),"",IF(L365&gt;0,ROUND(IF(M365&gt;0,M365,IF(M363&gt;0,IF(N363=TRUE,ROUND((M363*W365)/W363,0),(M363*W365)/W363),IF(M364&gt;0,IF(N363=TRUE,ROUND((M364*W365)/W364,0),(M364*W365)/W364),IF(M365&gt;0,M365,0)))),2),""))</f>
        <v>22</v>
      </c>
      <c r="P365" s="130">
        <f t="shared" si="122"/>
        <v>36.673999999999999</v>
      </c>
      <c r="Q365" s="278"/>
      <c r="R365" s="278"/>
      <c r="S365" s="278"/>
      <c r="T365" s="278"/>
      <c r="U365" s="278"/>
      <c r="V365" s="289"/>
      <c r="W365" s="131">
        <f>IF(L365="","",(SUM(L363:L365)/L365)/(SUM(L363:L365)/L363+SUM(L363:L365)/L364+SUM(L363:L365)/L365))</f>
        <v>0.60211994285809878</v>
      </c>
      <c r="X365" s="77">
        <f t="shared" si="126"/>
        <v>0</v>
      </c>
      <c r="Y365" s="89">
        <f t="shared" si="126"/>
        <v>14.673999999999999</v>
      </c>
      <c r="Z365" s="77">
        <f t="shared" si="126"/>
        <v>0</v>
      </c>
      <c r="AA365" s="77">
        <f t="shared" si="126"/>
        <v>0</v>
      </c>
      <c r="AB365" s="77">
        <f t="shared" si="126"/>
        <v>0</v>
      </c>
      <c r="AC365" s="77">
        <f t="shared" si="126"/>
        <v>0</v>
      </c>
      <c r="AD365" s="77">
        <f t="shared" si="126"/>
        <v>0</v>
      </c>
      <c r="AE365" s="77">
        <f t="shared" si="108"/>
        <v>0</v>
      </c>
      <c r="AF365" s="77">
        <f t="shared" si="109"/>
        <v>0</v>
      </c>
      <c r="AG365" s="77">
        <f t="shared" si="110"/>
        <v>1</v>
      </c>
      <c r="AH365" s="77">
        <f t="shared" si="111"/>
        <v>0</v>
      </c>
      <c r="AI365" s="77">
        <f t="shared" si="112"/>
        <v>0</v>
      </c>
      <c r="AJ365" s="77">
        <f t="shared" si="113"/>
        <v>0</v>
      </c>
      <c r="AK365" s="77">
        <f t="shared" si="114"/>
        <v>0</v>
      </c>
      <c r="AL365" s="77">
        <f t="shared" si="115"/>
        <v>0</v>
      </c>
      <c r="AM365" s="77">
        <f t="shared" si="116"/>
        <v>0</v>
      </c>
      <c r="AN365" s="77">
        <f t="shared" si="117"/>
        <v>0</v>
      </c>
      <c r="AO365" s="77">
        <f t="shared" si="118"/>
        <v>0</v>
      </c>
      <c r="AP365" s="77">
        <f t="shared" si="119"/>
        <v>0</v>
      </c>
      <c r="AQ365" s="77">
        <f t="shared" si="120"/>
        <v>0</v>
      </c>
      <c r="AR365" s="77">
        <f t="shared" si="121"/>
        <v>0</v>
      </c>
      <c r="AS365" s="105" t="str">
        <f>IF($B363="","",IF($B363=$B360,AS362,$B363))</f>
        <v>27</v>
      </c>
      <c r="AT365" s="311"/>
      <c r="AU365" s="298"/>
      <c r="AV365" s="298"/>
    </row>
    <row r="366" spans="1:48" ht="13.25" customHeight="1" x14ac:dyDescent="0.2">
      <c r="A366" s="307" t="str">
        <f>IF(OR(D366="W",D367="W",D368="W",D366="1/2W",D367="1/2W",D368="1/2W",D366="1/2L",D367="1/2L",D368="1/2L"),"OK",IF(OR(D366="L",D367="L",D368="L"),"LOSS",IF(OR(D366="X",D367="X",D368="X"),"Anulado"," ")))</f>
        <v>OK</v>
      </c>
      <c r="B366" s="317" t="str">
        <f>IF(E366="","",$B363)</f>
        <v>27</v>
      </c>
      <c r="C366" s="305" t="str">
        <f>IF(E366=""," ","– "&amp;COUNTIF(B$3:B368,$B366))</f>
        <v>– 2</v>
      </c>
      <c r="D366" s="65" t="s">
        <v>28</v>
      </c>
      <c r="E366" s="326">
        <v>44709.5625</v>
      </c>
      <c r="F366" s="314" t="s">
        <v>367</v>
      </c>
      <c r="G366" s="66" t="s">
        <v>35</v>
      </c>
      <c r="H366" s="313" t="str">
        <f ca="1">IF(E366="","",IF(AND(DAY(E366)&lt;DAY(TODAY()),$A366=" "),"???",IF($A366=" ",IF(AND(DAY(E366)=DAY(TODAY()),HOUR(E366)&lt;=HOUR(NOW())+1),IF(AND(HOUR(E366)+2&lt;=HOUR(NOW()),DAY(E366)&lt;=DAY(TODAY()),MINUTE(E366)&lt;=MINUTE(NOW())),"???",IF(OR(MINUTE(E366)&lt;=MINUTE(NOW()),HOUR(E366)&lt;=HOUR(NOW())),"!!!","")),""),"")))</f>
        <v/>
      </c>
      <c r="I366" s="67" t="s">
        <v>20</v>
      </c>
      <c r="J366" s="69">
        <f>IF(I366="","",IF(_xlfn.XLOOKUP(I366,I$3:I365,$AS$3:AS365,0,,-1)=AS366,_xlfn.XLOOKUP(I366,I$3:I365,J$3:J365,1,,-1)+1,1))</f>
        <v>2</v>
      </c>
      <c r="K366" s="173">
        <f>IF(I366="","",_xlfn.XLOOKUP(I366,I$3:I365,K$3:K365,0,,-1)+IF($D366=" ",1,0))</f>
        <v>0</v>
      </c>
      <c r="L366" s="70">
        <v>4.25</v>
      </c>
      <c r="M366" s="71">
        <v>4.09</v>
      </c>
      <c r="N366" s="293" t="b">
        <v>0</v>
      </c>
      <c r="O366" s="72">
        <f>IF(OR(W366="",W367=""),"",ROUND(IF(L368&gt;0,IF(M366&gt;0,M366,IF(M367&gt;0,IF(N366=TRUE,ROUND((M367*W366)/W367,0),(M367*W366)/W367),IF(N366=TRUE,ROUND((M368*W366)/W368,0),(M368*W366)/W368))),IF(M366&gt;0,M366,IF(N366=TRUE,ROUND((M367*W366)/W367,0),(M367*W366)/W367))),2))</f>
        <v>4.09</v>
      </c>
      <c r="P366" s="73">
        <f t="shared" si="122"/>
        <v>17.3825</v>
      </c>
      <c r="Q366" s="320">
        <f>IF($A366="Anulado",0,IF(OR($A366="LOSS",$A366="OK"),IF(OR($D366="W",$D366="1/2W",$D366="1/2L"),P366-O366,IF($D366="L",-O366,0))+IF(OR($D367="W",$D367="1/2W",$D367="1/2L"),P367-O367,IF($D367="L",-O367,0))+IF(OR($D368="W",$D368="1/2W",$D368="1/2L"),P368-O368,IF($D368="L",-O368,0)),IF(AND(OR($D366="W",$D366="1/2W",$D366="1/2L"),D367="W"),P366+P367-SUM(O366:O368)+_xlfn.XLOOKUP("X",D366:D368,O366:O368,0),IF(AND(D366=TRUE,D368="W"),P366+P368-SUM(O366:O368),IF(AND(D367="W",D368="W"),P367+P368-SUM(O366:O368)+_xlfn.XLOOKUP("X",D366:D368,O366:O368,0),IF(L368&gt;0,IF(OR($D366="W",$D366="1/2W",$D366="1/2L"),P366-SUM(O366:O368)+_xlfn.XLOOKUP("X",D366:D368,O366:O368,0),IF(OR($D366="W",$D366="1/2W",$D366="1/2L"),P367-SUM(O366:O368)+_xlfn.XLOOKUP("X",D366:D368,O366:O368,0),IF(OR($D366="W",$D366="1/2W",$D366="1/2L"),P368-SUM(O366:O368)+_xlfn.XLOOKUP("X",D366:D368,O366:O368,0),SUM(P366:P368)/3-SUM(O366:O368)+_xlfn.XLOOKUP("X",D366:D368,O366:O368,0)))),IF(OR($D366="W",$D366="1/2W",$D366="1/2L"),P366-SUM(O366:O367)+_xlfn.XLOOKUP("X",D366:D368,O366:O368,0),IF(OR($D366="W",$D366="1/2W",$D366="1/2L"),P367-SUM(O366:O367)+_xlfn.XLOOKUP("X",D366:D368,O366:O368,0),SUM(P366:P367)/2-SUM(O366:O367)+_xlfn.XLOOKUP("X",D366:D368,O366:O368,0)))))))))</f>
        <v>0.63218000000000174</v>
      </c>
      <c r="R366" s="319">
        <f>IF(Q366=0,0,Q366/SUM(O366:O368))</f>
        <v>3.7742089552238907E-2</v>
      </c>
      <c r="S366" s="296">
        <f>IF($B366=$B363,IF(OR($A366="LOSS",$A366="OK",$A366="Anulada"),Q366,0)+S363,IF(OR($A366="LOSS",$A366="OK",$A366="Anulada"),Q366,0))</f>
        <v>2.2061800000000016</v>
      </c>
      <c r="T366" s="296">
        <f>IF($B366="",0,IF($B366=$B363,IF(G368="",IF(OR(G366="DNB1",G366="DNB2",G366="AH1(0)",G366="AH2(0)",G366="AH1(1)",G366="AH2(1)",G366="AH1(2)",G366="AH2(2)",G366="AH1(3)",G366="AH2(3)",G366="AH1(4)",G366="AH2(4)"),0,IF(Q366&lt;0,IF(G368="",SMALL(P366:P368,1)-SUM(O366:O368),0),SMALL(P366:P368,1)-SUM(O366:O368))),IF(Q366&lt;0,IF(G368="",SMALL(P366:P368,1)-SUM(O366:O368),0),SMALL(P366:P368,1)-SUM(O366:O368)))+T363,IF(G368="",IF(OR(G366="DNB1",G366="DNB2",G366="AH1(0)",G366="AH2(0)",G366="AH1(1)",G366="AH2(1)",G366="AH1(2)",G366="AH2(2)",G366="AH1(3)",G366="AH2(3)",G366="AH1(4)",G366="AH2(4)"),0,IF(Q366&lt;0,IF(G368="",SMALL(P366:P368,1)-SUM(O366:O368),0),SMALL(P366:P368,1)-SUM(O366:O368))),IF(Q366&lt;0,IF(G368="",SMALL(P366:P368,1)-SUM(O366:O368),0),SMALL(P366:P368,1)-SUM(O366:O368)))))</f>
        <v>-6.1556000000000033</v>
      </c>
      <c r="U366" s="296">
        <f>IF($B366=$B363,IF(Q366&lt;0,IF(G368="",Q366,0),Q366)+U363,Q366)</f>
        <v>2.2061800000000016</v>
      </c>
      <c r="V366" s="323">
        <f>IF(U366=0,0,U366/AT366)</f>
        <v>4.2549276759884312E-2</v>
      </c>
      <c r="W366" s="74">
        <f>IF(L366="","",IF(L368&gt;0,(SUM(L366:L368)/L366)/(SUM(L366:L368)/L366+SUM(L366:L368)/L367+SUM(L366:L368)/L368),L367/SUM(L366:L367)))</f>
        <v>0.2441757069180153</v>
      </c>
      <c r="X366" s="77">
        <f t="shared" si="126"/>
        <v>0</v>
      </c>
      <c r="Y366" s="77">
        <f t="shared" si="126"/>
        <v>0</v>
      </c>
      <c r="Z366" s="89">
        <f t="shared" si="126"/>
        <v>-4.09</v>
      </c>
      <c r="AA366" s="77">
        <f t="shared" si="126"/>
        <v>0</v>
      </c>
      <c r="AB366" s="77">
        <f t="shared" si="126"/>
        <v>0</v>
      </c>
      <c r="AC366" s="77">
        <f t="shared" si="126"/>
        <v>0</v>
      </c>
      <c r="AD366" s="77">
        <f t="shared" si="126"/>
        <v>0</v>
      </c>
      <c r="AE366" s="77">
        <f t="shared" si="108"/>
        <v>0</v>
      </c>
      <c r="AF366" s="77">
        <f t="shared" si="109"/>
        <v>0</v>
      </c>
      <c r="AG366" s="77">
        <f t="shared" si="110"/>
        <v>0</v>
      </c>
      <c r="AH366" s="77">
        <f t="shared" si="111"/>
        <v>0</v>
      </c>
      <c r="AI366" s="77">
        <f t="shared" si="112"/>
        <v>0</v>
      </c>
      <c r="AJ366" s="77">
        <f t="shared" si="113"/>
        <v>1</v>
      </c>
      <c r="AK366" s="77">
        <f t="shared" si="114"/>
        <v>0</v>
      </c>
      <c r="AL366" s="77">
        <f t="shared" si="115"/>
        <v>0</v>
      </c>
      <c r="AM366" s="77">
        <f t="shared" si="116"/>
        <v>0</v>
      </c>
      <c r="AN366" s="77">
        <f t="shared" si="117"/>
        <v>0</v>
      </c>
      <c r="AO366" s="77">
        <f t="shared" si="118"/>
        <v>0</v>
      </c>
      <c r="AP366" s="77">
        <f t="shared" si="119"/>
        <v>0</v>
      </c>
      <c r="AQ366" s="77">
        <f t="shared" si="120"/>
        <v>0</v>
      </c>
      <c r="AR366" s="77">
        <f t="shared" si="121"/>
        <v>0</v>
      </c>
      <c r="AS366" s="107" t="str">
        <f>IF($B366="","",IF($B366=$B363,AS363,$B366))</f>
        <v>27</v>
      </c>
      <c r="AT366" s="321">
        <f>IF($B366=$B363,AT363+SUM(O366:O368),SUM(O366:O368))</f>
        <v>51.85</v>
      </c>
      <c r="AU366" s="296">
        <f>IF($A366=" ",SUM(O366:O368),0)+AU363</f>
        <v>0</v>
      </c>
      <c r="AV366" s="296">
        <f>IF($B366="","",AV363+Q366)</f>
        <v>645.66397538757576</v>
      </c>
    </row>
    <row r="367" spans="1:48" ht="13" customHeight="1" x14ac:dyDescent="0.2">
      <c r="A367" s="308"/>
      <c r="B367" s="282"/>
      <c r="C367" s="303"/>
      <c r="D367" s="79" t="s">
        <v>31</v>
      </c>
      <c r="E367" s="277"/>
      <c r="F367" s="291"/>
      <c r="G367" s="80" t="s">
        <v>150</v>
      </c>
      <c r="H367" s="277"/>
      <c r="I367" s="81" t="s">
        <v>23</v>
      </c>
      <c r="J367" s="83">
        <f>IF(I367="","",IF(_xlfn.XLOOKUP(I367,I$3:I366,$AS$3:AS366,0,,-1)=AS367,_xlfn.XLOOKUP(I367,I$3:I366,J$3:J366,1,,-1)+1,1))</f>
        <v>2</v>
      </c>
      <c r="K367" s="174">
        <f>IF(I367="","",_xlfn.XLOOKUP(I367,I$3:I366,K$3:K366,0,,-1)+IF($D367=" ",1,0))</f>
        <v>0</v>
      </c>
      <c r="L367" s="84">
        <v>1.373</v>
      </c>
      <c r="M367" s="85"/>
      <c r="N367" s="294"/>
      <c r="O367" s="86">
        <f>IF(OR(W366="",W367=""),"",ROUND(IF(L368&gt;0,IF(M367&gt;0,M367,IF(M366&gt;0,IF(N366=TRUE,ROUND((M366*W367)/W366,0),(M366*W367)/W366),IF(M367&gt;0,IF(N366=TRUE,ROUND(M367,0),M367),IF(M368&gt;0,IF(N366=TRUE,ROUND(O368*W367/W368,0),O368*W367/W368),0)))),IF(M367&gt;0,M367,IF(N366=TRUE,ROUND((M366*W367)/W366,0),(M366*W367)/W366))),2))</f>
        <v>12.66</v>
      </c>
      <c r="P367" s="87">
        <f t="shared" si="122"/>
        <v>17.382180000000002</v>
      </c>
      <c r="Q367" s="277"/>
      <c r="R367" s="286"/>
      <c r="S367" s="286"/>
      <c r="T367" s="286"/>
      <c r="U367" s="286"/>
      <c r="V367" s="288"/>
      <c r="W367" s="88">
        <f>IF(L367="","",IF(L368&gt;0,(SUM(L366:L368)/L367)/(SUM(L366:L368)/L366+SUM(L366:L368)/L367+SUM(L366:L368)/L368),L366/SUM(L366:L367)))</f>
        <v>0.75582429308198462</v>
      </c>
      <c r="X367" s="77">
        <f t="shared" si="126"/>
        <v>0</v>
      </c>
      <c r="Y367" s="77">
        <f t="shared" si="126"/>
        <v>0</v>
      </c>
      <c r="Z367" s="77">
        <f t="shared" si="126"/>
        <v>0</v>
      </c>
      <c r="AA367" s="77">
        <f t="shared" si="126"/>
        <v>0</v>
      </c>
      <c r="AB367" s="77">
        <f t="shared" si="126"/>
        <v>0</v>
      </c>
      <c r="AC367" s="89">
        <f t="shared" si="126"/>
        <v>4.7221800000000016</v>
      </c>
      <c r="AD367" s="77">
        <f t="shared" si="126"/>
        <v>0</v>
      </c>
      <c r="AE367" s="77">
        <f t="shared" si="108"/>
        <v>0</v>
      </c>
      <c r="AF367" s="77">
        <f t="shared" si="109"/>
        <v>0</v>
      </c>
      <c r="AG367" s="77">
        <f t="shared" si="110"/>
        <v>0</v>
      </c>
      <c r="AH367" s="77">
        <f t="shared" si="111"/>
        <v>0</v>
      </c>
      <c r="AI367" s="77">
        <f t="shared" si="112"/>
        <v>0</v>
      </c>
      <c r="AJ367" s="77">
        <f t="shared" si="113"/>
        <v>0</v>
      </c>
      <c r="AK367" s="77">
        <f t="shared" si="114"/>
        <v>0</v>
      </c>
      <c r="AL367" s="77">
        <f t="shared" si="115"/>
        <v>0</v>
      </c>
      <c r="AM367" s="77">
        <f t="shared" si="116"/>
        <v>0</v>
      </c>
      <c r="AN367" s="77">
        <f t="shared" si="117"/>
        <v>0</v>
      </c>
      <c r="AO367" s="77">
        <f t="shared" si="118"/>
        <v>1</v>
      </c>
      <c r="AP367" s="77">
        <f t="shared" si="119"/>
        <v>0</v>
      </c>
      <c r="AQ367" s="77">
        <f t="shared" si="120"/>
        <v>0</v>
      </c>
      <c r="AR367" s="77">
        <f t="shared" si="121"/>
        <v>0</v>
      </c>
      <c r="AS367" s="107" t="str">
        <f>IF($B366="","",IF($B366=$B363,AS364,$B366))</f>
        <v>27</v>
      </c>
      <c r="AT367" s="311"/>
      <c r="AU367" s="298"/>
      <c r="AV367" s="298"/>
    </row>
    <row r="368" spans="1:48" ht="13.25" customHeight="1" x14ac:dyDescent="0.2">
      <c r="A368" s="309"/>
      <c r="B368" s="283"/>
      <c r="C368" s="304"/>
      <c r="D368" s="90" t="s">
        <v>32</v>
      </c>
      <c r="E368" s="278"/>
      <c r="F368" s="292"/>
      <c r="G368" s="109"/>
      <c r="H368" s="278"/>
      <c r="I368" s="110"/>
      <c r="J368" s="112" t="str">
        <f>IF(I368="","",IF(_xlfn.XLOOKUP(I368,I$3:I367,$AS$3:AS367,0,,-1)=AS368,_xlfn.XLOOKUP(I368,I$3:I367,J$3:J367,1,,-1)+1,1))</f>
        <v/>
      </c>
      <c r="K368" s="115" t="str">
        <f>IF(I368="","",_xlfn.XLOOKUP(I368,I$3:I367,K$3:K367,0,,-1)+IF($D368=" ",1,0))</f>
        <v/>
      </c>
      <c r="L368" s="113"/>
      <c r="M368" s="96"/>
      <c r="N368" s="295"/>
      <c r="O368" s="114" t="str">
        <f>IF(OR(W366="",W367=""),"",IF(L368&gt;0,ROUND(IF(M368&gt;0,M368,IF(M366&gt;0,IF(N366=TRUE,ROUND((M366*W368)/W366,0),(M366*W368)/W366),IF(M367&gt;0,IF(N366=TRUE,ROUND((M367*W368)/W367,0),(M367*W368)/W367),IF(M368&gt;0,M368,0)))),2),""))</f>
        <v/>
      </c>
      <c r="P368" s="115" t="str">
        <f t="shared" si="122"/>
        <v/>
      </c>
      <c r="Q368" s="278"/>
      <c r="R368" s="278"/>
      <c r="S368" s="278"/>
      <c r="T368" s="278"/>
      <c r="U368" s="278"/>
      <c r="V368" s="289"/>
      <c r="W368" s="116" t="str">
        <f>IF(L368="","",(SUM(L366:L368)/L368)/(SUM(L366:L368)/L366+SUM(L366:L368)/L367+SUM(L366:L368)/L368))</f>
        <v/>
      </c>
      <c r="X368" s="77">
        <f t="shared" si="126"/>
        <v>0</v>
      </c>
      <c r="Y368" s="77">
        <f t="shared" si="126"/>
        <v>0</v>
      </c>
      <c r="Z368" s="77">
        <f t="shared" si="126"/>
        <v>0</v>
      </c>
      <c r="AA368" s="77">
        <f t="shared" si="126"/>
        <v>0</v>
      </c>
      <c r="AB368" s="77">
        <f t="shared" si="126"/>
        <v>0</v>
      </c>
      <c r="AC368" s="77">
        <f t="shared" si="126"/>
        <v>0</v>
      </c>
      <c r="AD368" s="77">
        <f t="shared" si="126"/>
        <v>0</v>
      </c>
      <c r="AE368" s="77">
        <f t="shared" si="108"/>
        <v>0</v>
      </c>
      <c r="AF368" s="77">
        <f t="shared" si="109"/>
        <v>0</v>
      </c>
      <c r="AG368" s="77">
        <f t="shared" si="110"/>
        <v>0</v>
      </c>
      <c r="AH368" s="77">
        <f t="shared" si="111"/>
        <v>0</v>
      </c>
      <c r="AI368" s="77">
        <f t="shared" si="112"/>
        <v>0</v>
      </c>
      <c r="AJ368" s="77">
        <f t="shared" si="113"/>
        <v>0</v>
      </c>
      <c r="AK368" s="77">
        <f t="shared" si="114"/>
        <v>0</v>
      </c>
      <c r="AL368" s="77">
        <f t="shared" si="115"/>
        <v>0</v>
      </c>
      <c r="AM368" s="77">
        <f t="shared" si="116"/>
        <v>0</v>
      </c>
      <c r="AN368" s="77">
        <f t="shared" si="117"/>
        <v>0</v>
      </c>
      <c r="AO368" s="77">
        <f t="shared" si="118"/>
        <v>0</v>
      </c>
      <c r="AP368" s="77">
        <f t="shared" si="119"/>
        <v>0</v>
      </c>
      <c r="AQ368" s="77">
        <f t="shared" si="120"/>
        <v>0</v>
      </c>
      <c r="AR368" s="77">
        <f t="shared" si="121"/>
        <v>0</v>
      </c>
      <c r="AS368" s="107" t="str">
        <f>IF($B366="","",IF($B366=$B363,AS365,$B366))</f>
        <v>27</v>
      </c>
      <c r="AT368" s="311"/>
      <c r="AU368" s="298"/>
      <c r="AV368" s="298"/>
    </row>
    <row r="369" spans="1:48" ht="13.25" customHeight="1" x14ac:dyDescent="0.2">
      <c r="A369" s="312" t="str">
        <f>IF(OR(D369="W",D370="W",D371="W",D369="1/2W",D370="1/2W",D371="1/2W",D369="1/2L",D370="1/2L",D371="1/2L"),"OK",IF(OR(D369="L",D370="L",D371="L"),"LOSS",IF(OR(D369="X",D370="X",D371="X"),"Anulado"," ")))</f>
        <v>OK</v>
      </c>
      <c r="B369" s="316" t="str">
        <f>IF(E369="","",$B366)</f>
        <v>27</v>
      </c>
      <c r="C369" s="302" t="str">
        <f>IF(E369=""," ","– "&amp;COUNTIF(B$3:B371,$B369))</f>
        <v>– 3</v>
      </c>
      <c r="D369" s="25" t="s">
        <v>31</v>
      </c>
      <c r="E369" s="325">
        <v>44709.520833333336</v>
      </c>
      <c r="F369" s="315" t="s">
        <v>368</v>
      </c>
      <c r="G369" s="117" t="s">
        <v>78</v>
      </c>
      <c r="H369" s="306" t="str">
        <f ca="1">IF(E369="","",IF(AND(DAY(E369)&lt;DAY(TODAY()),$A369=" "),"???",IF($A369=" ",IF(AND(DAY(E369)=DAY(TODAY()),HOUR(E369)&lt;=HOUR(NOW())+1),IF(AND(HOUR(E369)+2&lt;=HOUR(NOW()),DAY(E369)&lt;=DAY(TODAY()),MINUTE(E369)&lt;=MINUTE(NOW())),"???",IF(OR(MINUTE(E369)&lt;=MINUTE(NOW()),HOUR(E369)&lt;=HOUR(NOW())),"!!!","")),""),"")))</f>
        <v/>
      </c>
      <c r="I369" s="27" t="s">
        <v>18</v>
      </c>
      <c r="J369" s="175">
        <f>IF(I369="","",IF(_xlfn.XLOOKUP(I369,I$3:I368,$AS$3:AS368,0,,-1)=AS369,_xlfn.XLOOKUP(I369,I$3:I368,J$3:J368,1,,-1)+1,1))</f>
        <v>1</v>
      </c>
      <c r="K369" s="176">
        <f>IF(I369="","",_xlfn.XLOOKUP(I369,I$3:I368,K$3:K368,0,,-1)+IF($D369=" ",1,0))</f>
        <v>0</v>
      </c>
      <c r="L369" s="118">
        <v>2.25</v>
      </c>
      <c r="M369" s="119">
        <v>33</v>
      </c>
      <c r="N369" s="318" t="b">
        <v>0</v>
      </c>
      <c r="O369" s="102">
        <f>IF(OR(W369="",W370=""),"",ROUND(IF(L371&gt;0,IF(M369&gt;0,M369,IF(M370&gt;0,IF(N369=TRUE,ROUND((M370*W369)/W370,0),(M370*W369)/W370),IF(N369=TRUE,ROUND((M371*W369)/W371,0),(M371*W369)/W371))),IF(M369&gt;0,M369,IF(N369=TRUE,ROUND((M370*W369)/W370,0),(M370*W369)/W370))),2))</f>
        <v>33</v>
      </c>
      <c r="P369" s="33">
        <f t="shared" si="122"/>
        <v>74.25</v>
      </c>
      <c r="Q369" s="301">
        <f>IF($A369="Anulado",0,IF(OR($A369="LOSS",$A369="OK"),IF(OR($D369="W",$D369="1/2W",$D369="1/2L"),P369-O369,IF($D369="L",-O369,0))+IF(OR($D370="W",$D370="1/2W",$D370="1/2L"),P370-O370,IF($D370="L",-O370,0))+IF(OR($D371="W",$D371="1/2W",$D371="1/2L"),P371-O371,IF($D371="L",-O371,0)),IF(AND(OR($D369="W",$D369="1/2W",$D369="1/2L"),D370="W"),P369+P370-SUM(O369:O371)+_xlfn.XLOOKUP("X",D369:D371,O369:O371,0),IF(AND(D369=TRUE,D371="W"),P369+P371-SUM(O369:O371),IF(AND(D370="W",D371="W"),P370+P371-SUM(O369:O371)+_xlfn.XLOOKUP("X",D369:D371,O369:O371,0),IF(L371&gt;0,IF(OR($D369="W",$D369="1/2W",$D369="1/2L"),P369-SUM(O369:O371)+_xlfn.XLOOKUP("X",D369:D371,O369:O371,0),IF(OR($D369="W",$D369="1/2W",$D369="1/2L"),P370-SUM(O369:O371)+_xlfn.XLOOKUP("X",D369:D371,O369:O371,0),IF(OR($D369="W",$D369="1/2W",$D369="1/2L"),P371-SUM(O369:O371)+_xlfn.XLOOKUP("X",D369:D371,O369:O371,0),SUM(P369:P371)/3-SUM(O369:O371)+_xlfn.XLOOKUP("X",D369:D371,O369:O371,0)))),IF(OR($D369="W",$D369="1/2W",$D369="1/2L"),P369-SUM(O369:O370)+_xlfn.XLOOKUP("X",D369:D371,O369:O371,0),IF(OR($D369="W",$D369="1/2W",$D369="1/2L"),P370-SUM(O369:O370)+_xlfn.XLOOKUP("X",D369:D371,O369:O371,0),SUM(P369:P370)/2-SUM(O369:O370)+_xlfn.XLOOKUP("X",D369:D371,O369:O371,0)))))))))</f>
        <v>11.79</v>
      </c>
      <c r="R369" s="300">
        <f>IF(Q369=0,0,Q369/SUM(O369:O371))</f>
        <v>0.18876080691642649</v>
      </c>
      <c r="S369" s="285">
        <f>IF($B369=$B366,IF(OR($A369="LOSS",$A369="OK",$A369="Anulada"),Q369,0)+S366,IF(OR($A369="LOSS",$A369="OK",$A369="Anulada"),Q369,0))</f>
        <v>13.996180000000001</v>
      </c>
      <c r="T369" s="285">
        <f>IF($B369="",0,IF($B369=$B366,IF(G371="",IF(OR(G369="DNB1",G369="DNB2",G369="AH1(0)",G369="AH2(0)",G369="AH1(1)",G369="AH2(1)",G369="AH1(2)",G369="AH2(2)",G369="AH1(3)",G369="AH2(3)",G369="AH1(4)",G369="AH2(4)"),0,IF(Q369&lt;0,IF(G371="",SMALL(P369:P371,1)-SUM(O369:O371),0),SMALL(P369:P371,1)-SUM(O369:O371))),IF(Q369&lt;0,IF(G371="",SMALL(P369:P371,1)-SUM(O369:O371),0),SMALL(P369:P371,1)-SUM(O369:O371)))+T366,IF(G371="",IF(OR(G369="DNB1",G369="DNB2",G369="AH1(0)",G369="AH2(0)",G369="AH1(1)",G369="AH2(1)",G369="AH1(2)",G369="AH2(2)",G369="AH1(3)",G369="AH2(3)",G369="AH1(4)",G369="AH2(4)"),0,IF(Q369&lt;0,IF(G371="",SMALL(P369:P371,1)-SUM(O369:O371),0),SMALL(P369:P371,1)-SUM(O369:O371))),IF(Q369&lt;0,IF(G371="",SMALL(P369:P371,1)-SUM(O369:O371),0),SMALL(P369:P371,1)-SUM(O369:O371)))))</f>
        <v>-6.1556000000000033</v>
      </c>
      <c r="U369" s="285">
        <f>IF($B369=$B366,IF(Q369&lt;0,IF(G371="",Q369,0),Q369)+U366,Q369)</f>
        <v>13.996180000000001</v>
      </c>
      <c r="V369" s="287">
        <f>IF(U369=0,0,U369/AT369)</f>
        <v>0.12244055638176887</v>
      </c>
      <c r="W369" s="34">
        <f>IF(L369="","",IF(L371&gt;0,(SUM(L369:L371)/L369)/(SUM(L369:L371)/L369+SUM(L369:L371)/L370+SUM(L369:L371)/L371),L370/SUM(L369:L370)))</f>
        <v>0.52830188679245293</v>
      </c>
      <c r="X369" s="89">
        <f t="shared" si="126"/>
        <v>41.25</v>
      </c>
      <c r="Y369" s="77">
        <f t="shared" si="126"/>
        <v>0</v>
      </c>
      <c r="Z369" s="77">
        <f t="shared" si="126"/>
        <v>0</v>
      </c>
      <c r="AA369" s="77">
        <f t="shared" si="126"/>
        <v>0</v>
      </c>
      <c r="AB369" s="77">
        <f t="shared" si="126"/>
        <v>0</v>
      </c>
      <c r="AC369" s="77">
        <f t="shared" si="126"/>
        <v>0</v>
      </c>
      <c r="AD369" s="77">
        <f t="shared" si="126"/>
        <v>0</v>
      </c>
      <c r="AE369" s="77">
        <f t="shared" si="108"/>
        <v>1</v>
      </c>
      <c r="AF369" s="77">
        <f t="shared" si="109"/>
        <v>0</v>
      </c>
      <c r="AG369" s="77">
        <f t="shared" si="110"/>
        <v>0</v>
      </c>
      <c r="AH369" s="77">
        <f t="shared" si="111"/>
        <v>0</v>
      </c>
      <c r="AI369" s="77">
        <f t="shared" si="112"/>
        <v>0</v>
      </c>
      <c r="AJ369" s="77">
        <f t="shared" si="113"/>
        <v>0</v>
      </c>
      <c r="AK369" s="77">
        <f t="shared" si="114"/>
        <v>0</v>
      </c>
      <c r="AL369" s="77">
        <f t="shared" si="115"/>
        <v>0</v>
      </c>
      <c r="AM369" s="77">
        <f t="shared" si="116"/>
        <v>0</v>
      </c>
      <c r="AN369" s="77">
        <f t="shared" si="117"/>
        <v>0</v>
      </c>
      <c r="AO369" s="77">
        <f t="shared" si="118"/>
        <v>0</v>
      </c>
      <c r="AP369" s="77">
        <f t="shared" si="119"/>
        <v>0</v>
      </c>
      <c r="AQ369" s="77">
        <f t="shared" si="120"/>
        <v>0</v>
      </c>
      <c r="AR369" s="77">
        <f t="shared" si="121"/>
        <v>0</v>
      </c>
      <c r="AS369" s="105" t="str">
        <f>IF($B369="","",IF($B369=$B366,AS366,$B369))</f>
        <v>27</v>
      </c>
      <c r="AT369" s="322">
        <f>IF($B369=$B366,AT366+SUM(O369:O371),SUM(O369:O371))</f>
        <v>114.31</v>
      </c>
      <c r="AU369" s="285">
        <f>IF($A369=" ",SUM(O369:O371),0)+AU366</f>
        <v>0</v>
      </c>
      <c r="AV369" s="285">
        <f>IF($B369="","",AV366+Q369)</f>
        <v>657.45397538757572</v>
      </c>
    </row>
    <row r="370" spans="1:48" ht="13" customHeight="1" x14ac:dyDescent="0.2">
      <c r="A370" s="308"/>
      <c r="B370" s="282"/>
      <c r="C370" s="303"/>
      <c r="D370" s="39" t="s">
        <v>28</v>
      </c>
      <c r="E370" s="277"/>
      <c r="F370" s="291"/>
      <c r="G370" s="120" t="s">
        <v>150</v>
      </c>
      <c r="H370" s="277"/>
      <c r="I370" s="42" t="s">
        <v>23</v>
      </c>
      <c r="J370" s="177">
        <f>IF(I370="","",IF(_xlfn.XLOOKUP(I370,I$3:I369,$AS$3:AS369,0,,-1)=AS370,_xlfn.XLOOKUP(I370,I$3:I369,J$3:J369,1,,-1)+1,1))</f>
        <v>3</v>
      </c>
      <c r="K370" s="178">
        <f>IF(I370="","",_xlfn.XLOOKUP(I370,I$3:I369,K$3:K369,0,,-1)+IF($D370=" ",1,0))</f>
        <v>0</v>
      </c>
      <c r="L370" s="121">
        <v>2.52</v>
      </c>
      <c r="M370" s="122"/>
      <c r="N370" s="294"/>
      <c r="O370" s="47">
        <f>IF(OR(W369="",W370=""),"",ROUND(IF(L371&gt;0,IF(M370&gt;0,M370,IF(M369&gt;0,IF(N369=TRUE,ROUND((M369*W370)/W369,0),(M369*W370)/W369),IF(M370&gt;0,IF(N369=TRUE,ROUND(M370,0),M370),IF(M371&gt;0,IF(N369=TRUE,ROUND(O371*W370/W371,0),O371*W370/W371),0)))),IF(M370&gt;0,M370,IF(N369=TRUE,ROUND((M369*W370)/W369,0),(M369*W370)/W369))),2))</f>
        <v>29.46</v>
      </c>
      <c r="P370" s="48">
        <f t="shared" si="122"/>
        <v>74.239199999999997</v>
      </c>
      <c r="Q370" s="277"/>
      <c r="R370" s="286"/>
      <c r="S370" s="286"/>
      <c r="T370" s="286"/>
      <c r="U370" s="286"/>
      <c r="V370" s="288"/>
      <c r="W370" s="49">
        <f>IF(L370="","",IF(L371&gt;0,(SUM(L369:L371)/L370)/(SUM(L369:L371)/L369+SUM(L369:L371)/L370+SUM(L369:L371)/L371),L369/SUM(L369:L370)))</f>
        <v>0.47169811320754723</v>
      </c>
      <c r="X370" s="77">
        <f t="shared" si="126"/>
        <v>0</v>
      </c>
      <c r="Y370" s="77">
        <f t="shared" si="126"/>
        <v>0</v>
      </c>
      <c r="Z370" s="77">
        <f t="shared" si="126"/>
        <v>0</v>
      </c>
      <c r="AA370" s="77">
        <f t="shared" si="126"/>
        <v>0</v>
      </c>
      <c r="AB370" s="77">
        <f t="shared" si="126"/>
        <v>0</v>
      </c>
      <c r="AC370" s="89">
        <f t="shared" si="126"/>
        <v>-29.46</v>
      </c>
      <c r="AD370" s="77">
        <f t="shared" si="126"/>
        <v>0</v>
      </c>
      <c r="AE370" s="77">
        <f t="shared" si="108"/>
        <v>0</v>
      </c>
      <c r="AF370" s="77">
        <f t="shared" si="109"/>
        <v>0</v>
      </c>
      <c r="AG370" s="77">
        <f t="shared" si="110"/>
        <v>0</v>
      </c>
      <c r="AH370" s="77">
        <f t="shared" si="111"/>
        <v>0</v>
      </c>
      <c r="AI370" s="77">
        <f t="shared" si="112"/>
        <v>0</v>
      </c>
      <c r="AJ370" s="77">
        <f t="shared" si="113"/>
        <v>0</v>
      </c>
      <c r="AK370" s="77">
        <f t="shared" si="114"/>
        <v>0</v>
      </c>
      <c r="AL370" s="77">
        <f t="shared" si="115"/>
        <v>0</v>
      </c>
      <c r="AM370" s="77">
        <f t="shared" si="116"/>
        <v>0</v>
      </c>
      <c r="AN370" s="77">
        <f t="shared" si="117"/>
        <v>0</v>
      </c>
      <c r="AO370" s="77">
        <f t="shared" si="118"/>
        <v>0</v>
      </c>
      <c r="AP370" s="77">
        <f t="shared" si="119"/>
        <v>1</v>
      </c>
      <c r="AQ370" s="77">
        <f t="shared" si="120"/>
        <v>0</v>
      </c>
      <c r="AR370" s="77">
        <f t="shared" si="121"/>
        <v>0</v>
      </c>
      <c r="AS370" s="105" t="str">
        <f>IF($B369="","",IF($B369=$B366,AS367,$B369))</f>
        <v>27</v>
      </c>
      <c r="AT370" s="311"/>
      <c r="AU370" s="298"/>
      <c r="AV370" s="298"/>
    </row>
    <row r="371" spans="1:48" ht="13.25" customHeight="1" x14ac:dyDescent="0.2">
      <c r="A371" s="309"/>
      <c r="B371" s="283"/>
      <c r="C371" s="304"/>
      <c r="D371" s="54" t="s">
        <v>32</v>
      </c>
      <c r="E371" s="278"/>
      <c r="F371" s="292"/>
      <c r="G371" s="134"/>
      <c r="H371" s="278"/>
      <c r="I371" s="57"/>
      <c r="J371" s="179" t="str">
        <f>IF(I371="","",IF(_xlfn.XLOOKUP(I371,I$3:I370,$AS$3:AS370,0,,-1)=AS371,_xlfn.XLOOKUP(I371,I$3:I370,J$3:J370,1,,-1)+1,1))</f>
        <v/>
      </c>
      <c r="K371" s="63" t="str">
        <f>IF(I371="","",_xlfn.XLOOKUP(I371,I$3:I370,K$3:K370,0,,-1)+IF($D371=" ",1,0))</f>
        <v/>
      </c>
      <c r="L371" s="55"/>
      <c r="M371" s="128"/>
      <c r="N371" s="295"/>
      <c r="O371" s="62" t="str">
        <f>IF(OR(W369="",W370=""),"",IF(L371&gt;0,ROUND(IF(M371&gt;0,M371,IF(M369&gt;0,IF(N369=TRUE,ROUND((M369*W371)/W369,0),(M369*W371)/W369),IF(M370&gt;0,IF(N369=TRUE,ROUND((M370*W371)/W370,0),(M370*W371)/W370),IF(M371&gt;0,M371,0)))),2),""))</f>
        <v/>
      </c>
      <c r="P371" s="63" t="str">
        <f t="shared" si="122"/>
        <v/>
      </c>
      <c r="Q371" s="278"/>
      <c r="R371" s="278"/>
      <c r="S371" s="278"/>
      <c r="T371" s="278"/>
      <c r="U371" s="278"/>
      <c r="V371" s="289"/>
      <c r="W371" s="64" t="str">
        <f>IF(L371="","",(SUM(L369:L371)/L371)/(SUM(L369:L371)/L369+SUM(L369:L371)/L370+SUM(L369:L371)/L371))</f>
        <v/>
      </c>
      <c r="X371" s="77">
        <f t="shared" si="126"/>
        <v>0</v>
      </c>
      <c r="Y371" s="77">
        <f t="shared" si="126"/>
        <v>0</v>
      </c>
      <c r="Z371" s="77">
        <f t="shared" si="126"/>
        <v>0</v>
      </c>
      <c r="AA371" s="77">
        <f t="shared" si="126"/>
        <v>0</v>
      </c>
      <c r="AB371" s="77">
        <f t="shared" si="126"/>
        <v>0</v>
      </c>
      <c r="AC371" s="77">
        <f t="shared" si="126"/>
        <v>0</v>
      </c>
      <c r="AD371" s="77">
        <f t="shared" si="126"/>
        <v>0</v>
      </c>
      <c r="AE371" s="77">
        <f t="shared" si="108"/>
        <v>0</v>
      </c>
      <c r="AF371" s="77">
        <f t="shared" si="109"/>
        <v>0</v>
      </c>
      <c r="AG371" s="77">
        <f t="shared" si="110"/>
        <v>0</v>
      </c>
      <c r="AH371" s="77">
        <f t="shared" si="111"/>
        <v>0</v>
      </c>
      <c r="AI371" s="77">
        <f t="shared" si="112"/>
        <v>0</v>
      </c>
      <c r="AJ371" s="77">
        <f t="shared" si="113"/>
        <v>0</v>
      </c>
      <c r="AK371" s="77">
        <f t="shared" si="114"/>
        <v>0</v>
      </c>
      <c r="AL371" s="77">
        <f t="shared" si="115"/>
        <v>0</v>
      </c>
      <c r="AM371" s="77">
        <f t="shared" si="116"/>
        <v>0</v>
      </c>
      <c r="AN371" s="77">
        <f t="shared" si="117"/>
        <v>0</v>
      </c>
      <c r="AO371" s="77">
        <f t="shared" si="118"/>
        <v>0</v>
      </c>
      <c r="AP371" s="77">
        <f t="shared" si="119"/>
        <v>0</v>
      </c>
      <c r="AQ371" s="77">
        <f t="shared" si="120"/>
        <v>0</v>
      </c>
      <c r="AR371" s="77">
        <f t="shared" si="121"/>
        <v>0</v>
      </c>
      <c r="AS371" s="105" t="str">
        <f>IF($B369="","",IF($B369=$B366,AS368,$B369))</f>
        <v>27</v>
      </c>
      <c r="AT371" s="311"/>
      <c r="AU371" s="298"/>
      <c r="AV371" s="298"/>
    </row>
    <row r="372" spans="1:48" ht="13.25" customHeight="1" x14ac:dyDescent="0.2">
      <c r="A372" s="307" t="str">
        <f>IF(OR(D372="W",D373="W",D374="W",D372="1/2W",D373="1/2W",D374="1/2W",D372="1/2L",D373="1/2L",D374="1/2L"),"OK",IF(OR(D372="L",D373="L",D374="L"),"LOSS",IF(OR(D372="X",D373="X",D374="X"),"Anulado"," ")))</f>
        <v>OK</v>
      </c>
      <c r="B372" s="317" t="str">
        <f>IF(E372="","",$B369)</f>
        <v>27</v>
      </c>
      <c r="C372" s="305" t="str">
        <f>IF(E372=""," ","– "&amp;COUNTIF(B$3:B374,$B372))</f>
        <v>– 4</v>
      </c>
      <c r="D372" s="65" t="s">
        <v>31</v>
      </c>
      <c r="E372" s="326">
        <v>44709.520833333336</v>
      </c>
      <c r="F372" s="314" t="s">
        <v>368</v>
      </c>
      <c r="G372" s="66" t="s">
        <v>35</v>
      </c>
      <c r="H372" s="313" t="str">
        <f ca="1">IF(E372="","",IF(AND(DAY(E372)&lt;DAY(TODAY()),$A372=" "),"???",IF($A372=" ",IF(AND(DAY(E372)=DAY(TODAY()),HOUR(E372)&lt;=HOUR(NOW())+1),IF(AND(HOUR(E372)+2&lt;=HOUR(NOW()),DAY(E372)&lt;=DAY(TODAY()),MINUTE(E372)&lt;=MINUTE(NOW())),"???",IF(OR(MINUTE(E372)&lt;=MINUTE(NOW()),HOUR(E372)&lt;=HOUR(NOW())),"!!!","")),""),"")))</f>
        <v/>
      </c>
      <c r="I372" s="67" t="s">
        <v>20</v>
      </c>
      <c r="J372" s="69">
        <f>IF(I372="","",IF(_xlfn.XLOOKUP(I372,I$3:I371,$AS$3:AS371,0,,-1)=AS372,_xlfn.XLOOKUP(I372,I$3:I371,J$3:J371,1,,-1)+1,1))</f>
        <v>3</v>
      </c>
      <c r="K372" s="173">
        <f>IF(I372="","",_xlfn.XLOOKUP(I372,I$3:I371,K$3:K371,0,,-1)+IF($D372=" ",1,0))</f>
        <v>0</v>
      </c>
      <c r="L372" s="70">
        <v>2.1</v>
      </c>
      <c r="M372" s="71">
        <v>17.52</v>
      </c>
      <c r="N372" s="293" t="b">
        <v>0</v>
      </c>
      <c r="O372" s="72">
        <f>IF(OR(W372="",W373=""),"",ROUND(IF(L374&gt;0,IF(M372&gt;0,M372,IF(M373&gt;0,IF(N372=TRUE,ROUND((M373*W372)/W373,0),(M373*W372)/W373),IF(N372=TRUE,ROUND((M374*W372)/W374,0),(M374*W372)/W374))),IF(M372&gt;0,M372,IF(N372=TRUE,ROUND((M373*W372)/W373,0),(M373*W372)/W373))),2))</f>
        <v>17.52</v>
      </c>
      <c r="P372" s="73">
        <f t="shared" si="122"/>
        <v>36.792000000000002</v>
      </c>
      <c r="Q372" s="320">
        <f>IF($A372="Anulado",0,IF(OR($A372="LOSS",$A372="OK"),IF(OR($D372="W",$D372="1/2W",$D372="1/2L"),P372-O372,IF($D372="L",-O372,0))+IF(OR($D373="W",$D373="1/2W",$D373="1/2L"),P373-O373,IF($D373="L",-O373,0))+IF(OR($D374="W",$D374="1/2W",$D374="1/2L"),P374-O374,IF($D374="L",-O374,0)),IF(AND(OR($D372="W",$D372="1/2W",$D372="1/2L"),D373="W"),P372+P373-SUM(O372:O374)+_xlfn.XLOOKUP("X",D372:D374,O372:O374,0),IF(AND(D372=TRUE,D374="W"),P372+P374-SUM(O372:O374),IF(AND(D373="W",D374="W"),P373+P374-SUM(O372:O374)+_xlfn.XLOOKUP("X",D372:D374,O372:O374,0),IF(L374&gt;0,IF(OR($D372="W",$D372="1/2W",$D372="1/2L"),P372-SUM(O372:O374)+_xlfn.XLOOKUP("X",D372:D374,O372:O374,0),IF(OR($D372="W",$D372="1/2W",$D372="1/2L"),P373-SUM(O372:O374)+_xlfn.XLOOKUP("X",D372:D374,O372:O374,0),IF(OR($D372="W",$D372="1/2W",$D372="1/2L"),P374-SUM(O372:O374)+_xlfn.XLOOKUP("X",D372:D374,O372:O374,0),SUM(P372:P374)/3-SUM(O372:O374)+_xlfn.XLOOKUP("X",D372:D374,O372:O374,0)))),IF(OR($D372="W",$D372="1/2W",$D372="1/2L"),P372-SUM(O372:O373)+_xlfn.XLOOKUP("X",D372:D374,O372:O374,0),IF(OR($D372="W",$D372="1/2W",$D372="1/2L"),P373-SUM(O372:O373)+_xlfn.XLOOKUP("X",D372:D374,O372:O374,0),SUM(P372:P373)/2-SUM(O372:O373)+_xlfn.XLOOKUP("X",D372:D374,O372:O374,0)))))))))</f>
        <v>4.3120000000000012</v>
      </c>
      <c r="R372" s="319">
        <f>IF(Q372=0,0,Q372/SUM(O372:O374))</f>
        <v>0.13275862068965519</v>
      </c>
      <c r="S372" s="296">
        <f>IF($B372=$B369,IF(OR($A372="LOSS",$A372="OK",$A372="Anulada"),Q372,0)+S369,IF(OR($A372="LOSS",$A372="OK",$A372="Anulada"),Q372,0))</f>
        <v>18.30818</v>
      </c>
      <c r="T372" s="296">
        <f>IF($B372="",0,IF($B372=$B369,IF(G374="",IF(OR(G372="DNB1",G372="DNB2",G372="AH1(0)",G372="AH2(0)",G372="AH1(1)",G372="AH2(1)",G372="AH1(2)",G372="AH2(2)",G372="AH1(3)",G372="AH2(3)",G372="AH1(4)",G372="AH2(4)"),0,IF(Q372&lt;0,IF(G374="",SMALL(P372:P374,1)-SUM(O372:O374),0),SMALL(P372:P374,1)-SUM(O372:O374))),IF(Q372&lt;0,IF(G374="",SMALL(P372:P374,1)-SUM(O372:O374),0),SMALL(P372:P374,1)-SUM(O372:O374)))+T369,IF(G374="",IF(OR(G372="DNB1",G372="DNB2",G372="AH1(0)",G372="AH2(0)",G372="AH1(1)",G372="AH2(1)",G372="AH1(2)",G372="AH2(2)",G372="AH1(3)",G372="AH2(3)",G372="AH1(4)",G372="AH2(4)"),0,IF(Q372&lt;0,IF(G374="",SMALL(P372:P374,1)-SUM(O372:O374),0),SMALL(P372:P374,1)-SUM(O372:O374))),IF(Q372&lt;0,IF(G374="",SMALL(P372:P374,1)-SUM(O372:O374),0),SMALL(P372:P374,1)-SUM(O372:O374)))))</f>
        <v>-6.1556000000000033</v>
      </c>
      <c r="U372" s="296">
        <f>IF($B372=$B369,IF(Q372&lt;0,IF(G374="",Q372,0),Q372)+U369,Q372)</f>
        <v>18.30818</v>
      </c>
      <c r="V372" s="323">
        <f>IF(U372=0,0,U372/AT372)</f>
        <v>0.12472361877512091</v>
      </c>
      <c r="W372" s="74">
        <f>IF(L372="","",IF(L374&gt;0,(SUM(L372:L374)/L372)/(SUM(L372:L374)/L372+SUM(L372:L374)/L373+SUM(L372:L374)/L374),L373/SUM(L372:L373)))</f>
        <v>0.53947368421052622</v>
      </c>
      <c r="X372" s="77">
        <f t="shared" si="126"/>
        <v>0</v>
      </c>
      <c r="Y372" s="77">
        <f t="shared" si="126"/>
        <v>0</v>
      </c>
      <c r="Z372" s="89">
        <f t="shared" si="126"/>
        <v>19.272000000000002</v>
      </c>
      <c r="AA372" s="77">
        <f t="shared" si="126"/>
        <v>0</v>
      </c>
      <c r="AB372" s="77">
        <f t="shared" si="126"/>
        <v>0</v>
      </c>
      <c r="AC372" s="77">
        <f t="shared" si="126"/>
        <v>0</v>
      </c>
      <c r="AD372" s="77">
        <f t="shared" si="126"/>
        <v>0</v>
      </c>
      <c r="AE372" s="77">
        <f t="shared" si="108"/>
        <v>0</v>
      </c>
      <c r="AF372" s="77">
        <f t="shared" si="109"/>
        <v>0</v>
      </c>
      <c r="AG372" s="77">
        <f t="shared" si="110"/>
        <v>0</v>
      </c>
      <c r="AH372" s="77">
        <f t="shared" si="111"/>
        <v>0</v>
      </c>
      <c r="AI372" s="77">
        <f t="shared" si="112"/>
        <v>1</v>
      </c>
      <c r="AJ372" s="77">
        <f t="shared" si="113"/>
        <v>0</v>
      </c>
      <c r="AK372" s="77">
        <f t="shared" si="114"/>
        <v>0</v>
      </c>
      <c r="AL372" s="77">
        <f t="shared" si="115"/>
        <v>0</v>
      </c>
      <c r="AM372" s="77">
        <f t="shared" si="116"/>
        <v>0</v>
      </c>
      <c r="AN372" s="77">
        <f t="shared" si="117"/>
        <v>0</v>
      </c>
      <c r="AO372" s="77">
        <f t="shared" si="118"/>
        <v>0</v>
      </c>
      <c r="AP372" s="77">
        <f t="shared" si="119"/>
        <v>0</v>
      </c>
      <c r="AQ372" s="77">
        <f t="shared" si="120"/>
        <v>0</v>
      </c>
      <c r="AR372" s="77">
        <f t="shared" si="121"/>
        <v>0</v>
      </c>
      <c r="AS372" s="107" t="str">
        <f>IF($B372="","",IF($B372=$B369,AS369,$B372))</f>
        <v>27</v>
      </c>
      <c r="AT372" s="321">
        <f>IF($B372=$B369,AT369+SUM(O372:O374),SUM(O372:O374))</f>
        <v>146.79000000000002</v>
      </c>
      <c r="AU372" s="296">
        <f>IF($A372=" ",SUM(O372:O374),0)+AU369</f>
        <v>0</v>
      </c>
      <c r="AV372" s="296">
        <f>IF($B372="","",AV369+Q372)</f>
        <v>661.76597538757574</v>
      </c>
    </row>
    <row r="373" spans="1:48" ht="13" customHeight="1" x14ac:dyDescent="0.2">
      <c r="A373" s="308"/>
      <c r="B373" s="282"/>
      <c r="C373" s="303"/>
      <c r="D373" s="79" t="s">
        <v>28</v>
      </c>
      <c r="E373" s="277"/>
      <c r="F373" s="291"/>
      <c r="G373" s="80" t="s">
        <v>150</v>
      </c>
      <c r="H373" s="277"/>
      <c r="I373" s="81" t="s">
        <v>23</v>
      </c>
      <c r="J373" s="83">
        <f>IF(I373="","",IF(_xlfn.XLOOKUP(I373,I$3:I372,$AS$3:AS372,0,,-1)=AS373,_xlfn.XLOOKUP(I373,I$3:I372,J$3:J372,1,,-1)+1,1))</f>
        <v>4</v>
      </c>
      <c r="K373" s="174">
        <f>IF(I373="","",_xlfn.XLOOKUP(I373,I$3:I372,K$3:K372,0,,-1)+IF($D373=" ",1,0))</f>
        <v>0</v>
      </c>
      <c r="L373" s="84">
        <v>2.46</v>
      </c>
      <c r="M373" s="85"/>
      <c r="N373" s="294"/>
      <c r="O373" s="86">
        <f>IF(OR(W372="",W373=""),"",ROUND(IF(L374&gt;0,IF(M373&gt;0,M373,IF(M372&gt;0,IF(N372=TRUE,ROUND((M372*W373)/W372,0),(M372*W373)/W372),IF(M373&gt;0,IF(N372=TRUE,ROUND(M373,0),M373),IF(M374&gt;0,IF(N372=TRUE,ROUND(O374*W373/W374,0),O374*W373/W374),0)))),IF(M373&gt;0,M373,IF(N372=TRUE,ROUND((M372*W373)/W372,0),(M372*W373)/W372))),2))</f>
        <v>14.96</v>
      </c>
      <c r="P373" s="87">
        <f t="shared" si="122"/>
        <v>36.801600000000001</v>
      </c>
      <c r="Q373" s="277"/>
      <c r="R373" s="286"/>
      <c r="S373" s="286"/>
      <c r="T373" s="286"/>
      <c r="U373" s="286"/>
      <c r="V373" s="288"/>
      <c r="W373" s="88">
        <f>IF(L373="","",IF(L374&gt;0,(SUM(L372:L374)/L373)/(SUM(L372:L374)/L372+SUM(L372:L374)/L373+SUM(L372:L374)/L374),L372/SUM(L372:L373)))</f>
        <v>0.46052631578947367</v>
      </c>
      <c r="X373" s="77">
        <f t="shared" ref="X373:AD382" si="127">IF($I373=X$2,IF(OR($D373="W",$D373="1/2W",$D373="1/2L"),$P373-$O373,IF($D373="X",0,-$O373)),0)</f>
        <v>0</v>
      </c>
      <c r="Y373" s="77">
        <f t="shared" si="127"/>
        <v>0</v>
      </c>
      <c r="Z373" s="77">
        <f t="shared" si="127"/>
        <v>0</v>
      </c>
      <c r="AA373" s="77">
        <f t="shared" si="127"/>
        <v>0</v>
      </c>
      <c r="AB373" s="77">
        <f t="shared" si="127"/>
        <v>0</v>
      </c>
      <c r="AC373" s="89">
        <f t="shared" si="127"/>
        <v>-14.96</v>
      </c>
      <c r="AD373" s="77">
        <f t="shared" si="127"/>
        <v>0</v>
      </c>
      <c r="AE373" s="77">
        <f t="shared" si="108"/>
        <v>0</v>
      </c>
      <c r="AF373" s="77">
        <f t="shared" si="109"/>
        <v>0</v>
      </c>
      <c r="AG373" s="77">
        <f t="shared" si="110"/>
        <v>0</v>
      </c>
      <c r="AH373" s="77">
        <f t="shared" si="111"/>
        <v>0</v>
      </c>
      <c r="AI373" s="77">
        <f t="shared" si="112"/>
        <v>0</v>
      </c>
      <c r="AJ373" s="77">
        <f t="shared" si="113"/>
        <v>0</v>
      </c>
      <c r="AK373" s="77">
        <f t="shared" si="114"/>
        <v>0</v>
      </c>
      <c r="AL373" s="77">
        <f t="shared" si="115"/>
        <v>0</v>
      </c>
      <c r="AM373" s="77">
        <f t="shared" si="116"/>
        <v>0</v>
      </c>
      <c r="AN373" s="77">
        <f t="shared" si="117"/>
        <v>0</v>
      </c>
      <c r="AO373" s="77">
        <f t="shared" si="118"/>
        <v>0</v>
      </c>
      <c r="AP373" s="77">
        <f t="shared" si="119"/>
        <v>1</v>
      </c>
      <c r="AQ373" s="77">
        <f t="shared" si="120"/>
        <v>0</v>
      </c>
      <c r="AR373" s="77">
        <f t="shared" si="121"/>
        <v>0</v>
      </c>
      <c r="AS373" s="107" t="str">
        <f>IF($B372="","",IF($B372=$B369,AS370,$B372))</f>
        <v>27</v>
      </c>
      <c r="AT373" s="311"/>
      <c r="AU373" s="298"/>
      <c r="AV373" s="298"/>
    </row>
    <row r="374" spans="1:48" ht="13.25" customHeight="1" x14ac:dyDescent="0.2">
      <c r="A374" s="309"/>
      <c r="B374" s="283"/>
      <c r="C374" s="304"/>
      <c r="D374" s="90" t="s">
        <v>32</v>
      </c>
      <c r="E374" s="278"/>
      <c r="F374" s="292"/>
      <c r="G374" s="109"/>
      <c r="H374" s="278"/>
      <c r="I374" s="110"/>
      <c r="J374" s="112" t="str">
        <f>IF(I374="","",IF(_xlfn.XLOOKUP(I374,I$3:I373,$AS$3:AS373,0,,-1)=AS374,_xlfn.XLOOKUP(I374,I$3:I373,J$3:J373,1,,-1)+1,1))</f>
        <v/>
      </c>
      <c r="K374" s="115" t="str">
        <f>IF(I374="","",_xlfn.XLOOKUP(I374,I$3:I373,K$3:K373,0,,-1)+IF($D374=" ",1,0))</f>
        <v/>
      </c>
      <c r="L374" s="113"/>
      <c r="M374" s="96"/>
      <c r="N374" s="295"/>
      <c r="O374" s="114" t="str">
        <f>IF(OR(W372="",W373=""),"",IF(L374&gt;0,ROUND(IF(M374&gt;0,M374,IF(M372&gt;0,IF(N372=TRUE,ROUND((M372*W374)/W372,0),(M372*W374)/W372),IF(M373&gt;0,IF(N372=TRUE,ROUND((M373*W374)/W373,0),(M373*W374)/W373),IF(M374&gt;0,M374,0)))),2),""))</f>
        <v/>
      </c>
      <c r="P374" s="115" t="str">
        <f t="shared" si="122"/>
        <v/>
      </c>
      <c r="Q374" s="278"/>
      <c r="R374" s="278"/>
      <c r="S374" s="278"/>
      <c r="T374" s="278"/>
      <c r="U374" s="278"/>
      <c r="V374" s="289"/>
      <c r="W374" s="116" t="str">
        <f>IF(L374="","",(SUM(L372:L374)/L374)/(SUM(L372:L374)/L372+SUM(L372:L374)/L373+SUM(L372:L374)/L374))</f>
        <v/>
      </c>
      <c r="X374" s="77">
        <f t="shared" si="127"/>
        <v>0</v>
      </c>
      <c r="Y374" s="77">
        <f t="shared" si="127"/>
        <v>0</v>
      </c>
      <c r="Z374" s="77">
        <f t="shared" si="127"/>
        <v>0</v>
      </c>
      <c r="AA374" s="77">
        <f t="shared" si="127"/>
        <v>0</v>
      </c>
      <c r="AB374" s="77">
        <f t="shared" si="127"/>
        <v>0</v>
      </c>
      <c r="AC374" s="77">
        <f t="shared" si="127"/>
        <v>0</v>
      </c>
      <c r="AD374" s="77">
        <f t="shared" si="127"/>
        <v>0</v>
      </c>
      <c r="AE374" s="77">
        <f t="shared" si="108"/>
        <v>0</v>
      </c>
      <c r="AF374" s="77">
        <f t="shared" si="109"/>
        <v>0</v>
      </c>
      <c r="AG374" s="77">
        <f t="shared" si="110"/>
        <v>0</v>
      </c>
      <c r="AH374" s="77">
        <f t="shared" si="111"/>
        <v>0</v>
      </c>
      <c r="AI374" s="77">
        <f t="shared" si="112"/>
        <v>0</v>
      </c>
      <c r="AJ374" s="77">
        <f t="shared" si="113"/>
        <v>0</v>
      </c>
      <c r="AK374" s="77">
        <f t="shared" si="114"/>
        <v>0</v>
      </c>
      <c r="AL374" s="77">
        <f t="shared" si="115"/>
        <v>0</v>
      </c>
      <c r="AM374" s="77">
        <f t="shared" si="116"/>
        <v>0</v>
      </c>
      <c r="AN374" s="77">
        <f t="shared" si="117"/>
        <v>0</v>
      </c>
      <c r="AO374" s="77">
        <f t="shared" si="118"/>
        <v>0</v>
      </c>
      <c r="AP374" s="77">
        <f t="shared" si="119"/>
        <v>0</v>
      </c>
      <c r="AQ374" s="77">
        <f t="shared" si="120"/>
        <v>0</v>
      </c>
      <c r="AR374" s="77">
        <f t="shared" si="121"/>
        <v>0</v>
      </c>
      <c r="AS374" s="107" t="str">
        <f>IF($B372="","",IF($B372=$B369,AS371,$B372))</f>
        <v>27</v>
      </c>
      <c r="AT374" s="311"/>
      <c r="AU374" s="298"/>
      <c r="AV374" s="298"/>
    </row>
    <row r="375" spans="1:48" ht="13.25" customHeight="1" x14ac:dyDescent="0.2">
      <c r="A375" s="312" t="str">
        <f>IF(OR(D375="W",D376="W",D377="W",D375="1/2W",D376="1/2W",D377="1/2W",D375="1/2L",D376="1/2L",D377="1/2L"),"OK",IF(OR(D375="L",D376="L",D377="L"),"LOSS",IF(OR(D375="X",D376="X",D377="X"),"Anulado"," ")))</f>
        <v>OK</v>
      </c>
      <c r="B375" s="316" t="str">
        <f>IF(E375="","",$B372)</f>
        <v>27</v>
      </c>
      <c r="C375" s="302" t="str">
        <f>IF(E375=""," ","– "&amp;COUNTIF(B$3:B377,$B375))</f>
        <v>– 5</v>
      </c>
      <c r="D375" s="25" t="s">
        <v>31</v>
      </c>
      <c r="E375" s="325">
        <v>44709.520833333336</v>
      </c>
      <c r="F375" s="315" t="s">
        <v>368</v>
      </c>
      <c r="G375" s="132">
        <v>1</v>
      </c>
      <c r="H375" s="306" t="str">
        <f ca="1">IF(E375="","",IF(AND(DAY(E375)&lt;DAY(TODAY()),$A375=" "),"???",IF($A375=" ",IF(AND(DAY(E375)=DAY(TODAY()),HOUR(E375)&lt;=HOUR(NOW())+1),IF(AND(HOUR(E375)+2&lt;=HOUR(NOW()),DAY(E375)&lt;=DAY(TODAY()),MINUTE(E375)&lt;=MINUTE(NOW())),"???",IF(OR(MINUTE(E375)&lt;=MINUTE(NOW()),HOUR(E375)&lt;=HOUR(NOW())),"!!!","")),""),"")))</f>
        <v/>
      </c>
      <c r="I375" s="27" t="s">
        <v>20</v>
      </c>
      <c r="J375" s="175">
        <f>IF(I375="","",IF(_xlfn.XLOOKUP(I375,I$3:I374,$AS$3:AS374,0,,-1)=AS375,_xlfn.XLOOKUP(I375,I$3:I374,J$3:J374,1,,-1)+1,1))</f>
        <v>4</v>
      </c>
      <c r="K375" s="176">
        <f>IF(I375="","",_xlfn.XLOOKUP(I375,I$3:I374,K$3:K374,0,,-1)+IF($D375=" ",1,0))</f>
        <v>0</v>
      </c>
      <c r="L375" s="118">
        <v>2.2999999999999998</v>
      </c>
      <c r="M375" s="119">
        <v>27.56</v>
      </c>
      <c r="N375" s="318" t="b">
        <v>0</v>
      </c>
      <c r="O375" s="102">
        <f>IF(OR(W375="",W376=""),"",ROUND(IF(L377&gt;0,IF(M375&gt;0,M375,IF(M376&gt;0,IF(N375=TRUE,ROUND((M376*W375)/W376,0),(M376*W375)/W376),IF(N375=TRUE,ROUND((M377*W375)/W377,0),(M377*W375)/W377))),IF(M375&gt;0,M375,IF(N375=TRUE,ROUND((M376*W375)/W376,0),(M376*W375)/W376))),2))</f>
        <v>27.56</v>
      </c>
      <c r="P375" s="33">
        <f t="shared" si="122"/>
        <v>63.387999999999991</v>
      </c>
      <c r="Q375" s="301">
        <f>IF($A375="Anulado",0,IF(OR($A375="LOSS",$A375="OK"),IF(OR($D375="W",$D375="1/2W",$D375="1/2L"),P375-O375,IF($D375="L",-O375,0))+IF(OR($D376="W",$D376="1/2W",$D376="1/2L"),P376-O376,IF($D376="L",-O376,0))+IF(OR($D377="W",$D377="1/2W",$D377="1/2L"),P377-O377,IF($D377="L",-O377,0)),IF(AND(OR($D375="W",$D375="1/2W",$D375="1/2L"),D376="W"),P375+P376-SUM(O375:O377)+_xlfn.XLOOKUP("X",D375:D377,O375:O377,0),IF(AND(D375=TRUE,D377="W"),P375+P377-SUM(O375:O377),IF(AND(D376="W",D377="W"),P376+P377-SUM(O375:O377)+_xlfn.XLOOKUP("X",D375:D377,O375:O377,0),IF(L377&gt;0,IF(OR($D375="W",$D375="1/2W",$D375="1/2L"),P375-SUM(O375:O377)+_xlfn.XLOOKUP("X",D375:D377,O375:O377,0),IF(OR($D375="W",$D375="1/2W",$D375="1/2L"),P376-SUM(O375:O377)+_xlfn.XLOOKUP("X",D375:D377,O375:O377,0),IF(OR($D375="W",$D375="1/2W",$D375="1/2L"),P377-SUM(O375:O377)+_xlfn.XLOOKUP("X",D375:D377,O375:O377,0),SUM(P375:P377)/3-SUM(O375:O377)+_xlfn.XLOOKUP("X",D375:D377,O375:O377,0)))),IF(OR($D375="W",$D375="1/2W",$D375="1/2L"),P375-SUM(O375:O376)+_xlfn.XLOOKUP("X",D375:D377,O375:O377,0),IF(OR($D375="W",$D375="1/2W",$D375="1/2L"),P376-SUM(O375:O376)+_xlfn.XLOOKUP("X",D375:D377,O375:O377,0),SUM(P375:P376)/2-SUM(O375:O376)+_xlfn.XLOOKUP("X",D375:D377,O375:O377,0)))))))))</f>
        <v>4.1379999999999875</v>
      </c>
      <c r="R375" s="300">
        <f>IF(Q375=0,0,Q375/SUM(O375:O377))</f>
        <v>6.9839662447257173E-2</v>
      </c>
      <c r="S375" s="285">
        <f>IF($B375=$B372,IF(OR($A375="LOSS",$A375="OK",$A375="Anulada"),Q375,0)+S372,IF(OR($A375="LOSS",$A375="OK",$A375="Anulada"),Q375,0))</f>
        <v>22.446179999999988</v>
      </c>
      <c r="T375" s="285">
        <f>IF($B375="",0,IF($B375=$B372,IF(G377="",IF(OR(G375="DNB1",G375="DNB2",G375="AH1(0)",G375="AH2(0)",G375="AH1(1)",G375="AH2(1)",G375="AH1(2)",G375="AH2(2)",G375="AH1(3)",G375="AH2(3)",G375="AH1(4)",G375="AH2(4)"),0,IF(Q375&lt;0,IF(G377="",SMALL(P375:P377,1)-SUM(O375:O377),0),SMALL(P375:P377,1)-SUM(O375:O377))),IF(Q375&lt;0,IF(G377="",SMALL(P375:P377,1)-SUM(O375:O377),0),SMALL(P375:P377,1)-SUM(O375:O377)))+T372,IF(G377="",IF(OR(G375="DNB1",G375="DNB2",G375="AH1(0)",G375="AH2(0)",G375="AH1(1)",G375="AH2(1)",G375="AH1(2)",G375="AH2(2)",G375="AH1(3)",G375="AH2(3)",G375="AH1(4)",G375="AH2(4)"),0,IF(Q375&lt;0,IF(G377="",SMALL(P375:P377,1)-SUM(O375:O377),0),SMALL(P375:P377,1)-SUM(O375:O377))),IF(Q375&lt;0,IF(G377="",SMALL(P375:P377,1)-SUM(O375:O377),0),SMALL(P375:P377,1)-SUM(O375:O377)))))</f>
        <v>-2.0256000000000007</v>
      </c>
      <c r="U375" s="285">
        <f>IF($B375=$B372,IF(Q375&lt;0,IF(G377="",Q375,0),Q375)+U372,Q375)</f>
        <v>22.446179999999988</v>
      </c>
      <c r="V375" s="287">
        <f>IF(U375=0,0,U375/AT375)</f>
        <v>0.10894088526499701</v>
      </c>
      <c r="W375" s="34">
        <f>IF(L375="","",IF(L377&gt;0,(SUM(L375:L377)/L375)/(SUM(L375:L377)/L375+SUM(L375:L377)/L376+SUM(L375:L377)/L377),L376/SUM(L375:L376)))</f>
        <v>0.46511627906976744</v>
      </c>
      <c r="X375" s="77">
        <f t="shared" si="127"/>
        <v>0</v>
      </c>
      <c r="Y375" s="77">
        <f t="shared" si="127"/>
        <v>0</v>
      </c>
      <c r="Z375" s="89">
        <f t="shared" si="127"/>
        <v>35.827999999999989</v>
      </c>
      <c r="AA375" s="77">
        <f t="shared" si="127"/>
        <v>0</v>
      </c>
      <c r="AB375" s="77">
        <f t="shared" si="127"/>
        <v>0</v>
      </c>
      <c r="AC375" s="77">
        <f t="shared" si="127"/>
        <v>0</v>
      </c>
      <c r="AD375" s="77">
        <f t="shared" si="127"/>
        <v>0</v>
      </c>
      <c r="AE375" s="77">
        <f t="shared" si="108"/>
        <v>0</v>
      </c>
      <c r="AF375" s="77">
        <f t="shared" si="109"/>
        <v>0</v>
      </c>
      <c r="AG375" s="77">
        <f t="shared" si="110"/>
        <v>0</v>
      </c>
      <c r="AH375" s="77">
        <f t="shared" si="111"/>
        <v>0</v>
      </c>
      <c r="AI375" s="77">
        <f t="shared" si="112"/>
        <v>1</v>
      </c>
      <c r="AJ375" s="77">
        <f t="shared" si="113"/>
        <v>0</v>
      </c>
      <c r="AK375" s="77">
        <f t="shared" si="114"/>
        <v>0</v>
      </c>
      <c r="AL375" s="77">
        <f t="shared" si="115"/>
        <v>0</v>
      </c>
      <c r="AM375" s="77">
        <f t="shared" si="116"/>
        <v>0</v>
      </c>
      <c r="AN375" s="77">
        <f t="shared" si="117"/>
        <v>0</v>
      </c>
      <c r="AO375" s="77">
        <f t="shared" si="118"/>
        <v>0</v>
      </c>
      <c r="AP375" s="77">
        <f t="shared" si="119"/>
        <v>0</v>
      </c>
      <c r="AQ375" s="77">
        <f t="shared" si="120"/>
        <v>0</v>
      </c>
      <c r="AR375" s="77">
        <f t="shared" si="121"/>
        <v>0</v>
      </c>
      <c r="AS375" s="105" t="str">
        <f>IF($B375="","",IF($B375=$B372,AS372,$B375))</f>
        <v>27</v>
      </c>
      <c r="AT375" s="322">
        <f>IF($B375=$B372,AT372+SUM(O375:O377),SUM(O375:O377))</f>
        <v>206.04000000000002</v>
      </c>
      <c r="AU375" s="285">
        <f>IF($A375=" ",SUM(O375:O377),0)+AU372</f>
        <v>0</v>
      </c>
      <c r="AV375" s="285">
        <f>IF($B375="","",AV372+Q375)</f>
        <v>665.90397538757577</v>
      </c>
    </row>
    <row r="376" spans="1:48" ht="13" customHeight="1" x14ac:dyDescent="0.2">
      <c r="A376" s="308"/>
      <c r="B376" s="282"/>
      <c r="C376" s="303"/>
      <c r="D376" s="39" t="s">
        <v>28</v>
      </c>
      <c r="E376" s="277"/>
      <c r="F376" s="291"/>
      <c r="G376" s="120" t="s">
        <v>44</v>
      </c>
      <c r="H376" s="277"/>
      <c r="I376" s="42" t="s">
        <v>23</v>
      </c>
      <c r="J376" s="177">
        <f>IF(I376="","",IF(_xlfn.XLOOKUP(I376,I$3:I375,$AS$3:AS375,0,,-1)=AS376,_xlfn.XLOOKUP(I376,I$3:I375,J$3:J375,1,,-1)+1,1))</f>
        <v>5</v>
      </c>
      <c r="K376" s="178">
        <f>IF(I376="","",_xlfn.XLOOKUP(I376,I$3:I375,K$3:K375,0,,-1)+IF($D376=" ",1,0))</f>
        <v>0</v>
      </c>
      <c r="L376" s="121">
        <v>2</v>
      </c>
      <c r="M376" s="122"/>
      <c r="N376" s="294"/>
      <c r="O376" s="47">
        <f>IF(OR(W375="",W376=""),"",ROUND(IF(L377&gt;0,IF(M376&gt;0,M376,IF(M375&gt;0,IF(N375=TRUE,ROUND((M375*W376)/W375,0),(M375*W376)/W375),IF(M376&gt;0,IF(N375=TRUE,ROUND(M376,0),M376),IF(M377&gt;0,IF(N375=TRUE,ROUND(O377*W376/W377,0),O377*W376/W377),0)))),IF(M376&gt;0,M376,IF(N375=TRUE,ROUND((M375*W376)/W375,0),(M375*W376)/W375))),2))</f>
        <v>31.69</v>
      </c>
      <c r="P376" s="48">
        <f t="shared" si="122"/>
        <v>63.38</v>
      </c>
      <c r="Q376" s="277"/>
      <c r="R376" s="286"/>
      <c r="S376" s="286"/>
      <c r="T376" s="286"/>
      <c r="U376" s="286"/>
      <c r="V376" s="288"/>
      <c r="W376" s="49">
        <f>IF(L376="","",IF(L377&gt;0,(SUM(L375:L377)/L376)/(SUM(L375:L377)/L375+SUM(L375:L377)/L376+SUM(L375:L377)/L377),L375/SUM(L375:L376)))</f>
        <v>0.53488372093023251</v>
      </c>
      <c r="X376" s="77">
        <f t="shared" si="127"/>
        <v>0</v>
      </c>
      <c r="Y376" s="77">
        <f t="shared" si="127"/>
        <v>0</v>
      </c>
      <c r="Z376" s="77">
        <f t="shared" si="127"/>
        <v>0</v>
      </c>
      <c r="AA376" s="77">
        <f t="shared" si="127"/>
        <v>0</v>
      </c>
      <c r="AB376" s="77">
        <f t="shared" si="127"/>
        <v>0</v>
      </c>
      <c r="AC376" s="89">
        <f t="shared" si="127"/>
        <v>-31.69</v>
      </c>
      <c r="AD376" s="77">
        <f t="shared" si="127"/>
        <v>0</v>
      </c>
      <c r="AE376" s="77">
        <f t="shared" si="108"/>
        <v>0</v>
      </c>
      <c r="AF376" s="77">
        <f t="shared" si="109"/>
        <v>0</v>
      </c>
      <c r="AG376" s="77">
        <f t="shared" si="110"/>
        <v>0</v>
      </c>
      <c r="AH376" s="77">
        <f t="shared" si="111"/>
        <v>0</v>
      </c>
      <c r="AI376" s="77">
        <f t="shared" si="112"/>
        <v>0</v>
      </c>
      <c r="AJ376" s="77">
        <f t="shared" si="113"/>
        <v>0</v>
      </c>
      <c r="AK376" s="77">
        <f t="shared" si="114"/>
        <v>0</v>
      </c>
      <c r="AL376" s="77">
        <f t="shared" si="115"/>
        <v>0</v>
      </c>
      <c r="AM376" s="77">
        <f t="shared" si="116"/>
        <v>0</v>
      </c>
      <c r="AN376" s="77">
        <f t="shared" si="117"/>
        <v>0</v>
      </c>
      <c r="AO376" s="77">
        <f t="shared" si="118"/>
        <v>0</v>
      </c>
      <c r="AP376" s="77">
        <f t="shared" si="119"/>
        <v>1</v>
      </c>
      <c r="AQ376" s="77">
        <f t="shared" si="120"/>
        <v>0</v>
      </c>
      <c r="AR376" s="77">
        <f t="shared" si="121"/>
        <v>0</v>
      </c>
      <c r="AS376" s="105" t="str">
        <f>IF($B375="","",IF($B375=$B372,AS373,$B375))</f>
        <v>27</v>
      </c>
      <c r="AT376" s="311"/>
      <c r="AU376" s="298"/>
      <c r="AV376" s="298"/>
    </row>
    <row r="377" spans="1:48" ht="13.75" customHeight="1" x14ac:dyDescent="0.2">
      <c r="A377" s="309"/>
      <c r="B377" s="283"/>
      <c r="C377" s="304"/>
      <c r="D377" s="54" t="s">
        <v>32</v>
      </c>
      <c r="E377" s="278"/>
      <c r="F377" s="327"/>
      <c r="G377" s="134"/>
      <c r="H377" s="278"/>
      <c r="I377" s="57"/>
      <c r="J377" s="179" t="str">
        <f>IF(I377="","",IF(_xlfn.XLOOKUP(I377,I$3:I376,$AS$3:AS376,0,,-1)=AS377,_xlfn.XLOOKUP(I377,I$3:I376,J$3:J376,1,,-1)+1,1))</f>
        <v/>
      </c>
      <c r="K377" s="63" t="str">
        <f>IF(I377="","",_xlfn.XLOOKUP(I377,I$3:I376,K$3:K376,0,,-1)+IF($D377=" ",1,0))</f>
        <v/>
      </c>
      <c r="L377" s="55"/>
      <c r="M377" s="128"/>
      <c r="N377" s="295"/>
      <c r="O377" s="62" t="str">
        <f>IF(OR(W375="",W376=""),"",IF(L377&gt;0,ROUND(IF(M377&gt;0,M377,IF(M375&gt;0,IF(N375=TRUE,ROUND((M375*W377)/W375,0),(M375*W377)/W375),IF(M376&gt;0,IF(N375=TRUE,ROUND((M376*W377)/W376,0),(M376*W377)/W376),IF(M377&gt;0,M377,0)))),2),""))</f>
        <v/>
      </c>
      <c r="P377" s="63" t="str">
        <f t="shared" si="122"/>
        <v/>
      </c>
      <c r="Q377" s="278"/>
      <c r="R377" s="278"/>
      <c r="S377" s="278"/>
      <c r="T377" s="278"/>
      <c r="U377" s="278"/>
      <c r="V377" s="289"/>
      <c r="W377" s="64" t="str">
        <f>IF(L377="","",(SUM(L375:L377)/L377)/(SUM(L375:L377)/L375+SUM(L375:L377)/L376+SUM(L375:L377)/L377))</f>
        <v/>
      </c>
      <c r="X377" s="77">
        <f t="shared" si="127"/>
        <v>0</v>
      </c>
      <c r="Y377" s="77">
        <f t="shared" si="127"/>
        <v>0</v>
      </c>
      <c r="Z377" s="77">
        <f t="shared" si="127"/>
        <v>0</v>
      </c>
      <c r="AA377" s="77">
        <f t="shared" si="127"/>
        <v>0</v>
      </c>
      <c r="AB377" s="77">
        <f t="shared" si="127"/>
        <v>0</v>
      </c>
      <c r="AC377" s="77">
        <f t="shared" si="127"/>
        <v>0</v>
      </c>
      <c r="AD377" s="77">
        <f t="shared" si="127"/>
        <v>0</v>
      </c>
      <c r="AE377" s="77">
        <f t="shared" si="108"/>
        <v>0</v>
      </c>
      <c r="AF377" s="77">
        <f t="shared" si="109"/>
        <v>0</v>
      </c>
      <c r="AG377" s="77">
        <f t="shared" si="110"/>
        <v>0</v>
      </c>
      <c r="AH377" s="77">
        <f t="shared" si="111"/>
        <v>0</v>
      </c>
      <c r="AI377" s="77">
        <f t="shared" si="112"/>
        <v>0</v>
      </c>
      <c r="AJ377" s="77">
        <f t="shared" si="113"/>
        <v>0</v>
      </c>
      <c r="AK377" s="77">
        <f t="shared" si="114"/>
        <v>0</v>
      </c>
      <c r="AL377" s="77">
        <f t="shared" si="115"/>
        <v>0</v>
      </c>
      <c r="AM377" s="77">
        <f t="shared" si="116"/>
        <v>0</v>
      </c>
      <c r="AN377" s="77">
        <f t="shared" si="117"/>
        <v>0</v>
      </c>
      <c r="AO377" s="77">
        <f t="shared" si="118"/>
        <v>0</v>
      </c>
      <c r="AP377" s="77">
        <f t="shared" si="119"/>
        <v>0</v>
      </c>
      <c r="AQ377" s="77">
        <f t="shared" si="120"/>
        <v>0</v>
      </c>
      <c r="AR377" s="77">
        <f t="shared" si="121"/>
        <v>0</v>
      </c>
      <c r="AS377" s="105" t="str">
        <f>IF($B375="","",IF($B375=$B372,AS374,$B375))</f>
        <v>27</v>
      </c>
      <c r="AT377" s="311"/>
      <c r="AU377" s="298"/>
      <c r="AV377" s="298"/>
    </row>
    <row r="378" spans="1:48" ht="13.75" customHeight="1" x14ac:dyDescent="0.2">
      <c r="A378" s="307" t="str">
        <f>IF(OR(D378="W",D379="W",D380="W",D378="1/2W",D379="1/2W",D380="1/2W",D378="1/2L",D379="1/2L",D380="1/2L"),"OK",IF(OR(D378="L",D379="L",D380="L"),"LOSS",IF(OR(D378="X",D379="X",D380="X"),"Anulado"," ")))</f>
        <v>OK</v>
      </c>
      <c r="B378" s="317" t="str">
        <f>IF(E378="","",$B375)</f>
        <v>27</v>
      </c>
      <c r="C378" s="305" t="str">
        <f>IF(E378=""," ","– "&amp;COUNTIF(B$3:B380,$B378))</f>
        <v>– 6</v>
      </c>
      <c r="D378" s="65" t="s">
        <v>28</v>
      </c>
      <c r="E378" s="326">
        <v>44709.520833333336</v>
      </c>
      <c r="F378" s="328" t="s">
        <v>369</v>
      </c>
      <c r="G378" s="66" t="s">
        <v>370</v>
      </c>
      <c r="H378" s="313" t="str">
        <f ca="1">IF(E378="","",IF(AND(DAY(E378)&lt;DAY(TODAY()),$A378=" "),"???",IF($A378=" ",IF(AND(DAY(E378)=DAY(TODAY()),HOUR(E378)&lt;=HOUR(NOW())+1),IF(AND(HOUR(E378)+2&lt;=HOUR(NOW()),DAY(E378)&lt;=DAY(TODAY()),MINUTE(E378)&lt;=MINUTE(NOW())),"???",IF(OR(MINUTE(E378)&lt;=MINUTE(NOW()),HOUR(E378)&lt;=HOUR(NOW())),"!!!","")),""),"")))</f>
        <v/>
      </c>
      <c r="I378" s="67" t="s">
        <v>18</v>
      </c>
      <c r="J378" s="69">
        <f>IF(I378="","",IF(_xlfn.XLOOKUP(I378,I$3:I377,$AS$3:AS377,0,,-1)=AS378,_xlfn.XLOOKUP(I378,I$3:I377,J$3:J377,1,,-1)+1,1))</f>
        <v>2</v>
      </c>
      <c r="K378" s="173">
        <f>IF(I378="","",_xlfn.XLOOKUP(I378,I$3:I377,K$3:K377,0,,-1)+IF($D378=" ",1,0))</f>
        <v>0</v>
      </c>
      <c r="L378" s="70">
        <v>2.31</v>
      </c>
      <c r="M378" s="71">
        <v>78</v>
      </c>
      <c r="N378" s="293" t="b">
        <v>0</v>
      </c>
      <c r="O378" s="72">
        <f>IF(OR(W378="",W379=""),"",ROUND(IF(L380&gt;0,IF(M378&gt;0,M378,IF(M379&gt;0,IF(N378=TRUE,ROUND((M379*W378)/W379,0),(M379*W378)/W379),IF(N378=TRUE,ROUND((M380*W378)/W380,0),(M380*W378)/W380))),IF(M378&gt;0,M378,IF(N378=TRUE,ROUND((M379*W378)/W379,0),(M379*W378)/W379))),2))</f>
        <v>78</v>
      </c>
      <c r="P378" s="73">
        <f t="shared" si="122"/>
        <v>180.18</v>
      </c>
      <c r="Q378" s="320">
        <f>IF($A378="Anulado",0,IF(OR($A378="LOSS",$A378="OK"),IF(OR($D378="W",$D378="1/2W",$D378="1/2L"),P378-O378,IF($D378="L",-O378,0))+IF(OR($D379="W",$D379="1/2W",$D379="1/2L"),P379-O379,IF($D379="L",-O379,0))+IF(OR($D380="W",$D380="1/2W",$D380="1/2L"),P380-O380,IF($D380="L",-O380,0)),IF(AND(OR($D378="W",$D378="1/2W",$D378="1/2L"),D379="W"),P378+P379-SUM(O378:O380)+_xlfn.XLOOKUP("X",D378:D380,O378:O380,0),IF(AND(D378=TRUE,D380="W"),P378+P380-SUM(O378:O380),IF(AND(D379="W",D380="W"),P379+P380-SUM(O378:O380)+_xlfn.XLOOKUP("X",D378:D380,O378:O380,0),IF(L380&gt;0,IF(OR($D378="W",$D378="1/2W",$D378="1/2L"),P378-SUM(O378:O380)+_xlfn.XLOOKUP("X",D378:D380,O378:O380,0),IF(OR($D378="W",$D378="1/2W",$D378="1/2L"),P379-SUM(O378:O380)+_xlfn.XLOOKUP("X",D378:D380,O378:O380,0),IF(OR($D378="W",$D378="1/2W",$D378="1/2L"),P380-SUM(O378:O380)+_xlfn.XLOOKUP("X",D378:D380,O378:O380,0),SUM(P378:P380)/3-SUM(O378:O380)+_xlfn.XLOOKUP("X",D378:D380,O378:O380,0)))),IF(OR($D378="W",$D378="1/2W",$D378="1/2L"),P378-SUM(O378:O379)+_xlfn.XLOOKUP("X",D378:D380,O378:O380,0),IF(OR($D378="W",$D378="1/2W",$D378="1/2L"),P379-SUM(O378:O379)+_xlfn.XLOOKUP("X",D378:D380,O378:O380,0),SUM(P378:P379)/2-SUM(O378:O379)+_xlfn.XLOOKUP("X",D378:D380,O378:O380,0)))))))))</f>
        <v>9.0114399999999932</v>
      </c>
      <c r="R378" s="319">
        <f>IF(Q378=0,0,Q378/SUM(O378:O380))</f>
        <v>5.2649217106800615E-2</v>
      </c>
      <c r="S378" s="296">
        <f>IF($B378=$B375,IF(OR($A378="LOSS",$A378="OK",$A378="Anulada"),Q378,0)+S375,IF(OR($A378="LOSS",$A378="OK",$A378="Anulada"),Q378,0))</f>
        <v>31.457619999999981</v>
      </c>
      <c r="T378" s="296">
        <f>IF($B378="",0,IF($B378=$B375,IF(G380="",IF(OR(G378="DNB1",G378="DNB2",G378="AH1(0)",G378="AH2(0)",G378="AH1(1)",G378="AH2(1)",G378="AH1(2)",G378="AH2(2)",G378="AH1(3)",G378="AH2(3)",G378="AH1(4)",G378="AH2(4)"),0,IF(Q378&lt;0,IF(G380="",SMALL(P378:P380,1)-SUM(O378:O380),0),SMALL(P378:P380,1)-SUM(O378:O380))),IF(Q378&lt;0,IF(G380="",SMALL(P378:P380,1)-SUM(O378:O380),0),SMALL(P378:P380,1)-SUM(O378:O380)))+T375,IF(G380="",IF(OR(G378="DNB1",G378="DNB2",G378="AH1(0)",G378="AH2(0)",G378="AH1(1)",G378="AH2(1)",G378="AH1(2)",G378="AH2(2)",G378="AH1(3)",G378="AH2(3)",G378="AH1(4)",G378="AH2(4)"),0,IF(Q378&lt;0,IF(G380="",SMALL(P378:P380,1)-SUM(O378:O380),0),SMALL(P378:P380,1)-SUM(O378:O380))),IF(Q378&lt;0,IF(G380="",SMALL(P378:P380,1)-SUM(O378:O380),0),SMALL(P378:P380,1)-SUM(O378:O380)))))</f>
        <v>6.9858399999999925</v>
      </c>
      <c r="U378" s="296">
        <f>IF($B378=$B375,IF(Q378&lt;0,IF(G380="",Q378,0),Q378)+U375,Q378)</f>
        <v>31.457619999999981</v>
      </c>
      <c r="V378" s="323">
        <f>IF(U378=0,0,U378/AT378)</f>
        <v>8.3397720042417758E-2</v>
      </c>
      <c r="W378" s="74">
        <f>IF(L378="","",IF(L380&gt;0,(SUM(L378:L380)/L378)/(SUM(L378:L380)/L378+SUM(L378:L380)/L379+SUM(L378:L380)/L380),L379/SUM(L378:L379)))</f>
        <v>0.45570216776625827</v>
      </c>
      <c r="X378" s="89">
        <f t="shared" si="127"/>
        <v>-78</v>
      </c>
      <c r="Y378" s="77">
        <f t="shared" si="127"/>
        <v>0</v>
      </c>
      <c r="Z378" s="77">
        <f t="shared" si="127"/>
        <v>0</v>
      </c>
      <c r="AA378" s="77">
        <f t="shared" si="127"/>
        <v>0</v>
      </c>
      <c r="AB378" s="77">
        <f t="shared" si="127"/>
        <v>0</v>
      </c>
      <c r="AC378" s="77">
        <f t="shared" si="127"/>
        <v>0</v>
      </c>
      <c r="AD378" s="77">
        <f t="shared" si="127"/>
        <v>0</v>
      </c>
      <c r="AE378" s="77">
        <f t="shared" si="108"/>
        <v>0</v>
      </c>
      <c r="AF378" s="77">
        <f t="shared" si="109"/>
        <v>1</v>
      </c>
      <c r="AG378" s="77">
        <f t="shared" si="110"/>
        <v>0</v>
      </c>
      <c r="AH378" s="77">
        <f t="shared" si="111"/>
        <v>0</v>
      </c>
      <c r="AI378" s="77">
        <f t="shared" si="112"/>
        <v>0</v>
      </c>
      <c r="AJ378" s="77">
        <f t="shared" si="113"/>
        <v>0</v>
      </c>
      <c r="AK378" s="77">
        <f t="shared" si="114"/>
        <v>0</v>
      </c>
      <c r="AL378" s="77">
        <f t="shared" si="115"/>
        <v>0</v>
      </c>
      <c r="AM378" s="77">
        <f t="shared" si="116"/>
        <v>0</v>
      </c>
      <c r="AN378" s="77">
        <f t="shared" si="117"/>
        <v>0</v>
      </c>
      <c r="AO378" s="77">
        <f t="shared" si="118"/>
        <v>0</v>
      </c>
      <c r="AP378" s="77">
        <f t="shared" si="119"/>
        <v>0</v>
      </c>
      <c r="AQ378" s="77">
        <f t="shared" si="120"/>
        <v>0</v>
      </c>
      <c r="AR378" s="77">
        <f t="shared" si="121"/>
        <v>0</v>
      </c>
      <c r="AS378" s="107" t="str">
        <f>IF($B378="","",IF($B378=$B375,AS375,$B378))</f>
        <v>27</v>
      </c>
      <c r="AT378" s="321">
        <f>IF($B378=$B375,AT375+SUM(O378:O380),SUM(O378:O380))</f>
        <v>377.20000000000005</v>
      </c>
      <c r="AU378" s="296">
        <f>IF($A378=" ",SUM(O378:O380),0)+AU375</f>
        <v>0</v>
      </c>
      <c r="AV378" s="296">
        <f>IF($B378="","",AV375+Q378)</f>
        <v>674.91541538757576</v>
      </c>
    </row>
    <row r="379" spans="1:48" ht="13" customHeight="1" x14ac:dyDescent="0.2">
      <c r="A379" s="308"/>
      <c r="B379" s="282"/>
      <c r="C379" s="303"/>
      <c r="D379" s="79" t="s">
        <v>31</v>
      </c>
      <c r="E379" s="277"/>
      <c r="F379" s="291"/>
      <c r="G379" s="80" t="s">
        <v>371</v>
      </c>
      <c r="H379" s="277"/>
      <c r="I379" s="81" t="s">
        <v>23</v>
      </c>
      <c r="J379" s="83">
        <f>IF(I379="","",IF(_xlfn.XLOOKUP(I379,I$3:I378,$AS$3:AS378,0,,-1)=AS379,_xlfn.XLOOKUP(I379,I$3:I378,J$3:J378,1,,-1)+1,1))</f>
        <v>6</v>
      </c>
      <c r="K379" s="174">
        <f>IF(I379="","",_xlfn.XLOOKUP(I379,I$3:I378,K$3:K378,0,,-1)+IF($D379=" ",1,0))</f>
        <v>0</v>
      </c>
      <c r="L379" s="84">
        <v>1.9339999999999999</v>
      </c>
      <c r="M379" s="85"/>
      <c r="N379" s="294"/>
      <c r="O379" s="86">
        <f>IF(OR(W378="",W379=""),"",ROUND(IF(L380&gt;0,IF(M379&gt;0,M379,IF(M378&gt;0,IF(N378=TRUE,ROUND((M378*W379)/W378,0),(M378*W379)/W378),IF(M379&gt;0,IF(N378=TRUE,ROUND(M379,0),M379),IF(M380&gt;0,IF(N378=TRUE,ROUND(O380*W379/W380,0),O380*W379/W380),0)))),IF(M379&gt;0,M379,IF(N378=TRUE,ROUND((M378*W379)/W378,0),(M378*W379)/W378))),2))</f>
        <v>93.16</v>
      </c>
      <c r="P379" s="87">
        <f t="shared" si="122"/>
        <v>180.17143999999999</v>
      </c>
      <c r="Q379" s="277"/>
      <c r="R379" s="286"/>
      <c r="S379" s="286"/>
      <c r="T379" s="286"/>
      <c r="U379" s="286"/>
      <c r="V379" s="288"/>
      <c r="W379" s="88">
        <f>IF(L379="","",IF(L380&gt;0,(SUM(L378:L380)/L379)/(SUM(L378:L380)/L378+SUM(L378:L380)/L379+SUM(L378:L380)/L380),L378/SUM(L378:L379)))</f>
        <v>0.54429783223374184</v>
      </c>
      <c r="X379" s="77">
        <f t="shared" si="127"/>
        <v>0</v>
      </c>
      <c r="Y379" s="77">
        <f t="shared" si="127"/>
        <v>0</v>
      </c>
      <c r="Z379" s="77">
        <f t="shared" si="127"/>
        <v>0</v>
      </c>
      <c r="AA379" s="77">
        <f t="shared" si="127"/>
        <v>0</v>
      </c>
      <c r="AB379" s="77">
        <f t="shared" si="127"/>
        <v>0</v>
      </c>
      <c r="AC379" s="89">
        <f t="shared" si="127"/>
        <v>87.011439999999993</v>
      </c>
      <c r="AD379" s="77">
        <f t="shared" si="127"/>
        <v>0</v>
      </c>
      <c r="AE379" s="77">
        <f t="shared" si="108"/>
        <v>0</v>
      </c>
      <c r="AF379" s="77">
        <f t="shared" si="109"/>
        <v>0</v>
      </c>
      <c r="AG379" s="77">
        <f t="shared" si="110"/>
        <v>0</v>
      </c>
      <c r="AH379" s="77">
        <f t="shared" si="111"/>
        <v>0</v>
      </c>
      <c r="AI379" s="77">
        <f t="shared" si="112"/>
        <v>0</v>
      </c>
      <c r="AJ379" s="77">
        <f t="shared" si="113"/>
        <v>0</v>
      </c>
      <c r="AK379" s="77">
        <f t="shared" si="114"/>
        <v>0</v>
      </c>
      <c r="AL379" s="77">
        <f t="shared" si="115"/>
        <v>0</v>
      </c>
      <c r="AM379" s="77">
        <f t="shared" si="116"/>
        <v>0</v>
      </c>
      <c r="AN379" s="77">
        <f t="shared" si="117"/>
        <v>0</v>
      </c>
      <c r="AO379" s="77">
        <f t="shared" si="118"/>
        <v>1</v>
      </c>
      <c r="AP379" s="77">
        <f t="shared" si="119"/>
        <v>0</v>
      </c>
      <c r="AQ379" s="77">
        <f t="shared" si="120"/>
        <v>0</v>
      </c>
      <c r="AR379" s="77">
        <f t="shared" si="121"/>
        <v>0</v>
      </c>
      <c r="AS379" s="107" t="str">
        <f>IF($B378="","",IF($B378=$B375,AS376,$B378))</f>
        <v>27</v>
      </c>
      <c r="AT379" s="311"/>
      <c r="AU379" s="298"/>
      <c r="AV379" s="298"/>
    </row>
    <row r="380" spans="1:48" ht="13.25" customHeight="1" x14ac:dyDescent="0.2">
      <c r="A380" s="309"/>
      <c r="B380" s="283"/>
      <c r="C380" s="304"/>
      <c r="D380" s="90" t="s">
        <v>32</v>
      </c>
      <c r="E380" s="278"/>
      <c r="F380" s="292"/>
      <c r="G380" s="109"/>
      <c r="H380" s="278"/>
      <c r="I380" s="110"/>
      <c r="J380" s="112" t="str">
        <f>IF(I380="","",IF(_xlfn.XLOOKUP(I380,I$3:I379,$AS$3:AS379,0,,-1)=AS380,_xlfn.XLOOKUP(I380,I$3:I379,J$3:J379,1,,-1)+1,1))</f>
        <v/>
      </c>
      <c r="K380" s="115" t="str">
        <f>IF(I380="","",_xlfn.XLOOKUP(I380,I$3:I379,K$3:K379,0,,-1)+IF($D380=" ",1,0))</f>
        <v/>
      </c>
      <c r="L380" s="113"/>
      <c r="M380" s="96"/>
      <c r="N380" s="295"/>
      <c r="O380" s="114" t="str">
        <f>IF(OR(W378="",W379=""),"",IF(L380&gt;0,ROUND(IF(M380&gt;0,M380,IF(M378&gt;0,IF(N378=TRUE,ROUND((M378*W380)/W378,0),(M378*W380)/W378),IF(M379&gt;0,IF(N378=TRUE,ROUND((M379*W380)/W379,0),(M379*W380)/W379),IF(M380&gt;0,M380,0)))),2),""))</f>
        <v/>
      </c>
      <c r="P380" s="115" t="str">
        <f t="shared" si="122"/>
        <v/>
      </c>
      <c r="Q380" s="278"/>
      <c r="R380" s="278"/>
      <c r="S380" s="278"/>
      <c r="T380" s="278"/>
      <c r="U380" s="278"/>
      <c r="V380" s="289"/>
      <c r="W380" s="116" t="str">
        <f>IF(L380="","",(SUM(L378:L380)/L380)/(SUM(L378:L380)/L378+SUM(L378:L380)/L379+SUM(L378:L380)/L380))</f>
        <v/>
      </c>
      <c r="X380" s="77">
        <f t="shared" si="127"/>
        <v>0</v>
      </c>
      <c r="Y380" s="77">
        <f t="shared" si="127"/>
        <v>0</v>
      </c>
      <c r="Z380" s="77">
        <f t="shared" si="127"/>
        <v>0</v>
      </c>
      <c r="AA380" s="77">
        <f t="shared" si="127"/>
        <v>0</v>
      </c>
      <c r="AB380" s="77">
        <f t="shared" si="127"/>
        <v>0</v>
      </c>
      <c r="AC380" s="77">
        <f t="shared" si="127"/>
        <v>0</v>
      </c>
      <c r="AD380" s="77">
        <f t="shared" si="127"/>
        <v>0</v>
      </c>
      <c r="AE380" s="77">
        <f t="shared" si="108"/>
        <v>0</v>
      </c>
      <c r="AF380" s="77">
        <f t="shared" si="109"/>
        <v>0</v>
      </c>
      <c r="AG380" s="77">
        <f t="shared" si="110"/>
        <v>0</v>
      </c>
      <c r="AH380" s="77">
        <f t="shared" si="111"/>
        <v>0</v>
      </c>
      <c r="AI380" s="77">
        <f t="shared" si="112"/>
        <v>0</v>
      </c>
      <c r="AJ380" s="77">
        <f t="shared" si="113"/>
        <v>0</v>
      </c>
      <c r="AK380" s="77">
        <f t="shared" si="114"/>
        <v>0</v>
      </c>
      <c r="AL380" s="77">
        <f t="shared" si="115"/>
        <v>0</v>
      </c>
      <c r="AM380" s="77">
        <f t="shared" si="116"/>
        <v>0</v>
      </c>
      <c r="AN380" s="77">
        <f t="shared" si="117"/>
        <v>0</v>
      </c>
      <c r="AO380" s="77">
        <f t="shared" si="118"/>
        <v>0</v>
      </c>
      <c r="AP380" s="77">
        <f t="shared" si="119"/>
        <v>0</v>
      </c>
      <c r="AQ380" s="77">
        <f t="shared" si="120"/>
        <v>0</v>
      </c>
      <c r="AR380" s="77">
        <f t="shared" si="121"/>
        <v>0</v>
      </c>
      <c r="AS380" s="107" t="str">
        <f>IF($B378="","",IF($B378=$B375,AS377,$B378))</f>
        <v>27</v>
      </c>
      <c r="AT380" s="311"/>
      <c r="AU380" s="298"/>
      <c r="AV380" s="298"/>
    </row>
    <row r="381" spans="1:48" ht="13.25" customHeight="1" x14ac:dyDescent="0.2">
      <c r="A381" s="312" t="str">
        <f>IF(OR(D381="W",D382="W",D383="W",D381="1/2W",D382="1/2W",D383="1/2W",D381="1/2L",D382="1/2L",D383="1/2L"),"OK",IF(OR(D381="L",D382="L",D383="L"),"LOSS",IF(OR(D381="X",D382="X",D383="X"),"Anulado"," ")))</f>
        <v>OK</v>
      </c>
      <c r="B381" s="316" t="str">
        <f>IF(E381="","",$B378)</f>
        <v>27</v>
      </c>
      <c r="C381" s="302" t="str">
        <f>IF(E381=""," ","– "&amp;COUNTIF(B$3:B383,$B381))</f>
        <v>– 7</v>
      </c>
      <c r="D381" s="25" t="s">
        <v>31</v>
      </c>
      <c r="E381" s="325">
        <v>44709.5</v>
      </c>
      <c r="F381" s="315" t="s">
        <v>372</v>
      </c>
      <c r="G381" s="117" t="s">
        <v>36</v>
      </c>
      <c r="H381" s="306" t="str">
        <f ca="1">IF(E381="","",IF(AND(DAY(E381)&lt;DAY(TODAY()),$A381=" "),"???",IF($A381=" ",IF(AND(DAY(E381)=DAY(TODAY()),HOUR(E381)&lt;=HOUR(NOW())+1),IF(AND(HOUR(E381)+2&lt;=HOUR(NOW()),DAY(E381)&lt;=DAY(TODAY()),MINUTE(E381)&lt;=MINUTE(NOW())),"???",IF(OR(MINUTE(E381)&lt;=MINUTE(NOW()),HOUR(E381)&lt;=HOUR(NOW())),"!!!","")),""),"")))</f>
        <v/>
      </c>
      <c r="I381" s="27" t="s">
        <v>20</v>
      </c>
      <c r="J381" s="175">
        <f>IF(I381="","",IF(_xlfn.XLOOKUP(I381,I$3:I380,$AS$3:AS380,0,,-1)=AS381,_xlfn.XLOOKUP(I381,I$3:I380,J$3:J380,1,,-1)+1,1))</f>
        <v>5</v>
      </c>
      <c r="K381" s="176">
        <f>IF(I381="","",_xlfn.XLOOKUP(I381,I$3:I380,K$3:K380,0,,-1)+IF($D381=" ",1,0))</f>
        <v>0</v>
      </c>
      <c r="L381" s="118">
        <v>3</v>
      </c>
      <c r="M381" s="119">
        <v>14.51</v>
      </c>
      <c r="N381" s="318" t="b">
        <v>1</v>
      </c>
      <c r="O381" s="102">
        <f>IF(OR(W381="",W382=""),"",ROUND(IF(L383&gt;0,IF(M381&gt;0,M381,IF(M382&gt;0,IF(N381=TRUE,ROUND((M382*W381)/W382,0),(M382*W381)/W382),IF(N381=TRUE,ROUND((M383*W381)/W383,0),(M383*W381)/W383))),IF(M381&gt;0,M381,IF(N381=TRUE,ROUND((M382*W381)/W382,0),(M382*W381)/W382))),2))</f>
        <v>14.51</v>
      </c>
      <c r="P381" s="33">
        <f t="shared" si="122"/>
        <v>43.53</v>
      </c>
      <c r="Q381" s="301">
        <f>IF($A381="Anulado",0,IF(OR($A381="LOSS",$A381="OK"),IF(OR($D381="W",$D381="1/2W",$D381="1/2L"),P381-O381,IF($D381="L",-O381,0))+IF(OR($D382="W",$D382="1/2W",$D382="1/2L"),P382-O382,IF($D382="L",-O382,0))+IF(OR($D383="W",$D383="1/2W",$D383="1/2L"),P383-O383,IF($D383="L",-O383,0)),IF(AND(OR($D381="W",$D381="1/2W",$D381="1/2L"),D382="W"),P381+P382-SUM(O381:O383)+_xlfn.XLOOKUP("X",D381:D383,O381:O383,0),IF(AND(D381=TRUE,D383="W"),P381+P383-SUM(O381:O383),IF(AND(D382="W",D383="W"),P382+P383-SUM(O381:O383)+_xlfn.XLOOKUP("X",D381:D383,O381:O383,0),IF(L383&gt;0,IF(OR($D381="W",$D381="1/2W",$D381="1/2L"),P381-SUM(O381:O383)+_xlfn.XLOOKUP("X",D381:D383,O381:O383,0),IF(OR($D381="W",$D381="1/2W",$D381="1/2L"),P382-SUM(O381:O383)+_xlfn.XLOOKUP("X",D381:D383,O381:O383,0),IF(OR($D381="W",$D381="1/2W",$D381="1/2L"),P383-SUM(O381:O383)+_xlfn.XLOOKUP("X",D381:D383,O381:O383,0),SUM(P381:P383)/3-SUM(O381:O383)+_xlfn.XLOOKUP("X",D381:D383,O381:O383,0)))),IF(OR($D381="W",$D381="1/2W",$D381="1/2L"),P381-SUM(O381:O382)+_xlfn.XLOOKUP("X",D381:D383,O381:O383,0),IF(OR($D381="W",$D381="1/2W",$D381="1/2L"),P382-SUM(O381:O382)+_xlfn.XLOOKUP("X",D381:D383,O381:O383,0),SUM(P381:P382)/2-SUM(O381:O382)+_xlfn.XLOOKUP("X",D381:D383,O381:O383,0)))))))))</f>
        <v>2.0200000000000031</v>
      </c>
      <c r="R381" s="300">
        <f>IF(Q381=0,0,Q381/SUM(O381:O383))</f>
        <v>4.8662972777644017E-2</v>
      </c>
      <c r="S381" s="285">
        <f>IF($B381=$B378,IF(OR($A381="LOSS",$A381="OK",$A381="Anulada"),Q381,0)+S378,IF(OR($A381="LOSS",$A381="OK",$A381="Anulada"),Q381,0))</f>
        <v>33.477619999999987</v>
      </c>
      <c r="T381" s="285">
        <f>IF($B381="",0,IF($B381=$B378,IF(G383="",IF(OR(G381="DNB1",G381="DNB2",G381="AH1(0)",G381="AH2(0)",G381="AH1(1)",G381="AH2(1)",G381="AH1(2)",G381="AH2(2)",G381="AH1(3)",G381="AH2(3)",G381="AH1(4)",G381="AH2(4)"),0,IF(Q381&lt;0,IF(G383="",SMALL(P381:P383,1)-SUM(O381:O383),0),SMALL(P381:P383,1)-SUM(O381:O383))),IF(Q381&lt;0,IF(G383="",SMALL(P381:P383,1)-SUM(O381:O383),0),SMALL(P381:P383,1)-SUM(O381:O383)))+T378,IF(G383="",IF(OR(G381="DNB1",G381="DNB2",G381="AH1(0)",G381="AH2(0)",G381="AH1(1)",G381="AH2(1)",G381="AH1(2)",G381="AH2(2)",G381="AH1(3)",G381="AH2(3)",G381="AH1(4)",G381="AH2(4)"),0,IF(Q381&lt;0,IF(G383="",SMALL(P381:P383,1)-SUM(O381:O383),0),SMALL(P381:P383,1)-SUM(O381:O383))),IF(Q381&lt;0,IF(G383="",SMALL(P381:P383,1)-SUM(O381:O383),0),SMALL(P381:P383,1)-SUM(O381:O383)))))</f>
        <v>9.0058399999999956</v>
      </c>
      <c r="U381" s="285">
        <f>IF($B381=$B378,IF(Q381&lt;0,IF(G383="",Q381,0),Q381)+U378,Q381)</f>
        <v>33.477619999999987</v>
      </c>
      <c r="V381" s="287">
        <f>IF(U381=0,0,U381/AT381)</f>
        <v>7.9954192639296845E-2</v>
      </c>
      <c r="W381" s="34">
        <f>IF(L381="","",IF(L383&gt;0,(SUM(L381:L383)/L381)/(SUM(L381:L383)/L381+SUM(L381:L383)/L382+SUM(L381:L383)/L383),L382/SUM(L381:L382)))</f>
        <v>0.3507898723220082</v>
      </c>
      <c r="X381" s="77">
        <f t="shared" si="127"/>
        <v>0</v>
      </c>
      <c r="Y381" s="77">
        <f t="shared" si="127"/>
        <v>0</v>
      </c>
      <c r="Z381" s="89">
        <f t="shared" si="127"/>
        <v>29.020000000000003</v>
      </c>
      <c r="AA381" s="77">
        <f t="shared" si="127"/>
        <v>0</v>
      </c>
      <c r="AB381" s="77">
        <f t="shared" si="127"/>
        <v>0</v>
      </c>
      <c r="AC381" s="77">
        <f t="shared" si="127"/>
        <v>0</v>
      </c>
      <c r="AD381" s="77">
        <f t="shared" si="127"/>
        <v>0</v>
      </c>
      <c r="AE381" s="77">
        <f t="shared" si="108"/>
        <v>0</v>
      </c>
      <c r="AF381" s="77">
        <f t="shared" si="109"/>
        <v>0</v>
      </c>
      <c r="AG381" s="77">
        <f t="shared" si="110"/>
        <v>0</v>
      </c>
      <c r="AH381" s="77">
        <f t="shared" si="111"/>
        <v>0</v>
      </c>
      <c r="AI381" s="77">
        <f t="shared" si="112"/>
        <v>1</v>
      </c>
      <c r="AJ381" s="77">
        <f t="shared" si="113"/>
        <v>0</v>
      </c>
      <c r="AK381" s="77">
        <f t="shared" si="114"/>
        <v>0</v>
      </c>
      <c r="AL381" s="77">
        <f t="shared" si="115"/>
        <v>0</v>
      </c>
      <c r="AM381" s="77">
        <f t="shared" si="116"/>
        <v>0</v>
      </c>
      <c r="AN381" s="77">
        <f t="shared" si="117"/>
        <v>0</v>
      </c>
      <c r="AO381" s="77">
        <f t="shared" si="118"/>
        <v>0</v>
      </c>
      <c r="AP381" s="77">
        <f t="shared" si="119"/>
        <v>0</v>
      </c>
      <c r="AQ381" s="77">
        <f t="shared" si="120"/>
        <v>0</v>
      </c>
      <c r="AR381" s="77">
        <f t="shared" si="121"/>
        <v>0</v>
      </c>
      <c r="AS381" s="105" t="str">
        <f>IF($B381="","",IF($B381=$B378,AS378,$B381))</f>
        <v>27</v>
      </c>
      <c r="AT381" s="322">
        <f>IF($B381=$B378,AT378+SUM(O381:O383),SUM(O381:O383))</f>
        <v>418.71000000000004</v>
      </c>
      <c r="AU381" s="285">
        <f>IF($A381=" ",SUM(O381:O383),0)+AU378</f>
        <v>0</v>
      </c>
      <c r="AV381" s="285">
        <f>IF($B381="","",AV378+Q381)</f>
        <v>676.93541538757574</v>
      </c>
    </row>
    <row r="382" spans="1:48" ht="13" customHeight="1" x14ac:dyDescent="0.2">
      <c r="A382" s="308"/>
      <c r="B382" s="282"/>
      <c r="C382" s="303"/>
      <c r="D382" s="39" t="s">
        <v>28</v>
      </c>
      <c r="E382" s="277"/>
      <c r="F382" s="291"/>
      <c r="G382" s="133">
        <v>1</v>
      </c>
      <c r="H382" s="277"/>
      <c r="I382" s="42" t="s">
        <v>23</v>
      </c>
      <c r="J382" s="177">
        <f>IF(I382="","",IF(_xlfn.XLOOKUP(I382,I$3:I381,$AS$3:AS381,0,,-1)=AS382,_xlfn.XLOOKUP(I382,I$3:I381,J$3:J381,1,,-1)+1,1))</f>
        <v>7</v>
      </c>
      <c r="K382" s="178">
        <f>IF(I382="","",_xlfn.XLOOKUP(I382,I$3:I381,K$3:K381,0,,-1)+IF($D382=" ",1,0))</f>
        <v>0</v>
      </c>
      <c r="L382" s="121">
        <v>1.621</v>
      </c>
      <c r="M382" s="122"/>
      <c r="N382" s="294"/>
      <c r="O382" s="47">
        <f>IF(OR(W381="",W382=""),"",ROUND(IF(L383&gt;0,IF(M382&gt;0,M382,IF(M381&gt;0,IF(N381=TRUE,ROUND((M381*W382)/W381,0),(M381*W382)/W381),IF(M382&gt;0,IF(N381=TRUE,ROUND(M382,0),M382),IF(M383&gt;0,IF(N381=TRUE,ROUND(O383*W382/W383,0),O383*W382/W383),0)))),IF(M382&gt;0,M382,IF(N381=TRUE,ROUND((M381*W382)/W381,0),(M381*W382)/W381))),2))</f>
        <v>27</v>
      </c>
      <c r="P382" s="48">
        <f t="shared" si="122"/>
        <v>43.767000000000003</v>
      </c>
      <c r="Q382" s="277"/>
      <c r="R382" s="286"/>
      <c r="S382" s="286"/>
      <c r="T382" s="286"/>
      <c r="U382" s="286"/>
      <c r="V382" s="288"/>
      <c r="W382" s="49">
        <f>IF(L382="","",IF(L383&gt;0,(SUM(L381:L383)/L382)/(SUM(L381:L383)/L381+SUM(L381:L383)/L382+SUM(L381:L383)/L383),L381/SUM(L381:L382)))</f>
        <v>0.64921012767799169</v>
      </c>
      <c r="X382" s="77">
        <f t="shared" si="127"/>
        <v>0</v>
      </c>
      <c r="Y382" s="77">
        <f t="shared" si="127"/>
        <v>0</v>
      </c>
      <c r="Z382" s="77">
        <f t="shared" si="127"/>
        <v>0</v>
      </c>
      <c r="AA382" s="77">
        <f t="shared" si="127"/>
        <v>0</v>
      </c>
      <c r="AB382" s="77">
        <f t="shared" si="127"/>
        <v>0</v>
      </c>
      <c r="AC382" s="89">
        <f t="shared" si="127"/>
        <v>-27</v>
      </c>
      <c r="AD382" s="77">
        <f t="shared" si="127"/>
        <v>0</v>
      </c>
      <c r="AE382" s="77">
        <f t="shared" si="108"/>
        <v>0</v>
      </c>
      <c r="AF382" s="77">
        <f t="shared" si="109"/>
        <v>0</v>
      </c>
      <c r="AG382" s="77">
        <f t="shared" si="110"/>
        <v>0</v>
      </c>
      <c r="AH382" s="77">
        <f t="shared" si="111"/>
        <v>0</v>
      </c>
      <c r="AI382" s="77">
        <f t="shared" si="112"/>
        <v>0</v>
      </c>
      <c r="AJ382" s="77">
        <f t="shared" si="113"/>
        <v>0</v>
      </c>
      <c r="AK382" s="77">
        <f t="shared" si="114"/>
        <v>0</v>
      </c>
      <c r="AL382" s="77">
        <f t="shared" si="115"/>
        <v>0</v>
      </c>
      <c r="AM382" s="77">
        <f t="shared" si="116"/>
        <v>0</v>
      </c>
      <c r="AN382" s="77">
        <f t="shared" si="117"/>
        <v>0</v>
      </c>
      <c r="AO382" s="77">
        <f t="shared" si="118"/>
        <v>0</v>
      </c>
      <c r="AP382" s="77">
        <f t="shared" si="119"/>
        <v>1</v>
      </c>
      <c r="AQ382" s="77">
        <f t="shared" si="120"/>
        <v>0</v>
      </c>
      <c r="AR382" s="77">
        <f t="shared" si="121"/>
        <v>0</v>
      </c>
      <c r="AS382" s="105" t="str">
        <f>IF($B381="","",IF($B381=$B378,AS379,$B381))</f>
        <v>27</v>
      </c>
      <c r="AT382" s="311"/>
      <c r="AU382" s="298"/>
      <c r="AV382" s="298"/>
    </row>
    <row r="383" spans="1:48" ht="13.25" customHeight="1" x14ac:dyDescent="0.2">
      <c r="A383" s="309"/>
      <c r="B383" s="283"/>
      <c r="C383" s="304"/>
      <c r="D383" s="54" t="s">
        <v>32</v>
      </c>
      <c r="E383" s="278"/>
      <c r="F383" s="292"/>
      <c r="G383" s="134"/>
      <c r="H383" s="278"/>
      <c r="I383" s="57"/>
      <c r="J383" s="179" t="str">
        <f>IF(I383="","",IF(_xlfn.XLOOKUP(I383,I$3:I382,$AS$3:AS382,0,,-1)=AS383,_xlfn.XLOOKUP(I383,I$3:I382,J$3:J382,1,,-1)+1,1))</f>
        <v/>
      </c>
      <c r="K383" s="63" t="str">
        <f>IF(I383="","",_xlfn.XLOOKUP(I383,I$3:I382,K$3:K382,0,,-1)+IF($D383=" ",1,0))</f>
        <v/>
      </c>
      <c r="L383" s="55"/>
      <c r="M383" s="128"/>
      <c r="N383" s="295"/>
      <c r="O383" s="62" t="str">
        <f>IF(OR(W381="",W382=""),"",IF(L383&gt;0,ROUND(IF(M383&gt;0,M383,IF(M381&gt;0,IF(N381=TRUE,ROUND((M381*W383)/W381,0),(M381*W383)/W381),IF(M382&gt;0,IF(N381=TRUE,ROUND((M382*W383)/W382,0),(M382*W383)/W382),IF(M383&gt;0,M383,0)))),2),""))</f>
        <v/>
      </c>
      <c r="P383" s="63" t="str">
        <f t="shared" si="122"/>
        <v/>
      </c>
      <c r="Q383" s="278"/>
      <c r="R383" s="278"/>
      <c r="S383" s="278"/>
      <c r="T383" s="278"/>
      <c r="U383" s="278"/>
      <c r="V383" s="289"/>
      <c r="W383" s="64" t="str">
        <f>IF(L383="","",(SUM(L381:L383)/L383)/(SUM(L381:L383)/L381+SUM(L381:L383)/L382+SUM(L381:L383)/L383))</f>
        <v/>
      </c>
      <c r="X383" s="77">
        <f t="shared" ref="X383:AD392" si="128">IF($I383=X$2,IF(OR($D383="W",$D383="1/2W",$D383="1/2L"),$P383-$O383,IF($D383="X",0,-$O383)),0)</f>
        <v>0</v>
      </c>
      <c r="Y383" s="77">
        <f t="shared" si="128"/>
        <v>0</v>
      </c>
      <c r="Z383" s="77">
        <f t="shared" si="128"/>
        <v>0</v>
      </c>
      <c r="AA383" s="77">
        <f t="shared" si="128"/>
        <v>0</v>
      </c>
      <c r="AB383" s="77">
        <f t="shared" si="128"/>
        <v>0</v>
      </c>
      <c r="AC383" s="77">
        <f t="shared" si="128"/>
        <v>0</v>
      </c>
      <c r="AD383" s="77">
        <f t="shared" si="128"/>
        <v>0</v>
      </c>
      <c r="AE383" s="77">
        <f t="shared" si="108"/>
        <v>0</v>
      </c>
      <c r="AF383" s="77">
        <f t="shared" si="109"/>
        <v>0</v>
      </c>
      <c r="AG383" s="77">
        <f t="shared" si="110"/>
        <v>0</v>
      </c>
      <c r="AH383" s="77">
        <f t="shared" si="111"/>
        <v>0</v>
      </c>
      <c r="AI383" s="77">
        <f t="shared" si="112"/>
        <v>0</v>
      </c>
      <c r="AJ383" s="77">
        <f t="shared" si="113"/>
        <v>0</v>
      </c>
      <c r="AK383" s="77">
        <f t="shared" si="114"/>
        <v>0</v>
      </c>
      <c r="AL383" s="77">
        <f t="shared" si="115"/>
        <v>0</v>
      </c>
      <c r="AM383" s="77">
        <f t="shared" si="116"/>
        <v>0</v>
      </c>
      <c r="AN383" s="77">
        <f t="shared" si="117"/>
        <v>0</v>
      </c>
      <c r="AO383" s="77">
        <f t="shared" si="118"/>
        <v>0</v>
      </c>
      <c r="AP383" s="77">
        <f t="shared" si="119"/>
        <v>0</v>
      </c>
      <c r="AQ383" s="77">
        <f t="shared" si="120"/>
        <v>0</v>
      </c>
      <c r="AR383" s="77">
        <f t="shared" si="121"/>
        <v>0</v>
      </c>
      <c r="AS383" s="105" t="str">
        <f>IF($B381="","",IF($B381=$B378,AS380,$B381))</f>
        <v>27</v>
      </c>
      <c r="AT383" s="311"/>
      <c r="AU383" s="298"/>
      <c r="AV383" s="298"/>
    </row>
    <row r="384" spans="1:48" ht="13.25" customHeight="1" x14ac:dyDescent="0.2">
      <c r="A384" s="307" t="str">
        <f>IF(OR(D384="W",D385="W",D386="W",D384="1/2W",D385="1/2W",D386="1/2W",D384="1/2L",D385="1/2L",D386="1/2L"),"OK",IF(OR(D384="L",D385="L",D386="L"),"LOSS",IF(OR(D384="X",D385="X",D386="X"),"Anulado"," ")))</f>
        <v>OK</v>
      </c>
      <c r="B384" s="317" t="str">
        <f>IF(E384="","",$B381)</f>
        <v>27</v>
      </c>
      <c r="C384" s="305" t="str">
        <f>IF(E384=""," ","– "&amp;COUNTIF(B$3:B386,$B384))</f>
        <v>– 8</v>
      </c>
      <c r="D384" s="65" t="s">
        <v>31</v>
      </c>
      <c r="E384" s="326">
        <v>44709.520833333336</v>
      </c>
      <c r="F384" s="314" t="s">
        <v>373</v>
      </c>
      <c r="G384" s="66" t="s">
        <v>78</v>
      </c>
      <c r="H384" s="313" t="str">
        <f ca="1">IF(E384="","",IF(AND(DAY(E384)&lt;DAY(TODAY()),$A384=" "),"???",IF($A384=" ",IF(AND(DAY(E384)=DAY(TODAY()),HOUR(E384)&lt;=HOUR(NOW())+1),IF(AND(HOUR(E384)+2&lt;=HOUR(NOW()),DAY(E384)&lt;=DAY(TODAY()),MINUTE(E384)&lt;=MINUTE(NOW())),"???",IF(OR(MINUTE(E384)&lt;=MINUTE(NOW()),HOUR(E384)&lt;=HOUR(NOW())),"!!!","")),""),"")))</f>
        <v/>
      </c>
      <c r="I384" s="67" t="s">
        <v>18</v>
      </c>
      <c r="J384" s="69">
        <f>IF(I384="","",IF(_xlfn.XLOOKUP(I384,I$3:I383,$AS$3:AS383,0,,-1)=AS384,_xlfn.XLOOKUP(I384,I$3:I383,J$3:J383,1,,-1)+1,1))</f>
        <v>3</v>
      </c>
      <c r="K384" s="173">
        <f>IF(I384="","",_xlfn.XLOOKUP(I384,I$3:I383,K$3:K383,0,,-1)+IF($D384=" ",1,0))</f>
        <v>0</v>
      </c>
      <c r="L384" s="70">
        <v>1.91</v>
      </c>
      <c r="M384" s="71">
        <v>23</v>
      </c>
      <c r="N384" s="293" t="b">
        <v>0</v>
      </c>
      <c r="O384" s="72">
        <f>IF(OR(W384="",W385=""),"",ROUND(IF(L386&gt;0,IF(M384&gt;0,M384,IF(M385&gt;0,IF(N384=TRUE,ROUND((M385*W384)/W385,0),(M385*W384)/W385),IF(N384=TRUE,ROUND((M386*W384)/W386,0),(M386*W384)/W386))),IF(M384&gt;0,M384,IF(N384=TRUE,ROUND((M385*W384)/W385,0),(M385*W384)/W385))),2))</f>
        <v>23</v>
      </c>
      <c r="P384" s="73">
        <f t="shared" si="122"/>
        <v>43.93</v>
      </c>
      <c r="Q384" s="320">
        <f>IF($A384="Anulado",0,IF(OR($A384="LOSS",$A384="OK"),IF(OR($D384="W",$D384="1/2W",$D384="1/2L"),P384-O384,IF($D384="L",-O384,0))+IF(OR($D385="W",$D385="1/2W",$D385="1/2L"),P385-O385,IF($D385="L",-O385,0))+IF(OR($D386="W",$D386="1/2W",$D386="1/2L"),P386-O386,IF($D386="L",-O386,0)),IF(AND(OR($D384="W",$D384="1/2W",$D384="1/2L"),D385="W"),P384+P385-SUM(O384:O386)+_xlfn.XLOOKUP("X",D384:D386,O384:O386,0),IF(AND(D384=TRUE,D386="W"),P384+P386-SUM(O384:O386),IF(AND(D385="W",D386="W"),P385+P386-SUM(O384:O386)+_xlfn.XLOOKUP("X",D384:D386,O384:O386,0),IF(L386&gt;0,IF(OR($D384="W",$D384="1/2W",$D384="1/2L"),P384-SUM(O384:O386)+_xlfn.XLOOKUP("X",D384:D386,O384:O386,0),IF(OR($D384="W",$D384="1/2W",$D384="1/2L"),P385-SUM(O384:O386)+_xlfn.XLOOKUP("X",D384:D386,O384:O386,0),IF(OR($D384="W",$D384="1/2W",$D384="1/2L"),P386-SUM(O384:O386)+_xlfn.XLOOKUP("X",D384:D386,O384:O386,0),SUM(P384:P386)/3-SUM(O384:O386)+_xlfn.XLOOKUP("X",D384:D386,O384:O386,0)))),IF(OR($D384="W",$D384="1/2W",$D384="1/2L"),P384-SUM(O384:O385)+_xlfn.XLOOKUP("X",D384:D386,O384:O386,0),IF(OR($D384="W",$D384="1/2W",$D384="1/2L"),P385-SUM(O384:O385)+_xlfn.XLOOKUP("X",D384:D386,O384:O386,0),SUM(P384:P385)/2-SUM(O384:O385)+_xlfn.XLOOKUP("X",D384:D386,O384:O386,0)))))))))</f>
        <v>3.5700000000000003</v>
      </c>
      <c r="R384" s="319">
        <f>IF(Q384=0,0,Q384/SUM(O384:O386))</f>
        <v>8.8453914767096145E-2</v>
      </c>
      <c r="S384" s="296">
        <f>IF($B384=$B381,IF(OR($A384="LOSS",$A384="OK",$A384="Anulada"),Q384,0)+S381,IF(OR($A384="LOSS",$A384="OK",$A384="Anulada"),Q384,0))</f>
        <v>37.047619999999988</v>
      </c>
      <c r="T384" s="296">
        <f>IF($B384="",0,IF($B384=$B381,IF(G386="",IF(OR(G384="DNB1",G384="DNB2",G384="AH1(0)",G384="AH2(0)",G384="AH1(1)",G384="AH2(1)",G384="AH1(2)",G384="AH2(2)",G384="AH1(3)",G384="AH2(3)",G384="AH1(4)",G384="AH2(4)"),0,IF(Q384&lt;0,IF(G386="",SMALL(P384:P386,1)-SUM(O384:O386),0),SMALL(P384:P386,1)-SUM(O384:O386))),IF(Q384&lt;0,IF(G386="",SMALL(P384:P386,1)-SUM(O384:O386),0),SMALL(P384:P386,1)-SUM(O384:O386)))+T381,IF(G386="",IF(OR(G384="DNB1",G384="DNB2",G384="AH1(0)",G384="AH2(0)",G384="AH1(1)",G384="AH2(1)",G384="AH1(2)",G384="AH2(2)",G384="AH1(3)",G384="AH2(3)",G384="AH1(4)",G384="AH2(4)"),0,IF(Q384&lt;0,IF(G386="",SMALL(P384:P386,1)-SUM(O384:O386),0),SMALL(P384:P386,1)-SUM(O384:O386))),IF(Q384&lt;0,IF(G386="",SMALL(P384:P386,1)-SUM(O384:O386),0),SMALL(P384:P386,1)-SUM(O384:O386)))))</f>
        <v>9.0058399999999956</v>
      </c>
      <c r="U384" s="296">
        <f>IF($B384=$B381,IF(Q384&lt;0,IF(G386="",Q384,0),Q384)+U381,Q384)</f>
        <v>37.047619999999988</v>
      </c>
      <c r="V384" s="323">
        <f>IF(U384=0,0,U384/AT384)</f>
        <v>8.0701461650728612E-2</v>
      </c>
      <c r="W384" s="74">
        <f>IF(L384="","",IF(L386&gt;0,(SUM(L384:L386)/L384)/(SUM(L384:L386)/L384+SUM(L384:L386)/L385+SUM(L384:L386)/L386),L385/SUM(L384:L385)))</f>
        <v>0.56981981981981988</v>
      </c>
      <c r="X384" s="89">
        <f t="shared" si="128"/>
        <v>20.93</v>
      </c>
      <c r="Y384" s="77">
        <f t="shared" si="128"/>
        <v>0</v>
      </c>
      <c r="Z384" s="77">
        <f t="shared" si="128"/>
        <v>0</v>
      </c>
      <c r="AA384" s="77">
        <f t="shared" si="128"/>
        <v>0</v>
      </c>
      <c r="AB384" s="77">
        <f t="shared" si="128"/>
        <v>0</v>
      </c>
      <c r="AC384" s="77">
        <f t="shared" si="128"/>
        <v>0</v>
      </c>
      <c r="AD384" s="77">
        <f t="shared" si="128"/>
        <v>0</v>
      </c>
      <c r="AE384" s="77">
        <f t="shared" si="108"/>
        <v>1</v>
      </c>
      <c r="AF384" s="77">
        <f t="shared" si="109"/>
        <v>0</v>
      </c>
      <c r="AG384" s="77">
        <f t="shared" si="110"/>
        <v>0</v>
      </c>
      <c r="AH384" s="77">
        <f t="shared" si="111"/>
        <v>0</v>
      </c>
      <c r="AI384" s="77">
        <f t="shared" si="112"/>
        <v>0</v>
      </c>
      <c r="AJ384" s="77">
        <f t="shared" si="113"/>
        <v>0</v>
      </c>
      <c r="AK384" s="77">
        <f t="shared" si="114"/>
        <v>0</v>
      </c>
      <c r="AL384" s="77">
        <f t="shared" si="115"/>
        <v>0</v>
      </c>
      <c r="AM384" s="77">
        <f t="shared" si="116"/>
        <v>0</v>
      </c>
      <c r="AN384" s="77">
        <f t="shared" si="117"/>
        <v>0</v>
      </c>
      <c r="AO384" s="77">
        <f t="shared" si="118"/>
        <v>0</v>
      </c>
      <c r="AP384" s="77">
        <f t="shared" si="119"/>
        <v>0</v>
      </c>
      <c r="AQ384" s="77">
        <f t="shared" si="120"/>
        <v>0</v>
      </c>
      <c r="AR384" s="77">
        <f t="shared" si="121"/>
        <v>0</v>
      </c>
      <c r="AS384" s="107" t="str">
        <f>IF($B384="","",IF($B384=$B381,AS381,$B384))</f>
        <v>27</v>
      </c>
      <c r="AT384" s="321">
        <f>IF($B384=$B381,AT381+SUM(O384:O386),SUM(O384:O386))</f>
        <v>459.07000000000005</v>
      </c>
      <c r="AU384" s="296">
        <f>IF($A384=" ",SUM(O384:O386),0)+AU381</f>
        <v>0</v>
      </c>
      <c r="AV384" s="296">
        <f>IF($B384="","",AV381+Q384)</f>
        <v>680.50541538757579</v>
      </c>
    </row>
    <row r="385" spans="1:48" ht="13" customHeight="1" x14ac:dyDescent="0.2">
      <c r="A385" s="308"/>
      <c r="B385" s="282"/>
      <c r="C385" s="303"/>
      <c r="D385" s="79" t="s">
        <v>28</v>
      </c>
      <c r="E385" s="277"/>
      <c r="F385" s="291"/>
      <c r="G385" s="80" t="s">
        <v>150</v>
      </c>
      <c r="H385" s="277"/>
      <c r="I385" s="81" t="s">
        <v>23</v>
      </c>
      <c r="J385" s="83">
        <f>IF(I385="","",IF(_xlfn.XLOOKUP(I385,I$3:I384,$AS$3:AS384,0,,-1)=AS385,_xlfn.XLOOKUP(I385,I$3:I384,J$3:J384,1,,-1)+1,1))</f>
        <v>8</v>
      </c>
      <c r="K385" s="174">
        <f>IF(I385="","",_xlfn.XLOOKUP(I385,I$3:I384,K$3:K384,0,,-1)+IF($D385=" ",1,0))</f>
        <v>0</v>
      </c>
      <c r="L385" s="84">
        <v>2.5299999999999998</v>
      </c>
      <c r="M385" s="85"/>
      <c r="N385" s="294"/>
      <c r="O385" s="86">
        <f>IF(OR(W384="",W385=""),"",ROUND(IF(L386&gt;0,IF(M385&gt;0,M385,IF(M384&gt;0,IF(N384=TRUE,ROUND((M384*W385)/W384,0),(M384*W385)/W384),IF(M385&gt;0,IF(N384=TRUE,ROUND(M385,0),M385),IF(M386&gt;0,IF(N384=TRUE,ROUND(O386*W385/W386,0),O386*W385/W386),0)))),IF(M385&gt;0,M385,IF(N384=TRUE,ROUND((M384*W385)/W384,0),(M384*W385)/W384))),2))</f>
        <v>17.36</v>
      </c>
      <c r="P385" s="87">
        <f t="shared" si="122"/>
        <v>43.920799999999993</v>
      </c>
      <c r="Q385" s="277"/>
      <c r="R385" s="286"/>
      <c r="S385" s="286"/>
      <c r="T385" s="286"/>
      <c r="U385" s="286"/>
      <c r="V385" s="288"/>
      <c r="W385" s="88">
        <f>IF(L385="","",IF(L386&gt;0,(SUM(L384:L386)/L385)/(SUM(L384:L386)/L384+SUM(L384:L386)/L385+SUM(L384:L386)/L386),L384/SUM(L384:L385)))</f>
        <v>0.43018018018018023</v>
      </c>
      <c r="X385" s="77">
        <f t="shared" si="128"/>
        <v>0</v>
      </c>
      <c r="Y385" s="77">
        <f t="shared" si="128"/>
        <v>0</v>
      </c>
      <c r="Z385" s="77">
        <f t="shared" si="128"/>
        <v>0</v>
      </c>
      <c r="AA385" s="77">
        <f t="shared" si="128"/>
        <v>0</v>
      </c>
      <c r="AB385" s="77">
        <f t="shared" si="128"/>
        <v>0</v>
      </c>
      <c r="AC385" s="89">
        <f t="shared" si="128"/>
        <v>-17.36</v>
      </c>
      <c r="AD385" s="77">
        <f t="shared" si="128"/>
        <v>0</v>
      </c>
      <c r="AE385" s="77">
        <f t="shared" si="108"/>
        <v>0</v>
      </c>
      <c r="AF385" s="77">
        <f t="shared" si="109"/>
        <v>0</v>
      </c>
      <c r="AG385" s="77">
        <f t="shared" si="110"/>
        <v>0</v>
      </c>
      <c r="AH385" s="77">
        <f t="shared" si="111"/>
        <v>0</v>
      </c>
      <c r="AI385" s="77">
        <f t="shared" si="112"/>
        <v>0</v>
      </c>
      <c r="AJ385" s="77">
        <f t="shared" si="113"/>
        <v>0</v>
      </c>
      <c r="AK385" s="77">
        <f t="shared" si="114"/>
        <v>0</v>
      </c>
      <c r="AL385" s="77">
        <f t="shared" si="115"/>
        <v>0</v>
      </c>
      <c r="AM385" s="77">
        <f t="shared" si="116"/>
        <v>0</v>
      </c>
      <c r="AN385" s="77">
        <f t="shared" si="117"/>
        <v>0</v>
      </c>
      <c r="AO385" s="77">
        <f t="shared" si="118"/>
        <v>0</v>
      </c>
      <c r="AP385" s="77">
        <f t="shared" si="119"/>
        <v>1</v>
      </c>
      <c r="AQ385" s="77">
        <f t="shared" si="120"/>
        <v>0</v>
      </c>
      <c r="AR385" s="77">
        <f t="shared" si="121"/>
        <v>0</v>
      </c>
      <c r="AS385" s="107" t="str">
        <f>IF($B384="","",IF($B384=$B381,AS382,$B384))</f>
        <v>27</v>
      </c>
      <c r="AT385" s="311"/>
      <c r="AU385" s="298"/>
      <c r="AV385" s="298"/>
    </row>
    <row r="386" spans="1:48" ht="13.25" customHeight="1" x14ac:dyDescent="0.2">
      <c r="A386" s="309"/>
      <c r="B386" s="283"/>
      <c r="C386" s="304"/>
      <c r="D386" s="90" t="s">
        <v>32</v>
      </c>
      <c r="E386" s="278"/>
      <c r="F386" s="292"/>
      <c r="G386" s="109"/>
      <c r="H386" s="278"/>
      <c r="I386" s="110"/>
      <c r="J386" s="112" t="str">
        <f>IF(I386="","",IF(_xlfn.XLOOKUP(I386,I$3:I385,$AS$3:AS385,0,,-1)=AS386,_xlfn.XLOOKUP(I386,I$3:I385,J$3:J385,1,,-1)+1,1))</f>
        <v/>
      </c>
      <c r="K386" s="115" t="str">
        <f>IF(I386="","",_xlfn.XLOOKUP(I386,I$3:I385,K$3:K385,0,,-1)+IF($D386=" ",1,0))</f>
        <v/>
      </c>
      <c r="L386" s="113"/>
      <c r="M386" s="96"/>
      <c r="N386" s="295"/>
      <c r="O386" s="114" t="str">
        <f>IF(OR(W384="",W385=""),"",IF(L386&gt;0,ROUND(IF(M386&gt;0,M386,IF(M384&gt;0,IF(N384=TRUE,ROUND((M384*W386)/W384,0),(M384*W386)/W384),IF(M385&gt;0,IF(N384=TRUE,ROUND((M385*W386)/W385,0),(M385*W386)/W385),IF(M386&gt;0,M386,0)))),2),""))</f>
        <v/>
      </c>
      <c r="P386" s="115" t="str">
        <f t="shared" si="122"/>
        <v/>
      </c>
      <c r="Q386" s="278"/>
      <c r="R386" s="278"/>
      <c r="S386" s="278"/>
      <c r="T386" s="278"/>
      <c r="U386" s="278"/>
      <c r="V386" s="289"/>
      <c r="W386" s="116" t="str">
        <f>IF(L386="","",(SUM(L384:L386)/L386)/(SUM(L384:L386)/L384+SUM(L384:L386)/L385+SUM(L384:L386)/L386))</f>
        <v/>
      </c>
      <c r="X386" s="77">
        <f t="shared" si="128"/>
        <v>0</v>
      </c>
      <c r="Y386" s="77">
        <f t="shared" si="128"/>
        <v>0</v>
      </c>
      <c r="Z386" s="77">
        <f t="shared" si="128"/>
        <v>0</v>
      </c>
      <c r="AA386" s="77">
        <f t="shared" si="128"/>
        <v>0</v>
      </c>
      <c r="AB386" s="77">
        <f t="shared" si="128"/>
        <v>0</v>
      </c>
      <c r="AC386" s="77">
        <f t="shared" si="128"/>
        <v>0</v>
      </c>
      <c r="AD386" s="77">
        <f t="shared" si="128"/>
        <v>0</v>
      </c>
      <c r="AE386" s="77">
        <f t="shared" si="108"/>
        <v>0</v>
      </c>
      <c r="AF386" s="77">
        <f t="shared" si="109"/>
        <v>0</v>
      </c>
      <c r="AG386" s="77">
        <f t="shared" si="110"/>
        <v>0</v>
      </c>
      <c r="AH386" s="77">
        <f t="shared" si="111"/>
        <v>0</v>
      </c>
      <c r="AI386" s="77">
        <f t="shared" si="112"/>
        <v>0</v>
      </c>
      <c r="AJ386" s="77">
        <f t="shared" si="113"/>
        <v>0</v>
      </c>
      <c r="AK386" s="77">
        <f t="shared" si="114"/>
        <v>0</v>
      </c>
      <c r="AL386" s="77">
        <f t="shared" si="115"/>
        <v>0</v>
      </c>
      <c r="AM386" s="77">
        <f t="shared" si="116"/>
        <v>0</v>
      </c>
      <c r="AN386" s="77">
        <f t="shared" si="117"/>
        <v>0</v>
      </c>
      <c r="AO386" s="77">
        <f t="shared" si="118"/>
        <v>0</v>
      </c>
      <c r="AP386" s="77">
        <f t="shared" si="119"/>
        <v>0</v>
      </c>
      <c r="AQ386" s="77">
        <f t="shared" si="120"/>
        <v>0</v>
      </c>
      <c r="AR386" s="77">
        <f t="shared" si="121"/>
        <v>0</v>
      </c>
      <c r="AS386" s="107" t="str">
        <f>IF($B384="","",IF($B384=$B381,AS383,$B384))</f>
        <v>27</v>
      </c>
      <c r="AT386" s="311"/>
      <c r="AU386" s="298"/>
      <c r="AV386" s="298"/>
    </row>
    <row r="387" spans="1:48" ht="13.25" customHeight="1" x14ac:dyDescent="0.2">
      <c r="A387" s="312" t="str">
        <f>IF(OR(D387="W",D388="W",D389="W",D387="1/2W",D388="1/2W",D389="1/2W",D387="1/2L",D388="1/2L",D389="1/2L"),"OK",IF(OR(D387="L",D388="L",D389="L"),"LOSS",IF(OR(D387="X",D388="X",D389="X"),"Anulado"," ")))</f>
        <v>OK</v>
      </c>
      <c r="B387" s="316" t="str">
        <f>IF(E387="","",$B384)</f>
        <v>27</v>
      </c>
      <c r="C387" s="302" t="str">
        <f>IF(E387=""," ","– "&amp;COUNTIF(B$3:B389,$B387))</f>
        <v>– 9</v>
      </c>
      <c r="D387" s="25" t="s">
        <v>31</v>
      </c>
      <c r="E387" s="325">
        <v>44709.625</v>
      </c>
      <c r="F387" s="315" t="s">
        <v>374</v>
      </c>
      <c r="G387" s="117" t="s">
        <v>35</v>
      </c>
      <c r="H387" s="306" t="str">
        <f ca="1">IF(E387="","",IF(AND(DAY(E387)&lt;DAY(TODAY()),$A387=" "),"???",IF($A387=" ",IF(AND(DAY(E387)=DAY(TODAY()),HOUR(E387)&lt;=HOUR(NOW())+1),IF(AND(HOUR(E387)+2&lt;=HOUR(NOW()),DAY(E387)&lt;=DAY(TODAY()),MINUTE(E387)&lt;=MINUTE(NOW())),"???",IF(OR(MINUTE(E387)&lt;=MINUTE(NOW()),HOUR(E387)&lt;=HOUR(NOW())),"!!!","")),""),"")))</f>
        <v/>
      </c>
      <c r="I387" s="27" t="s">
        <v>20</v>
      </c>
      <c r="J387" s="175">
        <f>IF(I387="","",IF(_xlfn.XLOOKUP(I387,I$3:I386,$AS$3:AS386,0,,-1)=AS387,_xlfn.XLOOKUP(I387,I$3:I386,J$3:J386,1,,-1)+1,1))</f>
        <v>6</v>
      </c>
      <c r="K387" s="176">
        <f>IF(I387="","",_xlfn.XLOOKUP(I387,I$3:I386,K$3:K386,0,,-1)+IF($D387=" ",1,0))</f>
        <v>0</v>
      </c>
      <c r="L387" s="118">
        <v>1.7</v>
      </c>
      <c r="M387" s="119">
        <v>27.56</v>
      </c>
      <c r="N387" s="318" t="b">
        <v>0</v>
      </c>
      <c r="O387" s="102">
        <f>IF(OR(W387="",W388=""),"",ROUND(IF(L389&gt;0,IF(M387&gt;0,M387,IF(M388&gt;0,IF(N387=TRUE,ROUND((M388*W387)/W388,0),(M388*W387)/W388),IF(N387=TRUE,ROUND((M389*W387)/W389,0),(M389*W387)/W389))),IF(M387&gt;0,M387,IF(N387=TRUE,ROUND((M388*W387)/W388,0),(M388*W387)/W388))),2))</f>
        <v>27.56</v>
      </c>
      <c r="P387" s="33">
        <f t="shared" si="122"/>
        <v>46.851999999999997</v>
      </c>
      <c r="Q387" s="301">
        <f>IF($A387="Anulado",0,IF(OR($A387="LOSS",$A387="OK"),IF(OR($D387="W",$D387="1/2W",$D387="1/2L"),P387-O387,IF($D387="L",-O387,0))+IF(OR($D388="W",$D388="1/2W",$D388="1/2L"),P388-O388,IF($D388="L",-O388,0))+IF(OR($D389="W",$D389="1/2W",$D389="1/2L"),P389-O389,IF($D389="L",-O389,0)),IF(AND(OR($D387="W",$D387="1/2W",$D387="1/2L"),D388="W"),P387+P388-SUM(O387:O389)+_xlfn.XLOOKUP("X",D387:D389,O387:O389,0),IF(AND(D387=TRUE,D389="W"),P387+P389-SUM(O387:O389),IF(AND(D388="W",D389="W"),P388+P389-SUM(O387:O389)+_xlfn.XLOOKUP("X",D387:D389,O387:O389,0),IF(L389&gt;0,IF(OR($D387="W",$D387="1/2W",$D387="1/2L"),P387-SUM(O387:O389)+_xlfn.XLOOKUP("X",D387:D389,O387:O389,0),IF(OR($D387="W",$D387="1/2W",$D387="1/2L"),P388-SUM(O387:O389)+_xlfn.XLOOKUP("X",D387:D389,O387:O389,0),IF(OR($D387="W",$D387="1/2W",$D387="1/2L"),P389-SUM(O387:O389)+_xlfn.XLOOKUP("X",D387:D389,O387:O389,0),SUM(P387:P389)/3-SUM(O387:O389)+_xlfn.XLOOKUP("X",D387:D389,O387:O389,0)))),IF(OR($D387="W",$D387="1/2W",$D387="1/2L"),P387-SUM(O387:O388)+_xlfn.XLOOKUP("X",D387:D389,O387:O389,0),IF(OR($D387="W",$D387="1/2W",$D387="1/2L"),P388-SUM(O387:O388)+_xlfn.XLOOKUP("X",D387:D389,O387:O389,0),SUM(P387:P388)/2-SUM(O387:O388)+_xlfn.XLOOKUP("X",D387:D389,O387:O389,0)))))))))</f>
        <v>2.6819999999999986</v>
      </c>
      <c r="R387" s="300">
        <f>IF(Q387=0,0,Q387/SUM(O387:O389))</f>
        <v>6.0719945664478116E-2</v>
      </c>
      <c r="S387" s="285">
        <f>IF($B387=$B384,IF(OR($A387="LOSS",$A387="OK",$A387="Anulada"),Q387,0)+S384,IF(OR($A387="LOSS",$A387="OK",$A387="Anulada"),Q387,0))</f>
        <v>39.729619999999983</v>
      </c>
      <c r="T387" s="285">
        <f>IF($B387="",0,IF($B387=$B384,IF(G389="",IF(OR(G387="DNB1",G387="DNB2",G387="AH1(0)",G387="AH2(0)",G387="AH1(1)",G387="AH2(1)",G387="AH1(2)",G387="AH2(2)",G387="AH1(3)",G387="AH2(3)",G387="AH1(4)",G387="AH2(4)"),0,IF(Q387&lt;0,IF(G389="",SMALL(P387:P389,1)-SUM(O387:O389),0),SMALL(P387:P389,1)-SUM(O387:O389))),IF(Q387&lt;0,IF(G389="",SMALL(P387:P389,1)-SUM(O387:O389),0),SMALL(P387:P389,1)-SUM(O387:O389)))+T384,IF(G389="",IF(OR(G387="DNB1",G387="DNB2",G387="AH1(0)",G387="AH2(0)",G387="AH1(1)",G387="AH2(1)",G387="AH1(2)",G387="AH2(2)",G387="AH1(3)",G387="AH2(3)",G387="AH1(4)",G387="AH2(4)"),0,IF(Q387&lt;0,IF(G389="",SMALL(P387:P389,1)-SUM(O387:O389),0),SMALL(P387:P389,1)-SUM(O387:O389))),IF(Q387&lt;0,IF(G389="",SMALL(P387:P389,1)-SUM(O387:O389),0),SMALL(P387:P389,1)-SUM(O387:O389)))))</f>
        <v>9.0058399999999956</v>
      </c>
      <c r="U387" s="285">
        <f>IF($B387=$B384,IF(Q387&lt;0,IF(G389="",Q387,0),Q387)+U384,Q387)</f>
        <v>39.729619999999983</v>
      </c>
      <c r="V387" s="287">
        <f>IF(U387=0,0,U387/AT387)</f>
        <v>7.8947659168587508E-2</v>
      </c>
      <c r="W387" s="34">
        <f>IF(L387="","",IF(L389&gt;0,(SUM(L387:L389)/L387)/(SUM(L387:L389)/L387+SUM(L387:L389)/L388+SUM(L387:L389)/L389),L388/SUM(L387:L388)))</f>
        <v>0.62389380530973448</v>
      </c>
      <c r="X387" s="77">
        <f t="shared" si="128"/>
        <v>0</v>
      </c>
      <c r="Y387" s="77">
        <f t="shared" si="128"/>
        <v>0</v>
      </c>
      <c r="Z387" s="89">
        <f t="shared" si="128"/>
        <v>19.291999999999998</v>
      </c>
      <c r="AA387" s="77">
        <f t="shared" si="128"/>
        <v>0</v>
      </c>
      <c r="AB387" s="77">
        <f t="shared" si="128"/>
        <v>0</v>
      </c>
      <c r="AC387" s="77">
        <f t="shared" si="128"/>
        <v>0</v>
      </c>
      <c r="AD387" s="77">
        <f t="shared" si="128"/>
        <v>0</v>
      </c>
      <c r="AE387" s="77">
        <f t="shared" ref="AE387:AE450" si="129">IF(AE$2=$I387,IF($D387="W",1,IF($D387="1/2W",0.5,0)),0)</f>
        <v>0</v>
      </c>
      <c r="AF387" s="77">
        <f t="shared" ref="AF387:AF450" si="130">IF(AE$2=$I387,IF($D387="L",1,IF($D387="1/2L",0.5,0)),0)</f>
        <v>0</v>
      </c>
      <c r="AG387" s="77">
        <f t="shared" ref="AG387:AG450" si="131">IF(AG$2=$I387,IF($D387="W",1,IF($D387="1/2W",0.5,0)),0)</f>
        <v>0</v>
      </c>
      <c r="AH387" s="77">
        <f t="shared" ref="AH387:AH450" si="132">IF(AG$2=$I387,IF($D387="L",1,IF($D387="1/2L",0.5,0)),0)</f>
        <v>0</v>
      </c>
      <c r="AI387" s="77">
        <f t="shared" ref="AI387:AI450" si="133">IF(AI$2=$I387,IF($D387="W",1,IF($D387="1/2W",0.5,0)),0)</f>
        <v>1</v>
      </c>
      <c r="AJ387" s="77">
        <f t="shared" ref="AJ387:AJ450" si="134">IF(AI$2=$I387,IF($D387="L",1,IF($D387="1/2L",0.5,0)),0)</f>
        <v>0</v>
      </c>
      <c r="AK387" s="77">
        <f t="shared" ref="AK387:AK450" si="135">IF(AK$2=$I387,IF($D387="W",1,IF($D387="1/2W",0.5,0)),0)</f>
        <v>0</v>
      </c>
      <c r="AL387" s="77">
        <f t="shared" ref="AL387:AL450" si="136">IF(AK$2=$I387,IF($D387="L",1,IF($D387="1/2L",0.5,0)),0)</f>
        <v>0</v>
      </c>
      <c r="AM387" s="77">
        <f t="shared" ref="AM387:AM450" si="137">IF(AM$2=$I387,IF($D387="W",1,IF($D387="1/2W",0.5,0)),0)</f>
        <v>0</v>
      </c>
      <c r="AN387" s="77">
        <f t="shared" ref="AN387:AN450" si="138">IF(AM$2=$I387,IF($D387="L",1,IF($D387="1/2L",0.5,0)),0)</f>
        <v>0</v>
      </c>
      <c r="AO387" s="77">
        <f t="shared" ref="AO387:AO450" si="139">IF(AO$2=$I387,IF($D387="W",1,IF($D387="1/2W",0.5,0)),0)</f>
        <v>0</v>
      </c>
      <c r="AP387" s="77">
        <f t="shared" ref="AP387:AP450" si="140">IF(AO$2=$I387,IF($D387="L",1,IF($D387="1/2L",0.5,0)),0)</f>
        <v>0</v>
      </c>
      <c r="AQ387" s="77">
        <f t="shared" ref="AQ387:AQ450" si="141">IF(AQ$2=$I387,IF($D387="W",1,IF($D387="1/2W",0.5,0)),0)</f>
        <v>0</v>
      </c>
      <c r="AR387" s="77">
        <f t="shared" ref="AR387:AR450" si="142">IF(AQ$2=$I387,IF($D387="L",1,IF($D387="1/2L",0.5,0)),0)</f>
        <v>0</v>
      </c>
      <c r="AS387" s="105" t="str">
        <f>IF($B387="","",IF($B387=$B384,AS384,$B387))</f>
        <v>27</v>
      </c>
      <c r="AT387" s="322">
        <f>IF($B387=$B384,AT384+SUM(O387:O389),SUM(O387:O389))</f>
        <v>503.24000000000007</v>
      </c>
      <c r="AU387" s="285">
        <f>IF($A387=" ",SUM(O387:O389),0)+AU384</f>
        <v>0</v>
      </c>
      <c r="AV387" s="285">
        <f>IF($B387="","",AV384+Q387)</f>
        <v>683.18741538757581</v>
      </c>
    </row>
    <row r="388" spans="1:48" ht="13" customHeight="1" x14ac:dyDescent="0.2">
      <c r="A388" s="308"/>
      <c r="B388" s="282"/>
      <c r="C388" s="303"/>
      <c r="D388" s="39" t="s">
        <v>28</v>
      </c>
      <c r="E388" s="277"/>
      <c r="F388" s="291"/>
      <c r="G388" s="120" t="s">
        <v>150</v>
      </c>
      <c r="H388" s="277"/>
      <c r="I388" s="42" t="s">
        <v>23</v>
      </c>
      <c r="J388" s="177">
        <f>IF(I388="","",IF(_xlfn.XLOOKUP(I388,I$3:I387,$AS$3:AS387,0,,-1)=AS388,_xlfn.XLOOKUP(I388,I$3:I387,J$3:J387,1,,-1)+1,1))</f>
        <v>9</v>
      </c>
      <c r="K388" s="178">
        <f>IF(I388="","",_xlfn.XLOOKUP(I388,I$3:I387,K$3:K387,0,,-1)+IF($D388=" ",1,0))</f>
        <v>0</v>
      </c>
      <c r="L388" s="121">
        <v>2.82</v>
      </c>
      <c r="M388" s="122"/>
      <c r="N388" s="294"/>
      <c r="O388" s="47">
        <f>IF(OR(W387="",W388=""),"",ROUND(IF(L389&gt;0,IF(M388&gt;0,M388,IF(M387&gt;0,IF(N387=TRUE,ROUND((M387*W388)/W387,0),(M387*W388)/W387),IF(M388&gt;0,IF(N387=TRUE,ROUND(M388,0),M388),IF(M389&gt;0,IF(N387=TRUE,ROUND(O389*W388/W389,0),O389*W388/W389),0)))),IF(M388&gt;0,M388,IF(N387=TRUE,ROUND((M387*W388)/W387,0),(M387*W388)/W387))),2))</f>
        <v>16.61</v>
      </c>
      <c r="P388" s="48">
        <f t="shared" si="122"/>
        <v>46.840199999999996</v>
      </c>
      <c r="Q388" s="277"/>
      <c r="R388" s="286"/>
      <c r="S388" s="286"/>
      <c r="T388" s="286"/>
      <c r="U388" s="286"/>
      <c r="V388" s="288"/>
      <c r="W388" s="49">
        <f>IF(L388="","",IF(L389&gt;0,(SUM(L387:L389)/L388)/(SUM(L387:L389)/L387+SUM(L387:L389)/L388+SUM(L387:L389)/L389),L387/SUM(L387:L388)))</f>
        <v>0.37610619469026552</v>
      </c>
      <c r="X388" s="77">
        <f t="shared" si="128"/>
        <v>0</v>
      </c>
      <c r="Y388" s="77">
        <f t="shared" si="128"/>
        <v>0</v>
      </c>
      <c r="Z388" s="77">
        <f t="shared" si="128"/>
        <v>0</v>
      </c>
      <c r="AA388" s="77">
        <f t="shared" si="128"/>
        <v>0</v>
      </c>
      <c r="AB388" s="77">
        <f t="shared" si="128"/>
        <v>0</v>
      </c>
      <c r="AC388" s="89">
        <f t="shared" si="128"/>
        <v>-16.61</v>
      </c>
      <c r="AD388" s="77">
        <f t="shared" si="128"/>
        <v>0</v>
      </c>
      <c r="AE388" s="77">
        <f t="shared" si="129"/>
        <v>0</v>
      </c>
      <c r="AF388" s="77">
        <f t="shared" si="130"/>
        <v>0</v>
      </c>
      <c r="AG388" s="77">
        <f t="shared" si="131"/>
        <v>0</v>
      </c>
      <c r="AH388" s="77">
        <f t="shared" si="132"/>
        <v>0</v>
      </c>
      <c r="AI388" s="77">
        <f t="shared" si="133"/>
        <v>0</v>
      </c>
      <c r="AJ388" s="77">
        <f t="shared" si="134"/>
        <v>0</v>
      </c>
      <c r="AK388" s="77">
        <f t="shared" si="135"/>
        <v>0</v>
      </c>
      <c r="AL388" s="77">
        <f t="shared" si="136"/>
        <v>0</v>
      </c>
      <c r="AM388" s="77">
        <f t="shared" si="137"/>
        <v>0</v>
      </c>
      <c r="AN388" s="77">
        <f t="shared" si="138"/>
        <v>0</v>
      </c>
      <c r="AO388" s="77">
        <f t="shared" si="139"/>
        <v>0</v>
      </c>
      <c r="AP388" s="77">
        <f t="shared" si="140"/>
        <v>1</v>
      </c>
      <c r="AQ388" s="77">
        <f t="shared" si="141"/>
        <v>0</v>
      </c>
      <c r="AR388" s="77">
        <f t="shared" si="142"/>
        <v>0</v>
      </c>
      <c r="AS388" s="105" t="str">
        <f>IF($B387="","",IF($B387=$B384,AS385,$B387))</f>
        <v>27</v>
      </c>
      <c r="AT388" s="311"/>
      <c r="AU388" s="298"/>
      <c r="AV388" s="298"/>
    </row>
    <row r="389" spans="1:48" ht="13.25" customHeight="1" x14ac:dyDescent="0.2">
      <c r="A389" s="309"/>
      <c r="B389" s="283"/>
      <c r="C389" s="304"/>
      <c r="D389" s="54" t="s">
        <v>32</v>
      </c>
      <c r="E389" s="278"/>
      <c r="F389" s="292"/>
      <c r="G389" s="134"/>
      <c r="H389" s="278"/>
      <c r="I389" s="57"/>
      <c r="J389" s="179" t="str">
        <f>IF(I389="","",IF(_xlfn.XLOOKUP(I389,I$3:I388,$AS$3:AS388,0,,-1)=AS389,_xlfn.XLOOKUP(I389,I$3:I388,J$3:J388,1,,-1)+1,1))</f>
        <v/>
      </c>
      <c r="K389" s="63" t="str">
        <f>IF(I389="","",_xlfn.XLOOKUP(I389,I$3:I388,K$3:K388,0,,-1)+IF($D389=" ",1,0))</f>
        <v/>
      </c>
      <c r="L389" s="55"/>
      <c r="M389" s="128"/>
      <c r="N389" s="295"/>
      <c r="O389" s="62" t="str">
        <f>IF(OR(W387="",W388=""),"",IF(L389&gt;0,ROUND(IF(M389&gt;0,M389,IF(M387&gt;0,IF(N387=TRUE,ROUND((M387*W389)/W387,0),(M387*W389)/W387),IF(M388&gt;0,IF(N387=TRUE,ROUND((M388*W389)/W388,0),(M388*W389)/W388),IF(M389&gt;0,M389,0)))),2),""))</f>
        <v/>
      </c>
      <c r="P389" s="63" t="str">
        <f t="shared" si="122"/>
        <v/>
      </c>
      <c r="Q389" s="278"/>
      <c r="R389" s="278"/>
      <c r="S389" s="278"/>
      <c r="T389" s="278"/>
      <c r="U389" s="278"/>
      <c r="V389" s="289"/>
      <c r="W389" s="64" t="str">
        <f>IF(L389="","",(SUM(L387:L389)/L389)/(SUM(L387:L389)/L387+SUM(L387:L389)/L388+SUM(L387:L389)/L389))</f>
        <v/>
      </c>
      <c r="X389" s="77">
        <f t="shared" si="128"/>
        <v>0</v>
      </c>
      <c r="Y389" s="77">
        <f t="shared" si="128"/>
        <v>0</v>
      </c>
      <c r="Z389" s="77">
        <f t="shared" si="128"/>
        <v>0</v>
      </c>
      <c r="AA389" s="77">
        <f t="shared" si="128"/>
        <v>0</v>
      </c>
      <c r="AB389" s="77">
        <f t="shared" si="128"/>
        <v>0</v>
      </c>
      <c r="AC389" s="77">
        <f t="shared" si="128"/>
        <v>0</v>
      </c>
      <c r="AD389" s="77">
        <f t="shared" si="128"/>
        <v>0</v>
      </c>
      <c r="AE389" s="77">
        <f t="shared" si="129"/>
        <v>0</v>
      </c>
      <c r="AF389" s="77">
        <f t="shared" si="130"/>
        <v>0</v>
      </c>
      <c r="AG389" s="77">
        <f t="shared" si="131"/>
        <v>0</v>
      </c>
      <c r="AH389" s="77">
        <f t="shared" si="132"/>
        <v>0</v>
      </c>
      <c r="AI389" s="77">
        <f t="shared" si="133"/>
        <v>0</v>
      </c>
      <c r="AJ389" s="77">
        <f t="shared" si="134"/>
        <v>0</v>
      </c>
      <c r="AK389" s="77">
        <f t="shared" si="135"/>
        <v>0</v>
      </c>
      <c r="AL389" s="77">
        <f t="shared" si="136"/>
        <v>0</v>
      </c>
      <c r="AM389" s="77">
        <f t="shared" si="137"/>
        <v>0</v>
      </c>
      <c r="AN389" s="77">
        <f t="shared" si="138"/>
        <v>0</v>
      </c>
      <c r="AO389" s="77">
        <f t="shared" si="139"/>
        <v>0</v>
      </c>
      <c r="AP389" s="77">
        <f t="shared" si="140"/>
        <v>0</v>
      </c>
      <c r="AQ389" s="77">
        <f t="shared" si="141"/>
        <v>0</v>
      </c>
      <c r="AR389" s="77">
        <f t="shared" si="142"/>
        <v>0</v>
      </c>
      <c r="AS389" s="105" t="str">
        <f>IF($B387="","",IF($B387=$B384,AS386,$B387))</f>
        <v>27</v>
      </c>
      <c r="AT389" s="311"/>
      <c r="AU389" s="298"/>
      <c r="AV389" s="298"/>
    </row>
    <row r="390" spans="1:48" ht="13.25" customHeight="1" x14ac:dyDescent="0.2">
      <c r="A390" s="307" t="str">
        <f>IF(OR(D390="W",D391="W",D392="W",D390="1/2W",D391="1/2W",D392="1/2W",D390="1/2L",D391="1/2L",D392="1/2L"),"OK",IF(OR(D390="L",D391="L",D392="L"),"LOSS",IF(OR(D390="X",D391="X",D392="X"),"Anulado"," ")))</f>
        <v>OK</v>
      </c>
      <c r="B390" s="317" t="str">
        <f>IF(E390="","",$B387)</f>
        <v>27</v>
      </c>
      <c r="C390" s="305" t="str">
        <f>IF(E390=""," ","– "&amp;COUNTIF(B$3:B392,$B390))</f>
        <v>– 10</v>
      </c>
      <c r="D390" s="65" t="s">
        <v>31</v>
      </c>
      <c r="E390" s="326">
        <v>44708.302083333336</v>
      </c>
      <c r="F390" s="314" t="s">
        <v>375</v>
      </c>
      <c r="G390" s="66" t="s">
        <v>66</v>
      </c>
      <c r="H390" s="313" t="str">
        <f ca="1">IF(E390="","",IF(AND(DAY(E390)&lt;DAY(TODAY()),$A390=" "),"???",IF($A390=" ",IF(AND(DAY(E390)=DAY(TODAY()),HOUR(E390)&lt;=HOUR(NOW())+1),IF(AND(HOUR(E390)+2&lt;=HOUR(NOW()),DAY(E390)&lt;=DAY(TODAY()),MINUTE(E390)&lt;=MINUTE(NOW())),"???",IF(OR(MINUTE(E390)&lt;=MINUTE(NOW()),HOUR(E390)&lt;=HOUR(NOW())),"!!!","")),""),"")))</f>
        <v/>
      </c>
      <c r="I390" s="67" t="s">
        <v>20</v>
      </c>
      <c r="J390" s="69">
        <f>IF(I390="","",IF(_xlfn.XLOOKUP(I390,I$3:I389,$AS$3:AS389,0,,-1)=AS390,_xlfn.XLOOKUP(I390,I$3:I389,J$3:J389,1,,-1)+1,1))</f>
        <v>7</v>
      </c>
      <c r="K390" s="173">
        <f>IF(I390="","",_xlfn.XLOOKUP(I390,I$3:I389,K$3:K389,0,,-1)+IF($D390=" ",1,0))</f>
        <v>0</v>
      </c>
      <c r="L390" s="70">
        <v>3.25</v>
      </c>
      <c r="M390" s="71">
        <v>8.49</v>
      </c>
      <c r="N390" s="293" t="b">
        <v>0</v>
      </c>
      <c r="O390" s="72">
        <f>IF(OR(W390="",W391=""),"",ROUND(IF(L392&gt;0,IF(M390&gt;0,M390,IF(M391&gt;0,IF(N390=TRUE,ROUND((M391*W390)/W391,0),(M391*W390)/W391),IF(N390=TRUE,ROUND((M392*W390)/W392,0),(M392*W390)/W392))),IF(M390&gt;0,M390,IF(N390=TRUE,ROUND((M391*W390)/W391,0),(M391*W390)/W391))),2))</f>
        <v>8.49</v>
      </c>
      <c r="P390" s="73">
        <f t="shared" ref="P390:P453" si="143">IF(OR(L390="",O390=""),"",IF($D390="1/2W",O390/2+O390/2*L390,IF($D390="1/2L",O390/2,O390*L390)))</f>
        <v>27.592500000000001</v>
      </c>
      <c r="Q390" s="320">
        <f>IF($A390="Anulado",0,IF(OR($A390="LOSS",$A390="OK"),IF(OR($D390="W",$D390="1/2W",$D390="1/2L"),P390-O390,IF($D390="L",-O390,0))+IF(OR($D391="W",$D391="1/2W",$D391="1/2L"),P391-O391,IF($D391="L",-O391,0))+IF(OR($D392="W",$D392="1/2W",$D392="1/2L"),P392-O392,IF($D392="L",-O392,0)),IF(AND(OR($D390="W",$D390="1/2W",$D390="1/2L"),D391="W"),P390+P391-SUM(O390:O392)+_xlfn.XLOOKUP("X",D390:D392,O390:O392,0),IF(AND(D390=TRUE,D392="W"),P390+P392-SUM(O390:O392),IF(AND(D391="W",D392="W"),P391+P392-SUM(O390:O392)+_xlfn.XLOOKUP("X",D390:D392,O390:O392,0),IF(L392&gt;0,IF(OR($D390="W",$D390="1/2W",$D390="1/2L"),P390-SUM(O390:O392)+_xlfn.XLOOKUP("X",D390:D392,O390:O392,0),IF(OR($D390="W",$D390="1/2W",$D390="1/2L"),P391-SUM(O390:O392)+_xlfn.XLOOKUP("X",D390:D392,O390:O392,0),IF(OR($D390="W",$D390="1/2W",$D390="1/2L"),P392-SUM(O390:O392)+_xlfn.XLOOKUP("X",D390:D392,O390:O392,0),SUM(P390:P392)/3-SUM(O390:O392)+_xlfn.XLOOKUP("X",D390:D392,O390:O392,0)))),IF(OR($D390="W",$D390="1/2W",$D390="1/2L"),P390-SUM(O390:O391)+_xlfn.XLOOKUP("X",D390:D392,O390:O392,0),IF(OR($D390="W",$D390="1/2W",$D390="1/2L"),P391-SUM(O390:O391)+_xlfn.XLOOKUP("X",D390:D392,O390:O392,0),SUM(P390:P391)/2-SUM(O390:O391)+_xlfn.XLOOKUP("X",D390:D392,O390:O392,0)))))))))</f>
        <v>1.0625</v>
      </c>
      <c r="R390" s="319">
        <f>IF(Q390=0,0,Q390/SUM(O390:O392))</f>
        <v>4.0049001130795327E-2</v>
      </c>
      <c r="S390" s="296">
        <f>IF($B390=$B387,IF(OR($A390="LOSS",$A390="OK",$A390="Anulada"),Q390,0)+S387,IF(OR($A390="LOSS",$A390="OK",$A390="Anulada"),Q390,0))</f>
        <v>40.792119999999983</v>
      </c>
      <c r="T390" s="296">
        <f>IF($B390="",0,IF($B390=$B387,IF(G392="",IF(OR(G390="DNB1",G390="DNB2",G390="AH1(0)",G390="AH2(0)",G390="AH1(1)",G390="AH2(1)",G390="AH1(2)",G390="AH2(2)",G390="AH1(3)",G390="AH2(3)",G390="AH1(4)",G390="AH2(4)"),0,IF(Q390&lt;0,IF(G392="",SMALL(P390:P392,1)-SUM(O390:O392),0),SMALL(P390:P392,1)-SUM(O390:O392))),IF(Q390&lt;0,IF(G392="",SMALL(P390:P392,1)-SUM(O390:O392),0),SMALL(P390:P392,1)-SUM(O390:O392)))+T387,IF(G392="",IF(OR(G390="DNB1",G390="DNB2",G390="AH1(0)",G390="AH2(0)",G390="AH1(1)",G390="AH2(1)",G390="AH1(2)",G390="AH2(2)",G390="AH1(3)",G390="AH2(3)",G390="AH1(4)",G390="AH2(4)"),0,IF(Q390&lt;0,IF(G392="",SMALL(P390:P392,1)-SUM(O390:O392),0),SMALL(P390:P392,1)-SUM(O390:O392))),IF(Q390&lt;0,IF(G392="",SMALL(P390:P392,1)-SUM(O390:O392),0),SMALL(P390:P392,1)-SUM(O390:O392)))))</f>
        <v>-3.3841600000000049</v>
      </c>
      <c r="U390" s="296">
        <f>IF($B390=$B387,IF(Q390&lt;0,IF(G392="",Q390,0),Q390)+U387,Q390)</f>
        <v>40.792119999999983</v>
      </c>
      <c r="V390" s="323">
        <f>IF(U390=0,0,U390/AT390)</f>
        <v>7.6999679106027091E-2</v>
      </c>
      <c r="W390" s="74">
        <f>IF(L390="","",IF(L392&gt;0,(SUM(L390:L392)/L390)/(SUM(L390:L392)/L390+SUM(L390:L392)/L391+SUM(L390:L392)/L392),L391/SUM(L390:L391)))</f>
        <v>0.28458106098165586</v>
      </c>
      <c r="X390" s="77">
        <f t="shared" si="128"/>
        <v>0</v>
      </c>
      <c r="Y390" s="77">
        <f t="shared" si="128"/>
        <v>0</v>
      </c>
      <c r="Z390" s="89">
        <f t="shared" si="128"/>
        <v>19.102499999999999</v>
      </c>
      <c r="AA390" s="77">
        <f t="shared" si="128"/>
        <v>0</v>
      </c>
      <c r="AB390" s="77">
        <f t="shared" si="128"/>
        <v>0</v>
      </c>
      <c r="AC390" s="77">
        <f t="shared" si="128"/>
        <v>0</v>
      </c>
      <c r="AD390" s="77">
        <f t="shared" si="128"/>
        <v>0</v>
      </c>
      <c r="AE390" s="77">
        <f t="shared" si="129"/>
        <v>0</v>
      </c>
      <c r="AF390" s="77">
        <f t="shared" si="130"/>
        <v>0</v>
      </c>
      <c r="AG390" s="77">
        <f t="shared" si="131"/>
        <v>0</v>
      </c>
      <c r="AH390" s="77">
        <f t="shared" si="132"/>
        <v>0</v>
      </c>
      <c r="AI390" s="77">
        <f t="shared" si="133"/>
        <v>1</v>
      </c>
      <c r="AJ390" s="77">
        <f t="shared" si="134"/>
        <v>0</v>
      </c>
      <c r="AK390" s="77">
        <f t="shared" si="135"/>
        <v>0</v>
      </c>
      <c r="AL390" s="77">
        <f t="shared" si="136"/>
        <v>0</v>
      </c>
      <c r="AM390" s="77">
        <f t="shared" si="137"/>
        <v>0</v>
      </c>
      <c r="AN390" s="77">
        <f t="shared" si="138"/>
        <v>0</v>
      </c>
      <c r="AO390" s="77">
        <f t="shared" si="139"/>
        <v>0</v>
      </c>
      <c r="AP390" s="77">
        <f t="shared" si="140"/>
        <v>0</v>
      </c>
      <c r="AQ390" s="77">
        <f t="shared" si="141"/>
        <v>0</v>
      </c>
      <c r="AR390" s="77">
        <f t="shared" si="142"/>
        <v>0</v>
      </c>
      <c r="AS390" s="107" t="str">
        <f>IF($B390="","",IF($B390=$B387,AS387,$B390))</f>
        <v>27</v>
      </c>
      <c r="AT390" s="321">
        <f>IF($B390=$B387,AT387+SUM(O390:O392),SUM(O390:O392))</f>
        <v>529.7700000000001</v>
      </c>
      <c r="AU390" s="296">
        <f>IF($A390=" ",SUM(O390:O392),0)+AU387</f>
        <v>0</v>
      </c>
      <c r="AV390" s="296">
        <f>IF($B390="","",AV387+Q390)</f>
        <v>684.24991538757581</v>
      </c>
    </row>
    <row r="391" spans="1:48" ht="13" customHeight="1" x14ac:dyDescent="0.2">
      <c r="A391" s="308"/>
      <c r="B391" s="282"/>
      <c r="C391" s="303"/>
      <c r="D391" s="79" t="s">
        <v>28</v>
      </c>
      <c r="E391" s="277"/>
      <c r="F391" s="291"/>
      <c r="G391" s="80" t="s">
        <v>302</v>
      </c>
      <c r="H391" s="277"/>
      <c r="I391" s="81" t="s">
        <v>20</v>
      </c>
      <c r="J391" s="83">
        <f>IF(I391="","",IF(_xlfn.XLOOKUP(I391,I$3:I390,$AS$3:AS390,0,,-1)=AS391,_xlfn.XLOOKUP(I391,I$3:I390,J$3:J390,1,,-1)+1,1))</f>
        <v>8</v>
      </c>
      <c r="K391" s="174">
        <f>IF(I391="","",_xlfn.XLOOKUP(I391,I$3:I390,K$3:K390,0,,-1)+IF($D391=" ",1,0))</f>
        <v>0</v>
      </c>
      <c r="L391" s="84">
        <v>3.5</v>
      </c>
      <c r="M391" s="85">
        <v>4.04</v>
      </c>
      <c r="N391" s="294"/>
      <c r="O391" s="86">
        <f>IF(OR(W390="",W391=""),"",ROUND(IF(L392&gt;0,IF(M391&gt;0,M391,IF(M390&gt;0,IF(N390=TRUE,ROUND((M390*W391)/W390,0),(M390*W391)/W390),IF(M391&gt;0,IF(N390=TRUE,ROUND(M391,0),M391),IF(M392&gt;0,IF(N390=TRUE,ROUND(O392*W391/W392,0),O392*W391/W392),0)))),IF(M391&gt;0,M391,IF(N390=TRUE,ROUND((M390*W391)/W390,0),(M390*W391)/W390))),2))</f>
        <v>4.04</v>
      </c>
      <c r="P391" s="87">
        <f t="shared" si="143"/>
        <v>14.14</v>
      </c>
      <c r="Q391" s="277"/>
      <c r="R391" s="286"/>
      <c r="S391" s="286"/>
      <c r="T391" s="286"/>
      <c r="U391" s="286"/>
      <c r="V391" s="288"/>
      <c r="W391" s="88">
        <f>IF(L391="","",IF(L392&gt;0,(SUM(L390:L392)/L391)/(SUM(L390:L392)/L390+SUM(L390:L392)/L391+SUM(L390:L392)/L392),L390/SUM(L390:L391)))</f>
        <v>0.26425384234010901</v>
      </c>
      <c r="X391" s="77">
        <f t="shared" si="128"/>
        <v>0</v>
      </c>
      <c r="Y391" s="77">
        <f t="shared" si="128"/>
        <v>0</v>
      </c>
      <c r="Z391" s="89">
        <f t="shared" si="128"/>
        <v>-4.04</v>
      </c>
      <c r="AA391" s="77">
        <f t="shared" si="128"/>
        <v>0</v>
      </c>
      <c r="AB391" s="77">
        <f t="shared" si="128"/>
        <v>0</v>
      </c>
      <c r="AC391" s="77">
        <f t="shared" si="128"/>
        <v>0</v>
      </c>
      <c r="AD391" s="77">
        <f t="shared" si="128"/>
        <v>0</v>
      </c>
      <c r="AE391" s="77">
        <f t="shared" si="129"/>
        <v>0</v>
      </c>
      <c r="AF391" s="77">
        <f t="shared" si="130"/>
        <v>0</v>
      </c>
      <c r="AG391" s="77">
        <f t="shared" si="131"/>
        <v>0</v>
      </c>
      <c r="AH391" s="77">
        <f t="shared" si="132"/>
        <v>0</v>
      </c>
      <c r="AI391" s="77">
        <f t="shared" si="133"/>
        <v>0</v>
      </c>
      <c r="AJ391" s="77">
        <f t="shared" si="134"/>
        <v>1</v>
      </c>
      <c r="AK391" s="77">
        <f t="shared" si="135"/>
        <v>0</v>
      </c>
      <c r="AL391" s="77">
        <f t="shared" si="136"/>
        <v>0</v>
      </c>
      <c r="AM391" s="77">
        <f t="shared" si="137"/>
        <v>0</v>
      </c>
      <c r="AN391" s="77">
        <f t="shared" si="138"/>
        <v>0</v>
      </c>
      <c r="AO391" s="77">
        <f t="shared" si="139"/>
        <v>0</v>
      </c>
      <c r="AP391" s="77">
        <f t="shared" si="140"/>
        <v>0</v>
      </c>
      <c r="AQ391" s="77">
        <f t="shared" si="141"/>
        <v>0</v>
      </c>
      <c r="AR391" s="77">
        <f t="shared" si="142"/>
        <v>0</v>
      </c>
      <c r="AS391" s="107" t="str">
        <f>IF($B390="","",IF($B390=$B387,AS388,$B390))</f>
        <v>27</v>
      </c>
      <c r="AT391" s="311"/>
      <c r="AU391" s="298"/>
      <c r="AV391" s="298"/>
    </row>
    <row r="392" spans="1:48" ht="13.25" customHeight="1" x14ac:dyDescent="0.2">
      <c r="A392" s="309"/>
      <c r="B392" s="283"/>
      <c r="C392" s="304"/>
      <c r="D392" s="90" t="s">
        <v>28</v>
      </c>
      <c r="E392" s="278"/>
      <c r="F392" s="292"/>
      <c r="G392" s="135" t="s">
        <v>251</v>
      </c>
      <c r="H392" s="278"/>
      <c r="I392" s="92" t="s">
        <v>19</v>
      </c>
      <c r="J392" s="94">
        <f>IF(I392="","",IF(_xlfn.XLOOKUP(I392,I$3:I391,$AS$3:AS391,0,,-1)=AS392,_xlfn.XLOOKUP(I392,I$3:I391,J$3:J391,1,,-1)+1,1))</f>
        <v>2</v>
      </c>
      <c r="K392" s="180">
        <f>IF(I392="","",_xlfn.XLOOKUP(I392,I$3:I391,K$3:K391,0,,-1)+IF($D392=" ",1,0))</f>
        <v>0</v>
      </c>
      <c r="L392" s="95">
        <v>2.0499999999999998</v>
      </c>
      <c r="M392" s="96">
        <v>14</v>
      </c>
      <c r="N392" s="295"/>
      <c r="O392" s="97">
        <f>IF(OR(W390="",W391=""),"",IF(L392&gt;0,ROUND(IF(M392&gt;0,M392,IF(M390&gt;0,IF(N390=TRUE,ROUND((M390*W392)/W390,0),(M390*W392)/W390),IF(M391&gt;0,IF(N390=TRUE,ROUND((M391*W392)/W391,0),(M391*W392)/W391),IF(M392&gt;0,M392,0)))),2),""))</f>
        <v>14</v>
      </c>
      <c r="P392" s="98">
        <f t="shared" si="143"/>
        <v>28.699999999999996</v>
      </c>
      <c r="Q392" s="278"/>
      <c r="R392" s="278"/>
      <c r="S392" s="278"/>
      <c r="T392" s="278"/>
      <c r="U392" s="278"/>
      <c r="V392" s="289"/>
      <c r="W392" s="99">
        <f>IF(L392="","",(SUM(L390:L392)/L392)/(SUM(L390:L392)/L390+SUM(L390:L392)/L391+SUM(L390:L392)/L392))</f>
        <v>0.45116509667823496</v>
      </c>
      <c r="X392" s="77">
        <f t="shared" si="128"/>
        <v>0</v>
      </c>
      <c r="Y392" s="89">
        <f t="shared" si="128"/>
        <v>-14</v>
      </c>
      <c r="Z392" s="77">
        <f t="shared" si="128"/>
        <v>0</v>
      </c>
      <c r="AA392" s="77">
        <f t="shared" si="128"/>
        <v>0</v>
      </c>
      <c r="AB392" s="77">
        <f t="shared" si="128"/>
        <v>0</v>
      </c>
      <c r="AC392" s="77">
        <f t="shared" si="128"/>
        <v>0</v>
      </c>
      <c r="AD392" s="77">
        <f t="shared" si="128"/>
        <v>0</v>
      </c>
      <c r="AE392" s="77">
        <f t="shared" si="129"/>
        <v>0</v>
      </c>
      <c r="AF392" s="77">
        <f t="shared" si="130"/>
        <v>0</v>
      </c>
      <c r="AG392" s="77">
        <f t="shared" si="131"/>
        <v>0</v>
      </c>
      <c r="AH392" s="77">
        <f t="shared" si="132"/>
        <v>1</v>
      </c>
      <c r="AI392" s="77">
        <f t="shared" si="133"/>
        <v>0</v>
      </c>
      <c r="AJ392" s="77">
        <f t="shared" si="134"/>
        <v>0</v>
      </c>
      <c r="AK392" s="77">
        <f t="shared" si="135"/>
        <v>0</v>
      </c>
      <c r="AL392" s="77">
        <f t="shared" si="136"/>
        <v>0</v>
      </c>
      <c r="AM392" s="77">
        <f t="shared" si="137"/>
        <v>0</v>
      </c>
      <c r="AN392" s="77">
        <f t="shared" si="138"/>
        <v>0</v>
      </c>
      <c r="AO392" s="77">
        <f t="shared" si="139"/>
        <v>0</v>
      </c>
      <c r="AP392" s="77">
        <f t="shared" si="140"/>
        <v>0</v>
      </c>
      <c r="AQ392" s="77">
        <f t="shared" si="141"/>
        <v>0</v>
      </c>
      <c r="AR392" s="77">
        <f t="shared" si="142"/>
        <v>0</v>
      </c>
      <c r="AS392" s="107" t="str">
        <f>IF($B390="","",IF($B390=$B387,AS389,$B390))</f>
        <v>27</v>
      </c>
      <c r="AT392" s="311"/>
      <c r="AU392" s="298"/>
      <c r="AV392" s="298"/>
    </row>
    <row r="393" spans="1:48" ht="13.25" customHeight="1" x14ac:dyDescent="0.2">
      <c r="A393" s="312" t="str">
        <f>IF(OR(D393="W",D394="W",D395="W",D393="1/2W",D394="1/2W",D395="1/2W",D393="1/2L",D394="1/2L",D395="1/2L"),"OK",IF(OR(D393="L",D394="L",D395="L"),"LOSS",IF(OR(D393="X",D394="X",D395="X"),"Anulado"," ")))</f>
        <v>OK</v>
      </c>
      <c r="B393" s="316" t="str">
        <f>IF(E393="","",$B390)</f>
        <v>27</v>
      </c>
      <c r="C393" s="302" t="str">
        <f>IF(E393=""," ","– "&amp;COUNTIF(B$3:B395,$B393))</f>
        <v>– 11</v>
      </c>
      <c r="D393" s="25" t="s">
        <v>31</v>
      </c>
      <c r="E393" s="325">
        <v>44709.083333333336</v>
      </c>
      <c r="F393" s="315" t="s">
        <v>376</v>
      </c>
      <c r="G393" s="117" t="s">
        <v>101</v>
      </c>
      <c r="H393" s="306" t="str">
        <f ca="1">IF(E393="","",IF(AND(DAY(E393)&lt;DAY(TODAY()),$A393=" "),"???",IF($A393=" ",IF(AND(DAY(E393)=DAY(TODAY()),HOUR(E393)&lt;=HOUR(NOW())+1),IF(AND(HOUR(E393)+2&lt;=HOUR(NOW()),DAY(E393)&lt;=DAY(TODAY()),MINUTE(E393)&lt;=MINUTE(NOW())),"???",IF(OR(MINUTE(E393)&lt;=MINUTE(NOW()),HOUR(E393)&lt;=HOUR(NOW())),"!!!","")),""),"")))</f>
        <v/>
      </c>
      <c r="I393" s="27" t="s">
        <v>19</v>
      </c>
      <c r="J393" s="175">
        <f>IF(I393="","",IF(_xlfn.XLOOKUP(I393,I$3:I392,$AS$3:AS392,0,,-1)=AS393,_xlfn.XLOOKUP(I393,I$3:I392,J$3:J392,1,,-1)+1,1))</f>
        <v>3</v>
      </c>
      <c r="K393" s="176">
        <f>IF(I393="","",_xlfn.XLOOKUP(I393,I$3:I392,K$3:K392,0,,-1)+IF($D393=" ",1,0))</f>
        <v>0</v>
      </c>
      <c r="L393" s="118">
        <v>2.75</v>
      </c>
      <c r="M393" s="119"/>
      <c r="N393" s="318" t="b">
        <v>1</v>
      </c>
      <c r="O393" s="102">
        <f>IF(OR(W393="",W394=""),"",ROUND(IF(L395&gt;0,IF(M393&gt;0,M393,IF(M394&gt;0,IF(N393=TRUE,ROUND((M394*W393)/W394,0),(M394*W393)/W394),IF(N393=TRUE,ROUND((M395*W393)/W395,0),(M395*W393)/W395))),IF(M393&gt;0,M393,IF(N393=TRUE,ROUND((M394*W393)/W394,0),(M394*W393)/W394))),2))</f>
        <v>27</v>
      </c>
      <c r="P393" s="33">
        <f t="shared" si="143"/>
        <v>74.25</v>
      </c>
      <c r="Q393" s="301">
        <f>IF($A393="Anulado",0,IF(OR($A393="LOSS",$A393="OK"),IF(OR($D393="W",$D393="1/2W",$D393="1/2L"),P393-O393,IF($D393="L",-O393,0))+IF(OR($D394="W",$D394="1/2W",$D394="1/2L"),P394-O394,IF($D394="L",-O394,0))+IF(OR($D395="W",$D395="1/2W",$D395="1/2L"),P395-O395,IF($D395="L",-O395,0)),IF(AND(OR($D393="W",$D393="1/2W",$D393="1/2L"),D394="W"),P393+P394-SUM(O393:O395)+_xlfn.XLOOKUP("X",D393:D395,O393:O395,0),IF(AND(D393=TRUE,D395="W"),P393+P395-SUM(O393:O395),IF(AND(D394="W",D395="W"),P394+P395-SUM(O393:O395)+_xlfn.XLOOKUP("X",D393:D395,O393:O395,0),IF(L395&gt;0,IF(OR($D393="W",$D393="1/2W",$D393="1/2L"),P393-SUM(O393:O395)+_xlfn.XLOOKUP("X",D393:D395,O393:O395,0),IF(OR($D393="W",$D393="1/2W",$D393="1/2L"),P394-SUM(O393:O395)+_xlfn.XLOOKUP("X",D393:D395,O393:O395,0),IF(OR($D393="W",$D393="1/2W",$D393="1/2L"),P395-SUM(O393:O395)+_xlfn.XLOOKUP("X",D393:D395,O393:O395,0),SUM(P393:P395)/3-SUM(O393:O395)+_xlfn.XLOOKUP("X",D393:D395,O393:O395,0)))),IF(OR($D393="W",$D393="1/2W",$D393="1/2L"),P393-SUM(O393:O394)+_xlfn.XLOOKUP("X",D393:D395,O393:O395,0),IF(OR($D393="W",$D393="1/2W",$D393="1/2L"),P394-SUM(O393:O394)+_xlfn.XLOOKUP("X",D393:D395,O393:O395,0),SUM(P393:P394)/2-SUM(O393:O394)+_xlfn.XLOOKUP("X",D393:D395,O393:O395,0)))))))))</f>
        <v>3.1700000000000017</v>
      </c>
      <c r="R393" s="300">
        <f>IF(Q393=0,0,Q393/SUM(O393:O395))</f>
        <v>4.4597636465953883E-2</v>
      </c>
      <c r="S393" s="285">
        <f>IF($B393=$B390,IF(OR($A393="LOSS",$A393="OK",$A393="Anulada"),Q393,0)+S390,IF(OR($A393="LOSS",$A393="OK",$A393="Anulada"),Q393,0))</f>
        <v>43.962119999999985</v>
      </c>
      <c r="T393" s="285">
        <f>IF($B393="",0,IF($B393=$B390,IF(G395="",IF(OR(G393="DNB1",G393="DNB2",G393="AH1(0)",G393="AH2(0)",G393="AH1(1)",G393="AH2(1)",G393="AH1(2)",G393="AH2(2)",G393="AH1(3)",G393="AH2(3)",G393="AH1(4)",G393="AH2(4)"),0,IF(Q393&lt;0,IF(G395="",SMALL(P393:P395,1)-SUM(O393:O395),0),SMALL(P393:P395,1)-SUM(O393:O395))),IF(Q393&lt;0,IF(G395="",SMALL(P393:P395,1)-SUM(O393:O395),0),SMALL(P393:P395,1)-SUM(O393:O395)))+T390,IF(G395="",IF(OR(G393="DNB1",G393="DNB2",G393="AH1(0)",G393="AH2(0)",G393="AH1(1)",G393="AH2(1)",G393="AH1(2)",G393="AH2(2)",G393="AH1(3)",G393="AH2(3)",G393="AH1(4)",G393="AH2(4)"),0,IF(Q393&lt;0,IF(G395="",SMALL(P393:P395,1)-SUM(O393:O395),0),SMALL(P393:P395,1)-SUM(O393:O395))),IF(Q393&lt;0,IF(G395="",SMALL(P393:P395,1)-SUM(O393:O395),0),SMALL(P393:P395,1)-SUM(O393:O395)))))</f>
        <v>-0.21416000000000324</v>
      </c>
      <c r="U393" s="285">
        <f>IF($B393=$B390,IF(Q393&lt;0,IF(G395="",Q393,0),Q393)+U390,Q393)</f>
        <v>43.962119999999985</v>
      </c>
      <c r="V393" s="287">
        <f>IF(U393=0,0,U393/AT393)</f>
        <v>7.3166547391195769E-2</v>
      </c>
      <c r="W393" s="34">
        <f>IF(L393="","",IF(L395&gt;0,(SUM(L393:L395)/L393)/(SUM(L393:L395)/L393+SUM(L393:L395)/L394+SUM(L393:L395)/L395),L394/SUM(L393:L394)))</f>
        <v>0.38202247191011235</v>
      </c>
      <c r="X393" s="77">
        <f t="shared" ref="X393:AD402" si="144">IF($I393=X$2,IF(OR($D393="W",$D393="1/2W",$D393="1/2L"),$P393-$O393,IF($D393="X",0,-$O393)),0)</f>
        <v>0</v>
      </c>
      <c r="Y393" s="89">
        <f t="shared" si="144"/>
        <v>47.25</v>
      </c>
      <c r="Z393" s="77">
        <f t="shared" si="144"/>
        <v>0</v>
      </c>
      <c r="AA393" s="77">
        <f t="shared" si="144"/>
        <v>0</v>
      </c>
      <c r="AB393" s="77">
        <f t="shared" si="144"/>
        <v>0</v>
      </c>
      <c r="AC393" s="77">
        <f t="shared" si="144"/>
        <v>0</v>
      </c>
      <c r="AD393" s="77">
        <f t="shared" si="144"/>
        <v>0</v>
      </c>
      <c r="AE393" s="77">
        <f t="shared" si="129"/>
        <v>0</v>
      </c>
      <c r="AF393" s="77">
        <f t="shared" si="130"/>
        <v>0</v>
      </c>
      <c r="AG393" s="77">
        <f t="shared" si="131"/>
        <v>1</v>
      </c>
      <c r="AH393" s="77">
        <f t="shared" si="132"/>
        <v>0</v>
      </c>
      <c r="AI393" s="77">
        <f t="shared" si="133"/>
        <v>0</v>
      </c>
      <c r="AJ393" s="77">
        <f t="shared" si="134"/>
        <v>0</v>
      </c>
      <c r="AK393" s="77">
        <f t="shared" si="135"/>
        <v>0</v>
      </c>
      <c r="AL393" s="77">
        <f t="shared" si="136"/>
        <v>0</v>
      </c>
      <c r="AM393" s="77">
        <f t="shared" si="137"/>
        <v>0</v>
      </c>
      <c r="AN393" s="77">
        <f t="shared" si="138"/>
        <v>0</v>
      </c>
      <c r="AO393" s="77">
        <f t="shared" si="139"/>
        <v>0</v>
      </c>
      <c r="AP393" s="77">
        <f t="shared" si="140"/>
        <v>0</v>
      </c>
      <c r="AQ393" s="77">
        <f t="shared" si="141"/>
        <v>0</v>
      </c>
      <c r="AR393" s="77">
        <f t="shared" si="142"/>
        <v>0</v>
      </c>
      <c r="AS393" s="105" t="str">
        <f>IF($B393="","",IF($B393=$B390,AS390,$B393))</f>
        <v>27</v>
      </c>
      <c r="AT393" s="322">
        <f>IF($B393=$B390,AT390+SUM(O393:O395),SUM(O393:O395))</f>
        <v>600.85000000000014</v>
      </c>
      <c r="AU393" s="285">
        <f>IF($A393=" ",SUM(O393:O395),0)+AU390</f>
        <v>0</v>
      </c>
      <c r="AV393" s="285">
        <f>IF($B393="","",AV390+Q393)</f>
        <v>687.41991538757577</v>
      </c>
    </row>
    <row r="394" spans="1:48" ht="13" customHeight="1" x14ac:dyDescent="0.2">
      <c r="A394" s="308"/>
      <c r="B394" s="282"/>
      <c r="C394" s="303"/>
      <c r="D394" s="39" t="s">
        <v>28</v>
      </c>
      <c r="E394" s="277"/>
      <c r="F394" s="291"/>
      <c r="G394" s="133">
        <v>2</v>
      </c>
      <c r="H394" s="277"/>
      <c r="I394" s="42" t="s">
        <v>20</v>
      </c>
      <c r="J394" s="177">
        <f>IF(I394="","",IF(_xlfn.XLOOKUP(I394,I$3:I393,$AS$3:AS393,0,,-1)=AS394,_xlfn.XLOOKUP(I394,I$3:I393,J$3:J393,1,,-1)+1,1))</f>
        <v>9</v>
      </c>
      <c r="K394" s="178">
        <f>IF(I394="","",_xlfn.XLOOKUP(I394,I$3:I393,K$3:K393,0,,-1)+IF($D394=" ",1,0))</f>
        <v>0</v>
      </c>
      <c r="L394" s="121">
        <v>1.7</v>
      </c>
      <c r="M394" s="122">
        <v>44.08</v>
      </c>
      <c r="N394" s="294"/>
      <c r="O394" s="47">
        <f>IF(OR(W393="",W394=""),"",ROUND(IF(L395&gt;0,IF(M394&gt;0,M394,IF(M393&gt;0,IF(N393=TRUE,ROUND((M393*W394)/W393,0),(M393*W394)/W393),IF(M394&gt;0,IF(N393=TRUE,ROUND(M394,0),M394),IF(M395&gt;0,IF(N393=TRUE,ROUND(O395*W394/W395,0),O395*W394/W395),0)))),IF(M394&gt;0,M394,IF(N393=TRUE,ROUND((M393*W394)/W393,0),(M393*W394)/W393))),2))</f>
        <v>44.08</v>
      </c>
      <c r="P394" s="48">
        <f t="shared" si="143"/>
        <v>74.935999999999993</v>
      </c>
      <c r="Q394" s="277"/>
      <c r="R394" s="286"/>
      <c r="S394" s="286"/>
      <c r="T394" s="286"/>
      <c r="U394" s="286"/>
      <c r="V394" s="288"/>
      <c r="W394" s="49">
        <f>IF(L394="","",IF(L395&gt;0,(SUM(L393:L395)/L394)/(SUM(L393:L395)/L393+SUM(L393:L395)/L394+SUM(L393:L395)/L395),L393/SUM(L393:L394)))</f>
        <v>0.6179775280898876</v>
      </c>
      <c r="X394" s="77">
        <f t="shared" si="144"/>
        <v>0</v>
      </c>
      <c r="Y394" s="77">
        <f t="shared" si="144"/>
        <v>0</v>
      </c>
      <c r="Z394" s="89">
        <f t="shared" si="144"/>
        <v>-44.08</v>
      </c>
      <c r="AA394" s="77">
        <f t="shared" si="144"/>
        <v>0</v>
      </c>
      <c r="AB394" s="77">
        <f t="shared" si="144"/>
        <v>0</v>
      </c>
      <c r="AC394" s="77">
        <f t="shared" si="144"/>
        <v>0</v>
      </c>
      <c r="AD394" s="77">
        <f t="shared" si="144"/>
        <v>0</v>
      </c>
      <c r="AE394" s="77">
        <f t="shared" si="129"/>
        <v>0</v>
      </c>
      <c r="AF394" s="77">
        <f t="shared" si="130"/>
        <v>0</v>
      </c>
      <c r="AG394" s="77">
        <f t="shared" si="131"/>
        <v>0</v>
      </c>
      <c r="AH394" s="77">
        <f t="shared" si="132"/>
        <v>0</v>
      </c>
      <c r="AI394" s="77">
        <f t="shared" si="133"/>
        <v>0</v>
      </c>
      <c r="AJ394" s="77">
        <f t="shared" si="134"/>
        <v>1</v>
      </c>
      <c r="AK394" s="77">
        <f t="shared" si="135"/>
        <v>0</v>
      </c>
      <c r="AL394" s="77">
        <f t="shared" si="136"/>
        <v>0</v>
      </c>
      <c r="AM394" s="77">
        <f t="shared" si="137"/>
        <v>0</v>
      </c>
      <c r="AN394" s="77">
        <f t="shared" si="138"/>
        <v>0</v>
      </c>
      <c r="AO394" s="77">
        <f t="shared" si="139"/>
        <v>0</v>
      </c>
      <c r="AP394" s="77">
        <f t="shared" si="140"/>
        <v>0</v>
      </c>
      <c r="AQ394" s="77">
        <f t="shared" si="141"/>
        <v>0</v>
      </c>
      <c r="AR394" s="77">
        <f t="shared" si="142"/>
        <v>0</v>
      </c>
      <c r="AS394" s="105" t="str">
        <f>IF($B393="","",IF($B393=$B390,AS391,$B393))</f>
        <v>27</v>
      </c>
      <c r="AT394" s="311"/>
      <c r="AU394" s="298"/>
      <c r="AV394" s="298"/>
    </row>
    <row r="395" spans="1:48" ht="13.25" customHeight="1" x14ac:dyDescent="0.2">
      <c r="A395" s="309"/>
      <c r="B395" s="283"/>
      <c r="C395" s="304"/>
      <c r="D395" s="54" t="s">
        <v>32</v>
      </c>
      <c r="E395" s="278"/>
      <c r="F395" s="292"/>
      <c r="G395" s="134"/>
      <c r="H395" s="278"/>
      <c r="I395" s="57"/>
      <c r="J395" s="179" t="str">
        <f>IF(I395="","",IF(_xlfn.XLOOKUP(I395,I$3:I394,$AS$3:AS394,0,,-1)=AS395,_xlfn.XLOOKUP(I395,I$3:I394,J$3:J394,1,,-1)+1,1))</f>
        <v/>
      </c>
      <c r="K395" s="63" t="str">
        <f>IF(I395="","",_xlfn.XLOOKUP(I395,I$3:I394,K$3:K394,0,,-1)+IF($D395=" ",1,0))</f>
        <v/>
      </c>
      <c r="L395" s="55"/>
      <c r="M395" s="128"/>
      <c r="N395" s="295"/>
      <c r="O395" s="62" t="str">
        <f>IF(OR(W393="",W394=""),"",IF(L395&gt;0,ROUND(IF(M395&gt;0,M395,IF(M393&gt;0,IF(N393=TRUE,ROUND((M393*W395)/W393,0),(M393*W395)/W393),IF(M394&gt;0,IF(N393=TRUE,ROUND((M394*W395)/W394,0),(M394*W395)/W394),IF(M395&gt;0,M395,0)))),2),""))</f>
        <v/>
      </c>
      <c r="P395" s="63" t="str">
        <f t="shared" si="143"/>
        <v/>
      </c>
      <c r="Q395" s="278"/>
      <c r="R395" s="278"/>
      <c r="S395" s="278"/>
      <c r="T395" s="278"/>
      <c r="U395" s="278"/>
      <c r="V395" s="289"/>
      <c r="W395" s="64" t="str">
        <f>IF(L395="","",(SUM(L393:L395)/L395)/(SUM(L393:L395)/L393+SUM(L393:L395)/L394+SUM(L393:L395)/L395))</f>
        <v/>
      </c>
      <c r="X395" s="77">
        <f t="shared" si="144"/>
        <v>0</v>
      </c>
      <c r="Y395" s="77">
        <f t="shared" si="144"/>
        <v>0</v>
      </c>
      <c r="Z395" s="77">
        <f t="shared" si="144"/>
        <v>0</v>
      </c>
      <c r="AA395" s="77">
        <f t="shared" si="144"/>
        <v>0</v>
      </c>
      <c r="AB395" s="77">
        <f t="shared" si="144"/>
        <v>0</v>
      </c>
      <c r="AC395" s="77">
        <f t="shared" si="144"/>
        <v>0</v>
      </c>
      <c r="AD395" s="77">
        <f t="shared" si="144"/>
        <v>0</v>
      </c>
      <c r="AE395" s="77">
        <f t="shared" si="129"/>
        <v>0</v>
      </c>
      <c r="AF395" s="77">
        <f t="shared" si="130"/>
        <v>0</v>
      </c>
      <c r="AG395" s="77">
        <f t="shared" si="131"/>
        <v>0</v>
      </c>
      <c r="AH395" s="77">
        <f t="shared" si="132"/>
        <v>0</v>
      </c>
      <c r="AI395" s="77">
        <f t="shared" si="133"/>
        <v>0</v>
      </c>
      <c r="AJ395" s="77">
        <f t="shared" si="134"/>
        <v>0</v>
      </c>
      <c r="AK395" s="77">
        <f t="shared" si="135"/>
        <v>0</v>
      </c>
      <c r="AL395" s="77">
        <f t="shared" si="136"/>
        <v>0</v>
      </c>
      <c r="AM395" s="77">
        <f t="shared" si="137"/>
        <v>0</v>
      </c>
      <c r="AN395" s="77">
        <f t="shared" si="138"/>
        <v>0</v>
      </c>
      <c r="AO395" s="77">
        <f t="shared" si="139"/>
        <v>0</v>
      </c>
      <c r="AP395" s="77">
        <f t="shared" si="140"/>
        <v>0</v>
      </c>
      <c r="AQ395" s="77">
        <f t="shared" si="141"/>
        <v>0</v>
      </c>
      <c r="AR395" s="77">
        <f t="shared" si="142"/>
        <v>0</v>
      </c>
      <c r="AS395" s="105" t="str">
        <f>IF($B393="","",IF($B393=$B390,AS392,$B393))</f>
        <v>27</v>
      </c>
      <c r="AT395" s="311"/>
      <c r="AU395" s="298"/>
      <c r="AV395" s="298"/>
    </row>
    <row r="396" spans="1:48" ht="13.25" customHeight="1" x14ac:dyDescent="0.2">
      <c r="A396" s="307" t="str">
        <f>IF(OR(D396="W",D397="W",D398="W",D396="1/2W",D397="1/2W",D398="1/2W",D396="1/2L",D397="1/2L",D398="1/2L"),"OK",IF(OR(D396="L",D397="L",D398="L"),"LOSS",IF(OR(D396="X",D397="X",D398="X"),"Anulado"," ")))</f>
        <v>OK</v>
      </c>
      <c r="B396" s="317" t="str">
        <f>IF(E396="","",$B393)</f>
        <v>27</v>
      </c>
      <c r="C396" s="305" t="str">
        <f>IF(E396=""," ","– "&amp;COUNTIF(B$3:B398,$B396))</f>
        <v>– 12</v>
      </c>
      <c r="D396" s="65" t="s">
        <v>31</v>
      </c>
      <c r="E396" s="326">
        <v>44709.541666666664</v>
      </c>
      <c r="F396" s="314" t="s">
        <v>377</v>
      </c>
      <c r="G396" s="66" t="s">
        <v>56</v>
      </c>
      <c r="H396" s="313" t="str">
        <f ca="1">IF(E396="","",IF(AND(DAY(E396)&lt;DAY(TODAY()),$A396=" "),"???",IF($A396=" ",IF(AND(DAY(E396)=DAY(TODAY()),HOUR(E396)&lt;=HOUR(NOW())+1),IF(AND(HOUR(E396)+2&lt;=HOUR(NOW()),DAY(E396)&lt;=DAY(TODAY()),MINUTE(E396)&lt;=MINUTE(NOW())),"???",IF(OR(MINUTE(E396)&lt;=MINUTE(NOW()),HOUR(E396)&lt;=HOUR(NOW())),"!!!","")),""),"")))</f>
        <v/>
      </c>
      <c r="I396" s="67" t="s">
        <v>20</v>
      </c>
      <c r="J396" s="69">
        <f>IF(I396="","",IF(_xlfn.XLOOKUP(I396,I$3:I395,$AS$3:AS395,0,,-1)=AS396,_xlfn.XLOOKUP(I396,I$3:I395,J$3:J395,1,,-1)+1,1))</f>
        <v>10</v>
      </c>
      <c r="K396" s="173">
        <f>IF(I396="","",_xlfn.XLOOKUP(I396,I$3:I395,K$3:K395,0,,-1)+IF($D396=" ",1,0))</f>
        <v>0</v>
      </c>
      <c r="L396" s="70">
        <v>2.6</v>
      </c>
      <c r="M396" s="71">
        <v>24.16</v>
      </c>
      <c r="N396" s="293" t="b">
        <v>1</v>
      </c>
      <c r="O396" s="72">
        <f>IF(OR(W396="",W397=""),"",ROUND(IF(L398&gt;0,IF(M396&gt;0,M396,IF(M397&gt;0,IF(N396=TRUE,ROUND((M397*W396)/W397,0),(M397*W396)/W397),IF(N396=TRUE,ROUND((M398*W396)/W398,0),(M398*W396)/W398))),IF(M396&gt;0,M396,IF(N396=TRUE,ROUND((M397*W396)/W397,0),(M397*W396)/W397))),2))</f>
        <v>24.16</v>
      </c>
      <c r="P396" s="73">
        <f t="shared" si="143"/>
        <v>62.816000000000003</v>
      </c>
      <c r="Q396" s="320">
        <f>IF($A396="Anulado",0,IF(OR($A396="LOSS",$A396="OK"),IF(OR($D396="W",$D396="1/2W",$D396="1/2L"),P396-O396,IF($D396="L",-O396,0))+IF(OR($D397="W",$D397="1/2W",$D397="1/2L"),P397-O397,IF($D397="L",-O397,0))+IF(OR($D398="W",$D398="1/2W",$D398="1/2L"),P398-O398,IF($D398="L",-O398,0)),IF(AND(OR($D396="W",$D396="1/2W",$D396="1/2L"),D397="W"),P396+P397-SUM(O396:O398)+_xlfn.XLOOKUP("X",D396:D398,O396:O398,0),IF(AND(D396=TRUE,D398="W"),P396+P398-SUM(O396:O398),IF(AND(D397="W",D398="W"),P397+P398-SUM(O396:O398)+_xlfn.XLOOKUP("X",D396:D398,O396:O398,0),IF(L398&gt;0,IF(OR($D396="W",$D396="1/2W",$D396="1/2L"),P396-SUM(O396:O398)+_xlfn.XLOOKUP("X",D396:D398,O396:O398,0),IF(OR($D396="W",$D396="1/2W",$D396="1/2L"),P397-SUM(O396:O398)+_xlfn.XLOOKUP("X",D396:D398,O396:O398,0),IF(OR($D396="W",$D396="1/2W",$D396="1/2L"),P398-SUM(O396:O398)+_xlfn.XLOOKUP("X",D396:D398,O396:O398,0),SUM(P396:P398)/3-SUM(O396:O398)+_xlfn.XLOOKUP("X",D396:D398,O396:O398,0)))),IF(OR($D396="W",$D396="1/2W",$D396="1/2L"),P396-SUM(O396:O397)+_xlfn.XLOOKUP("X",D396:D398,O396:O398,0),IF(OR($D396="W",$D396="1/2W",$D396="1/2L"),P397-SUM(O396:O397)+_xlfn.XLOOKUP("X",D396:D398,O396:O398,0),SUM(P396:P397)/2-SUM(O396:O397)+_xlfn.XLOOKUP("X",D396:D398,O396:O398,0)))))))))</f>
        <v>2.6560000000000059</v>
      </c>
      <c r="R396" s="319">
        <f>IF(Q396=0,0,Q396/SUM(O396:O398))</f>
        <v>4.4148936170212864E-2</v>
      </c>
      <c r="S396" s="296">
        <f>IF($B396=$B393,IF(OR($A396="LOSS",$A396="OK",$A396="Anulada"),Q396,0)+S393,IF(OR($A396="LOSS",$A396="OK",$A396="Anulada"),Q396,0))</f>
        <v>46.61811999999999</v>
      </c>
      <c r="T396" s="296">
        <f>IF($B396="",0,IF($B396=$B393,IF(G398="",IF(OR(G396="DNB1",G396="DNB2",G396="AH1(0)",G396="AH2(0)",G396="AH1(1)",G396="AH2(1)",G396="AH1(2)",G396="AH2(2)",G396="AH1(3)",G396="AH2(3)",G396="AH1(4)",G396="AH2(4)"),0,IF(Q396&lt;0,IF(G398="",SMALL(P396:P398,1)-SUM(O396:O398),0),SMALL(P396:P398,1)-SUM(O396:O398))),IF(Q396&lt;0,IF(G398="",SMALL(P396:P398,1)-SUM(O396:O398),0),SMALL(P396:P398,1)-SUM(O396:O398)))+T393,IF(G398="",IF(OR(G396="DNB1",G396="DNB2",G396="AH1(0)",G396="AH2(0)",G396="AH1(1)",G396="AH2(1)",G396="AH1(2)",G396="AH2(2)",G396="AH1(3)",G396="AH2(3)",G396="AH1(4)",G396="AH2(4)"),0,IF(Q396&lt;0,IF(G398="",SMALL(P396:P398,1)-SUM(O396:O398),0),SMALL(P396:P398,1)-SUM(O396:O398))),IF(Q396&lt;0,IF(G398="",SMALL(P396:P398,1)-SUM(O396:O398),0),SMALL(P396:P398,1)-SUM(O396:O398)))))</f>
        <v>2.4418400000000027</v>
      </c>
      <c r="U396" s="296">
        <f>IF($B396=$B393,IF(Q396&lt;0,IF(G398="",Q396,0),Q396)+U393,Q396)</f>
        <v>46.61811999999999</v>
      </c>
      <c r="V396" s="323">
        <f>IF(U396=0,0,U396/AT396)</f>
        <v>7.0525589627993504E-2</v>
      </c>
      <c r="W396" s="74">
        <f>IF(L396="","",IF(L398&gt;0,(SUM(L396:L398)/L396)/(SUM(L396:L398)/L396+SUM(L396:L398)/L397+SUM(L396:L398)/L398),L397/SUM(L396:L397)))</f>
        <v>0.40366972477064217</v>
      </c>
      <c r="X396" s="77">
        <f t="shared" si="144"/>
        <v>0</v>
      </c>
      <c r="Y396" s="77">
        <f t="shared" si="144"/>
        <v>0</v>
      </c>
      <c r="Z396" s="89">
        <f t="shared" si="144"/>
        <v>38.656000000000006</v>
      </c>
      <c r="AA396" s="77">
        <f t="shared" si="144"/>
        <v>0</v>
      </c>
      <c r="AB396" s="77">
        <f t="shared" si="144"/>
        <v>0</v>
      </c>
      <c r="AC396" s="77">
        <f t="shared" si="144"/>
        <v>0</v>
      </c>
      <c r="AD396" s="77">
        <f t="shared" si="144"/>
        <v>0</v>
      </c>
      <c r="AE396" s="77">
        <f t="shared" si="129"/>
        <v>0</v>
      </c>
      <c r="AF396" s="77">
        <f t="shared" si="130"/>
        <v>0</v>
      </c>
      <c r="AG396" s="77">
        <f t="shared" si="131"/>
        <v>0</v>
      </c>
      <c r="AH396" s="77">
        <f t="shared" si="132"/>
        <v>0</v>
      </c>
      <c r="AI396" s="77">
        <f t="shared" si="133"/>
        <v>1</v>
      </c>
      <c r="AJ396" s="77">
        <f t="shared" si="134"/>
        <v>0</v>
      </c>
      <c r="AK396" s="77">
        <f t="shared" si="135"/>
        <v>0</v>
      </c>
      <c r="AL396" s="77">
        <f t="shared" si="136"/>
        <v>0</v>
      </c>
      <c r="AM396" s="77">
        <f t="shared" si="137"/>
        <v>0</v>
      </c>
      <c r="AN396" s="77">
        <f t="shared" si="138"/>
        <v>0</v>
      </c>
      <c r="AO396" s="77">
        <f t="shared" si="139"/>
        <v>0</v>
      </c>
      <c r="AP396" s="77">
        <f t="shared" si="140"/>
        <v>0</v>
      </c>
      <c r="AQ396" s="77">
        <f t="shared" si="141"/>
        <v>0</v>
      </c>
      <c r="AR396" s="77">
        <f t="shared" si="142"/>
        <v>0</v>
      </c>
      <c r="AS396" s="107" t="str">
        <f>IF($B396="","",IF($B396=$B393,AS393,$B396))</f>
        <v>27</v>
      </c>
      <c r="AT396" s="321">
        <f>IF($B396=$B393,AT393+SUM(O396:O398),SUM(O396:O398))</f>
        <v>661.0100000000001</v>
      </c>
      <c r="AU396" s="296">
        <f>IF($A396=" ",SUM(O396:O398),0)+AU393</f>
        <v>0</v>
      </c>
      <c r="AV396" s="296">
        <f>IF($B396="","",AV393+Q396)</f>
        <v>690.07591538757583</v>
      </c>
    </row>
    <row r="397" spans="1:48" ht="13" customHeight="1" x14ac:dyDescent="0.2">
      <c r="A397" s="308"/>
      <c r="B397" s="282"/>
      <c r="C397" s="303"/>
      <c r="D397" s="79" t="s">
        <v>28</v>
      </c>
      <c r="E397" s="277"/>
      <c r="F397" s="291"/>
      <c r="G397" s="108">
        <v>12</v>
      </c>
      <c r="H397" s="277"/>
      <c r="I397" s="81" t="s">
        <v>18</v>
      </c>
      <c r="J397" s="83">
        <f>IF(I397="","",IF(_xlfn.XLOOKUP(I397,I$3:I396,$AS$3:AS396,0,,-1)=AS397,_xlfn.XLOOKUP(I397,I$3:I396,J$3:J396,1,,-1)+1,1))</f>
        <v>4</v>
      </c>
      <c r="K397" s="174">
        <f>IF(I397="","",_xlfn.XLOOKUP(I397,I$3:I396,K$3:K396,0,,-1)+IF($D397=" ",1,0))</f>
        <v>0</v>
      </c>
      <c r="L397" s="84">
        <v>1.76</v>
      </c>
      <c r="M397" s="85"/>
      <c r="N397" s="294"/>
      <c r="O397" s="86">
        <f>IF(OR(W396="",W397=""),"",ROUND(IF(L398&gt;0,IF(M397&gt;0,M397,IF(M396&gt;0,IF(N396=TRUE,ROUND((M396*W397)/W396,0),(M396*W397)/W396),IF(M397&gt;0,IF(N396=TRUE,ROUND(M397,0),M397),IF(M398&gt;0,IF(N396=TRUE,ROUND(O398*W397/W398,0),O398*W397/W398),0)))),IF(M397&gt;0,M397,IF(N396=TRUE,ROUND((M396*W397)/W396,0),(M396*W397)/W396))),2))</f>
        <v>36</v>
      </c>
      <c r="P397" s="87">
        <f t="shared" si="143"/>
        <v>63.36</v>
      </c>
      <c r="Q397" s="277"/>
      <c r="R397" s="286"/>
      <c r="S397" s="286"/>
      <c r="T397" s="286"/>
      <c r="U397" s="286"/>
      <c r="V397" s="288"/>
      <c r="W397" s="88">
        <f>IF(L397="","",IF(L398&gt;0,(SUM(L396:L398)/L397)/(SUM(L396:L398)/L396+SUM(L396:L398)/L397+SUM(L396:L398)/L398),L396/SUM(L396:L397)))</f>
        <v>0.59633027522935778</v>
      </c>
      <c r="X397" s="89">
        <f t="shared" si="144"/>
        <v>-36</v>
      </c>
      <c r="Y397" s="77">
        <f t="shared" si="144"/>
        <v>0</v>
      </c>
      <c r="Z397" s="77">
        <f t="shared" si="144"/>
        <v>0</v>
      </c>
      <c r="AA397" s="77">
        <f t="shared" si="144"/>
        <v>0</v>
      </c>
      <c r="AB397" s="77">
        <f t="shared" si="144"/>
        <v>0</v>
      </c>
      <c r="AC397" s="77">
        <f t="shared" si="144"/>
        <v>0</v>
      </c>
      <c r="AD397" s="77">
        <f t="shared" si="144"/>
        <v>0</v>
      </c>
      <c r="AE397" s="77">
        <f t="shared" si="129"/>
        <v>0</v>
      </c>
      <c r="AF397" s="77">
        <f t="shared" si="130"/>
        <v>1</v>
      </c>
      <c r="AG397" s="77">
        <f t="shared" si="131"/>
        <v>0</v>
      </c>
      <c r="AH397" s="77">
        <f t="shared" si="132"/>
        <v>0</v>
      </c>
      <c r="AI397" s="77">
        <f t="shared" si="133"/>
        <v>0</v>
      </c>
      <c r="AJ397" s="77">
        <f t="shared" si="134"/>
        <v>0</v>
      </c>
      <c r="AK397" s="77">
        <f t="shared" si="135"/>
        <v>0</v>
      </c>
      <c r="AL397" s="77">
        <f t="shared" si="136"/>
        <v>0</v>
      </c>
      <c r="AM397" s="77">
        <f t="shared" si="137"/>
        <v>0</v>
      </c>
      <c r="AN397" s="77">
        <f t="shared" si="138"/>
        <v>0</v>
      </c>
      <c r="AO397" s="77">
        <f t="shared" si="139"/>
        <v>0</v>
      </c>
      <c r="AP397" s="77">
        <f t="shared" si="140"/>
        <v>0</v>
      </c>
      <c r="AQ397" s="77">
        <f t="shared" si="141"/>
        <v>0</v>
      </c>
      <c r="AR397" s="77">
        <f t="shared" si="142"/>
        <v>0</v>
      </c>
      <c r="AS397" s="107" t="str">
        <f>IF($B396="","",IF($B396=$B393,AS394,$B396))</f>
        <v>27</v>
      </c>
      <c r="AT397" s="311"/>
      <c r="AU397" s="298"/>
      <c r="AV397" s="298"/>
    </row>
    <row r="398" spans="1:48" ht="13.25" customHeight="1" x14ac:dyDescent="0.2">
      <c r="A398" s="309"/>
      <c r="B398" s="283"/>
      <c r="C398" s="304"/>
      <c r="D398" s="90" t="s">
        <v>32</v>
      </c>
      <c r="E398" s="278"/>
      <c r="F398" s="292"/>
      <c r="G398" s="109"/>
      <c r="H398" s="278"/>
      <c r="I398" s="110"/>
      <c r="J398" s="112" t="str">
        <f>IF(I398="","",IF(_xlfn.XLOOKUP(I398,I$3:I397,$AS$3:AS397,0,,-1)=AS398,_xlfn.XLOOKUP(I398,I$3:I397,J$3:J397,1,,-1)+1,1))</f>
        <v/>
      </c>
      <c r="K398" s="115" t="str">
        <f>IF(I398="","",_xlfn.XLOOKUP(I398,I$3:I397,K$3:K397,0,,-1)+IF($D398=" ",1,0))</f>
        <v/>
      </c>
      <c r="L398" s="113"/>
      <c r="M398" s="96"/>
      <c r="N398" s="295"/>
      <c r="O398" s="114" t="str">
        <f>IF(OR(W396="",W397=""),"",IF(L398&gt;0,ROUND(IF(M398&gt;0,M398,IF(M396&gt;0,IF(N396=TRUE,ROUND((M396*W398)/W396,0),(M396*W398)/W396),IF(M397&gt;0,IF(N396=TRUE,ROUND((M397*W398)/W397,0),(M397*W398)/W397),IF(M398&gt;0,M398,0)))),2),""))</f>
        <v/>
      </c>
      <c r="P398" s="115" t="str">
        <f t="shared" si="143"/>
        <v/>
      </c>
      <c r="Q398" s="278"/>
      <c r="R398" s="278"/>
      <c r="S398" s="278"/>
      <c r="T398" s="278"/>
      <c r="U398" s="278"/>
      <c r="V398" s="289"/>
      <c r="W398" s="116" t="str">
        <f>IF(L398="","",(SUM(L396:L398)/L398)/(SUM(L396:L398)/L396+SUM(L396:L398)/L397+SUM(L396:L398)/L398))</f>
        <v/>
      </c>
      <c r="X398" s="77">
        <f t="shared" si="144"/>
        <v>0</v>
      </c>
      <c r="Y398" s="77">
        <f t="shared" si="144"/>
        <v>0</v>
      </c>
      <c r="Z398" s="77">
        <f t="shared" si="144"/>
        <v>0</v>
      </c>
      <c r="AA398" s="77">
        <f t="shared" si="144"/>
        <v>0</v>
      </c>
      <c r="AB398" s="77">
        <f t="shared" si="144"/>
        <v>0</v>
      </c>
      <c r="AC398" s="77">
        <f t="shared" si="144"/>
        <v>0</v>
      </c>
      <c r="AD398" s="77">
        <f t="shared" si="144"/>
        <v>0</v>
      </c>
      <c r="AE398" s="77">
        <f t="shared" si="129"/>
        <v>0</v>
      </c>
      <c r="AF398" s="77">
        <f t="shared" si="130"/>
        <v>0</v>
      </c>
      <c r="AG398" s="77">
        <f t="shared" si="131"/>
        <v>0</v>
      </c>
      <c r="AH398" s="77">
        <f t="shared" si="132"/>
        <v>0</v>
      </c>
      <c r="AI398" s="77">
        <f t="shared" si="133"/>
        <v>0</v>
      </c>
      <c r="AJ398" s="77">
        <f t="shared" si="134"/>
        <v>0</v>
      </c>
      <c r="AK398" s="77">
        <f t="shared" si="135"/>
        <v>0</v>
      </c>
      <c r="AL398" s="77">
        <f t="shared" si="136"/>
        <v>0</v>
      </c>
      <c r="AM398" s="77">
        <f t="shared" si="137"/>
        <v>0</v>
      </c>
      <c r="AN398" s="77">
        <f t="shared" si="138"/>
        <v>0</v>
      </c>
      <c r="AO398" s="77">
        <f t="shared" si="139"/>
        <v>0</v>
      </c>
      <c r="AP398" s="77">
        <f t="shared" si="140"/>
        <v>0</v>
      </c>
      <c r="AQ398" s="77">
        <f t="shared" si="141"/>
        <v>0</v>
      </c>
      <c r="AR398" s="77">
        <f t="shared" si="142"/>
        <v>0</v>
      </c>
      <c r="AS398" s="107" t="str">
        <f>IF($B396="","",IF($B396=$B393,AS395,$B396))</f>
        <v>27</v>
      </c>
      <c r="AT398" s="311"/>
      <c r="AU398" s="298"/>
      <c r="AV398" s="298"/>
    </row>
    <row r="399" spans="1:48" ht="13.25" customHeight="1" x14ac:dyDescent="0.2">
      <c r="A399" s="312" t="str">
        <f>IF(OR(D399="W",D400="W",D401="W",D399="1/2W",D400="1/2W",D401="1/2W",D399="1/2L",D400="1/2L",D401="1/2L"),"OK",IF(OR(D399="L",D400="L",D401="L"),"LOSS",IF(OR(D399="X",D400="X",D401="X"),"Anulado"," ")))</f>
        <v>OK</v>
      </c>
      <c r="B399" s="316" t="str">
        <f>IF(E399="","",$B396)</f>
        <v>27</v>
      </c>
      <c r="C399" s="302" t="str">
        <f>IF(E399=""," ","– "&amp;COUNTIF(B$3:B401,$B399))</f>
        <v>– 13</v>
      </c>
      <c r="D399" s="25" t="s">
        <v>31</v>
      </c>
      <c r="E399" s="325">
        <v>44709.010416666664</v>
      </c>
      <c r="F399" s="315" t="s">
        <v>378</v>
      </c>
      <c r="G399" s="117" t="s">
        <v>379</v>
      </c>
      <c r="H399" s="306" t="str">
        <f ca="1">IF(E399="","",IF(AND(DAY(E399)&lt;DAY(TODAY()),$A399=" "),"???",IF($A399=" ",IF(AND(DAY(E399)=DAY(TODAY()),HOUR(E399)&lt;=HOUR(NOW())+1),IF(AND(HOUR(E399)+2&lt;=HOUR(NOW()),DAY(E399)&lt;=DAY(TODAY()),MINUTE(E399)&lt;=MINUTE(NOW())),"???",IF(OR(MINUTE(E399)&lt;=MINUTE(NOW()),HOUR(E399)&lt;=HOUR(NOW())),"!!!","")),""),"")))</f>
        <v/>
      </c>
      <c r="I399" s="27" t="s">
        <v>23</v>
      </c>
      <c r="J399" s="175">
        <f>IF(I399="","",IF(_xlfn.XLOOKUP(I399,I$3:I398,$AS$3:AS398,0,,-1)=AS399,_xlfn.XLOOKUP(I399,I$3:I398,J$3:J398,1,,-1)+1,1))</f>
        <v>10</v>
      </c>
      <c r="K399" s="176">
        <f>IF(I399="","",_xlfn.XLOOKUP(I399,I$3:I398,K$3:K398,0,,-1)+IF($D399=" ",1,0))</f>
        <v>0</v>
      </c>
      <c r="L399" s="118">
        <v>1.52</v>
      </c>
      <c r="M399" s="119">
        <v>12.6</v>
      </c>
      <c r="N399" s="318" t="b">
        <v>0</v>
      </c>
      <c r="O399" s="102">
        <f>IF(OR(W399="",W400=""),"",ROUND(IF(L401&gt;0,IF(M399&gt;0,M399,IF(M400&gt;0,IF(N399=TRUE,ROUND((M400*W399)/W400,0),(M400*W399)/W400),IF(N399=TRUE,ROUND((M401*W399)/W401,0),(M401*W399)/W401))),IF(M399&gt;0,M399,IF(N399=TRUE,ROUND((M400*W399)/W400,0),(M400*W399)/W400))),2))</f>
        <v>12.6</v>
      </c>
      <c r="P399" s="33">
        <f t="shared" si="143"/>
        <v>19.152000000000001</v>
      </c>
      <c r="Q399" s="301">
        <f>IF($A399="Anulado",0,IF(OR($A399="LOSS",$A399="OK"),IF(OR($D399="W",$D399="1/2W",$D399="1/2L"),P399-O399,IF($D399="L",-O399,0))+IF(OR($D400="W",$D400="1/2W",$D400="1/2L"),P400-O400,IF($D400="L",-O400,0))+IF(OR($D401="W",$D401="1/2W",$D401="1/2L"),P401-O401,IF($D401="L",-O401,0)),IF(AND(OR($D399="W",$D399="1/2W",$D399="1/2L"),D400="W"),P399+P400-SUM(O399:O401)+_xlfn.XLOOKUP("X",D399:D401,O399:O401,0),IF(AND(D399=TRUE,D401="W"),P399+P401-SUM(O399:O401),IF(AND(D400="W",D401="W"),P400+P401-SUM(O399:O401)+_xlfn.XLOOKUP("X",D399:D401,O399:O401,0),IF(L401&gt;0,IF(OR($D399="W",$D399="1/2W",$D399="1/2L"),P399-SUM(O399:O401)+_xlfn.XLOOKUP("X",D399:D401,O399:O401,0),IF(OR($D399="W",$D399="1/2W",$D399="1/2L"),P400-SUM(O399:O401)+_xlfn.XLOOKUP("X",D399:D401,O399:O401,0),IF(OR($D399="W",$D399="1/2W",$D399="1/2L"),P401-SUM(O399:O401)+_xlfn.XLOOKUP("X",D399:D401,O399:O401,0),SUM(P399:P401)/3-SUM(O399:O401)+_xlfn.XLOOKUP("X",D399:D401,O399:O401,0)))),IF(OR($D399="W",$D399="1/2W",$D399="1/2L"),P399-SUM(O399:O400)+_xlfn.XLOOKUP("X",D399:D401,O399:O401,0),IF(OR($D399="W",$D399="1/2W",$D399="1/2L"),P400-SUM(O399:O400)+_xlfn.XLOOKUP("X",D399:D401,O399:O401,0),SUM(P399:P400)/2-SUM(O399:O400)+_xlfn.XLOOKUP("X",D399:D401,O399:O401,0)))))))))</f>
        <v>0.77200000000000113</v>
      </c>
      <c r="R399" s="300">
        <f>IF(Q399=0,0,Q399/SUM(O399:O401))</f>
        <v>4.2002176278563723E-2</v>
      </c>
      <c r="S399" s="285">
        <f>IF($B399=$B396,IF(OR($A399="LOSS",$A399="OK",$A399="Anulada"),Q399,0)+S396,IF(OR($A399="LOSS",$A399="OK",$A399="Anulada"),Q399,0))</f>
        <v>47.390119999999989</v>
      </c>
      <c r="T399" s="285">
        <f>IF($B399="",0,IF($B399=$B396,IF(G401="",IF(OR(G399="DNB1",G399="DNB2",G399="AH1(0)",G399="AH2(0)",G399="AH1(1)",G399="AH2(1)",G399="AH1(2)",G399="AH2(2)",G399="AH1(3)",G399="AH2(3)",G399="AH1(4)",G399="AH2(4)"),0,IF(Q399&lt;0,IF(G401="",SMALL(P399:P401,1)-SUM(O399:O401),0),SMALL(P399:P401,1)-SUM(O399:O401))),IF(Q399&lt;0,IF(G401="",SMALL(P399:P401,1)-SUM(O399:O401),0),SMALL(P399:P401,1)-SUM(O399:O401)))+T396,IF(G401="",IF(OR(G399="DNB1",G399="DNB2",G399="AH1(0)",G399="AH2(0)",G399="AH1(1)",G399="AH2(1)",G399="AH1(2)",G399="AH2(2)",G399="AH1(3)",G399="AH2(3)",G399="AH1(4)",G399="AH2(4)"),0,IF(Q399&lt;0,IF(G401="",SMALL(P399:P401,1)-SUM(O399:O401),0),SMALL(P399:P401,1)-SUM(O399:O401))),IF(Q399&lt;0,IF(G401="",SMALL(P399:P401,1)-SUM(O399:O401),0),SMALL(P399:P401,1)-SUM(O399:O401)))))</f>
        <v>-9.3831599999999966</v>
      </c>
      <c r="U399" s="285">
        <f>IF($B399=$B396,IF(Q399&lt;0,IF(G401="",Q399,0),Q399)+U396,Q399)</f>
        <v>47.390119999999989</v>
      </c>
      <c r="V399" s="287">
        <f>IF(U399=0,0,U399/AT399)</f>
        <v>6.9753926316254267E-2</v>
      </c>
      <c r="W399" s="34">
        <f>IF(L399="","",IF(L401&gt;0,(SUM(L399:L401)/L399)/(SUM(L399:L401)/L399+SUM(L399:L401)/L400+SUM(L399:L401)/L401),L400/SUM(L399:L400)))</f>
        <v>0.49643610079309303</v>
      </c>
      <c r="X399" s="77">
        <f t="shared" si="144"/>
        <v>0</v>
      </c>
      <c r="Y399" s="77">
        <f t="shared" si="144"/>
        <v>0</v>
      </c>
      <c r="Z399" s="77">
        <f t="shared" si="144"/>
        <v>0</v>
      </c>
      <c r="AA399" s="77">
        <f t="shared" si="144"/>
        <v>0</v>
      </c>
      <c r="AB399" s="77">
        <f t="shared" si="144"/>
        <v>0</v>
      </c>
      <c r="AC399" s="89">
        <f t="shared" si="144"/>
        <v>6.5520000000000014</v>
      </c>
      <c r="AD399" s="77">
        <f t="shared" si="144"/>
        <v>0</v>
      </c>
      <c r="AE399" s="77">
        <f t="shared" si="129"/>
        <v>0</v>
      </c>
      <c r="AF399" s="77">
        <f t="shared" si="130"/>
        <v>0</v>
      </c>
      <c r="AG399" s="77">
        <f t="shared" si="131"/>
        <v>0</v>
      </c>
      <c r="AH399" s="77">
        <f t="shared" si="132"/>
        <v>0</v>
      </c>
      <c r="AI399" s="77">
        <f t="shared" si="133"/>
        <v>0</v>
      </c>
      <c r="AJ399" s="77">
        <f t="shared" si="134"/>
        <v>0</v>
      </c>
      <c r="AK399" s="77">
        <f t="shared" si="135"/>
        <v>0</v>
      </c>
      <c r="AL399" s="77">
        <f t="shared" si="136"/>
        <v>0</v>
      </c>
      <c r="AM399" s="77">
        <f t="shared" si="137"/>
        <v>0</v>
      </c>
      <c r="AN399" s="77">
        <f t="shared" si="138"/>
        <v>0</v>
      </c>
      <c r="AO399" s="77">
        <f t="shared" si="139"/>
        <v>1</v>
      </c>
      <c r="AP399" s="77">
        <f t="shared" si="140"/>
        <v>0</v>
      </c>
      <c r="AQ399" s="77">
        <f t="shared" si="141"/>
        <v>0</v>
      </c>
      <c r="AR399" s="77">
        <f t="shared" si="142"/>
        <v>0</v>
      </c>
      <c r="AS399" s="105" t="str">
        <f>IF($B399="","",IF($B399=$B396,AS396,$B399))</f>
        <v>27</v>
      </c>
      <c r="AT399" s="322">
        <f>IF($B399=$B396,AT396+SUM(O399:O401),SUM(O399:O401))</f>
        <v>679.3900000000001</v>
      </c>
      <c r="AU399" s="285">
        <f>IF($A399=" ",SUM(O399:O401),0)+AU396</f>
        <v>0</v>
      </c>
      <c r="AV399" s="285">
        <f>IF($B399="","",AV396+Q399)</f>
        <v>690.84791538757588</v>
      </c>
    </row>
    <row r="400" spans="1:48" ht="13" customHeight="1" x14ac:dyDescent="0.2">
      <c r="A400" s="308"/>
      <c r="B400" s="282"/>
      <c r="C400" s="303"/>
      <c r="D400" s="39" t="s">
        <v>28</v>
      </c>
      <c r="E400" s="277"/>
      <c r="F400" s="291"/>
      <c r="G400" s="120" t="s">
        <v>262</v>
      </c>
      <c r="H400" s="277"/>
      <c r="I400" s="42" t="s">
        <v>20</v>
      </c>
      <c r="J400" s="177">
        <f>IF(I400="","",IF(_xlfn.XLOOKUP(I400,I$3:I399,$AS$3:AS399,0,,-1)=AS400,_xlfn.XLOOKUP(I400,I$3:I399,J$3:J399,1,,-1)+1,1))</f>
        <v>11</v>
      </c>
      <c r="K400" s="178">
        <f>IF(I400="","",_xlfn.XLOOKUP(I400,I$3:I399,K$3:K399,0,,-1)+IF($D400=" ",1,0))</f>
        <v>0</v>
      </c>
      <c r="L400" s="121">
        <v>2.2999999999999998</v>
      </c>
      <c r="M400" s="122">
        <v>2.85</v>
      </c>
      <c r="N400" s="294"/>
      <c r="O400" s="47">
        <f>IF(OR(W399="",W400=""),"",ROUND(IF(L401&gt;0,IF(M400&gt;0,M400,IF(M399&gt;0,IF(N399=TRUE,ROUND((M399*W400)/W399,0),(M399*W400)/W399),IF(M400&gt;0,IF(N399=TRUE,ROUND(M400,0),M400),IF(M401&gt;0,IF(N399=TRUE,ROUND(O401*W400/W401,0),O401*W400/W401),0)))),IF(M400&gt;0,M400,IF(N399=TRUE,ROUND((M399*W400)/W399,0),(M399*W400)/W399))),2))</f>
        <v>2.85</v>
      </c>
      <c r="P400" s="48">
        <f t="shared" si="143"/>
        <v>6.5549999999999997</v>
      </c>
      <c r="Q400" s="277"/>
      <c r="R400" s="286"/>
      <c r="S400" s="286"/>
      <c r="T400" s="286"/>
      <c r="U400" s="286"/>
      <c r="V400" s="288"/>
      <c r="W400" s="49">
        <f>IF(L400="","",IF(L401&gt;0,(SUM(L399:L401)/L400)/(SUM(L399:L401)/L399+SUM(L399:L401)/L400+SUM(L399:L401)/L401),L399/SUM(L399:L400)))</f>
        <v>0.32807951008934849</v>
      </c>
      <c r="X400" s="77">
        <f t="shared" si="144"/>
        <v>0</v>
      </c>
      <c r="Y400" s="77">
        <f t="shared" si="144"/>
        <v>0</v>
      </c>
      <c r="Z400" s="89">
        <f t="shared" si="144"/>
        <v>-2.85</v>
      </c>
      <c r="AA400" s="77">
        <f t="shared" si="144"/>
        <v>0</v>
      </c>
      <c r="AB400" s="77">
        <f t="shared" si="144"/>
        <v>0</v>
      </c>
      <c r="AC400" s="77">
        <f t="shared" si="144"/>
        <v>0</v>
      </c>
      <c r="AD400" s="77">
        <f t="shared" si="144"/>
        <v>0</v>
      </c>
      <c r="AE400" s="77">
        <f t="shared" si="129"/>
        <v>0</v>
      </c>
      <c r="AF400" s="77">
        <f t="shared" si="130"/>
        <v>0</v>
      </c>
      <c r="AG400" s="77">
        <f t="shared" si="131"/>
        <v>0</v>
      </c>
      <c r="AH400" s="77">
        <f t="shared" si="132"/>
        <v>0</v>
      </c>
      <c r="AI400" s="77">
        <f t="shared" si="133"/>
        <v>0</v>
      </c>
      <c r="AJ400" s="77">
        <f t="shared" si="134"/>
        <v>1</v>
      </c>
      <c r="AK400" s="77">
        <f t="shared" si="135"/>
        <v>0</v>
      </c>
      <c r="AL400" s="77">
        <f t="shared" si="136"/>
        <v>0</v>
      </c>
      <c r="AM400" s="77">
        <f t="shared" si="137"/>
        <v>0</v>
      </c>
      <c r="AN400" s="77">
        <f t="shared" si="138"/>
        <v>0</v>
      </c>
      <c r="AO400" s="77">
        <f t="shared" si="139"/>
        <v>0</v>
      </c>
      <c r="AP400" s="77">
        <f t="shared" si="140"/>
        <v>0</v>
      </c>
      <c r="AQ400" s="77">
        <f t="shared" si="141"/>
        <v>0</v>
      </c>
      <c r="AR400" s="77">
        <f t="shared" si="142"/>
        <v>0</v>
      </c>
      <c r="AS400" s="105" t="str">
        <f>IF($B399="","",IF($B399=$B396,AS397,$B399))</f>
        <v>27</v>
      </c>
      <c r="AT400" s="311"/>
      <c r="AU400" s="298"/>
      <c r="AV400" s="298"/>
    </row>
    <row r="401" spans="1:48" ht="13.25" customHeight="1" x14ac:dyDescent="0.2">
      <c r="A401" s="309"/>
      <c r="B401" s="283"/>
      <c r="C401" s="304"/>
      <c r="D401" s="54" t="s">
        <v>28</v>
      </c>
      <c r="E401" s="278"/>
      <c r="F401" s="292"/>
      <c r="G401" s="123" t="s">
        <v>263</v>
      </c>
      <c r="H401" s="278"/>
      <c r="I401" s="124" t="s">
        <v>20</v>
      </c>
      <c r="J401" s="181">
        <f>IF(I401="","",IF(_xlfn.XLOOKUP(I401,I$3:I400,$AS$3:AS400,0,,-1)=AS401,_xlfn.XLOOKUP(I401,I$3:I400,J$3:J400,1,,-1)+1,1))</f>
        <v>12</v>
      </c>
      <c r="K401" s="182">
        <f>IF(I401="","",_xlfn.XLOOKUP(I401,I$3:I400,K$3:K400,0,,-1)+IF($D401=" ",1,0))</f>
        <v>0</v>
      </c>
      <c r="L401" s="127">
        <v>4.3</v>
      </c>
      <c r="M401" s="128">
        <v>2.93</v>
      </c>
      <c r="N401" s="295"/>
      <c r="O401" s="129">
        <f>IF(OR(W399="",W400=""),"",IF(L401&gt;0,ROUND(IF(M401&gt;0,M401,IF(M399&gt;0,IF(N399=TRUE,ROUND((M399*W401)/W399,0),(M399*W401)/W399),IF(M400&gt;0,IF(N399=TRUE,ROUND((M400*W401)/W400,0),(M400*W401)/W400),IF(M401&gt;0,M401,0)))),2),""))</f>
        <v>2.93</v>
      </c>
      <c r="P401" s="130">
        <f t="shared" si="143"/>
        <v>12.599</v>
      </c>
      <c r="Q401" s="278"/>
      <c r="R401" s="278"/>
      <c r="S401" s="278"/>
      <c r="T401" s="278"/>
      <c r="U401" s="278"/>
      <c r="V401" s="289"/>
      <c r="W401" s="131">
        <f>IF(L401="","",(SUM(L399:L401)/L401)/(SUM(L399:L401)/L399+SUM(L399:L401)/L400+SUM(L399:L401)/L401))</f>
        <v>0.17548438911755848</v>
      </c>
      <c r="X401" s="77">
        <f t="shared" si="144"/>
        <v>0</v>
      </c>
      <c r="Y401" s="77">
        <f t="shared" si="144"/>
        <v>0</v>
      </c>
      <c r="Z401" s="89">
        <f t="shared" si="144"/>
        <v>-2.93</v>
      </c>
      <c r="AA401" s="77">
        <f t="shared" si="144"/>
        <v>0</v>
      </c>
      <c r="AB401" s="77">
        <f t="shared" si="144"/>
        <v>0</v>
      </c>
      <c r="AC401" s="77">
        <f t="shared" si="144"/>
        <v>0</v>
      </c>
      <c r="AD401" s="77">
        <f t="shared" si="144"/>
        <v>0</v>
      </c>
      <c r="AE401" s="77">
        <f t="shared" si="129"/>
        <v>0</v>
      </c>
      <c r="AF401" s="77">
        <f t="shared" si="130"/>
        <v>0</v>
      </c>
      <c r="AG401" s="77">
        <f t="shared" si="131"/>
        <v>0</v>
      </c>
      <c r="AH401" s="77">
        <f t="shared" si="132"/>
        <v>0</v>
      </c>
      <c r="AI401" s="77">
        <f t="shared" si="133"/>
        <v>0</v>
      </c>
      <c r="AJ401" s="77">
        <f t="shared" si="134"/>
        <v>1</v>
      </c>
      <c r="AK401" s="77">
        <f t="shared" si="135"/>
        <v>0</v>
      </c>
      <c r="AL401" s="77">
        <f t="shared" si="136"/>
        <v>0</v>
      </c>
      <c r="AM401" s="77">
        <f t="shared" si="137"/>
        <v>0</v>
      </c>
      <c r="AN401" s="77">
        <f t="shared" si="138"/>
        <v>0</v>
      </c>
      <c r="AO401" s="77">
        <f t="shared" si="139"/>
        <v>0</v>
      </c>
      <c r="AP401" s="77">
        <f t="shared" si="140"/>
        <v>0</v>
      </c>
      <c r="AQ401" s="77">
        <f t="shared" si="141"/>
        <v>0</v>
      </c>
      <c r="AR401" s="77">
        <f t="shared" si="142"/>
        <v>0</v>
      </c>
      <c r="AS401" s="105" t="str">
        <f>IF($B399="","",IF($B399=$B396,AS398,$B399))</f>
        <v>27</v>
      </c>
      <c r="AT401" s="311"/>
      <c r="AU401" s="298"/>
      <c r="AV401" s="298"/>
    </row>
    <row r="402" spans="1:48" ht="13.25" customHeight="1" x14ac:dyDescent="0.2">
      <c r="A402" s="307" t="str">
        <f>IF(OR(D402="W",D403="W",D404="W",D402="1/2W",D403="1/2W",D404="1/2W",D402="1/2L",D403="1/2L",D404="1/2L"),"OK",IF(OR(D402="L",D403="L",D404="L"),"LOSS",IF(OR(D402="X",D403="X",D404="X"),"Anulado"," ")))</f>
        <v>OK</v>
      </c>
      <c r="B402" s="317" t="str">
        <f>IF(E402="","",$B399)</f>
        <v>27</v>
      </c>
      <c r="C402" s="305" t="str">
        <f>IF(E402=""," ","– "&amp;COUNTIF(B$3:B404,$B402))</f>
        <v>– 14</v>
      </c>
      <c r="D402" s="65" t="s">
        <v>28</v>
      </c>
      <c r="E402" s="326">
        <v>44708.53125</v>
      </c>
      <c r="F402" s="314" t="s">
        <v>380</v>
      </c>
      <c r="G402" s="66" t="s">
        <v>381</v>
      </c>
      <c r="H402" s="313" t="str">
        <f ca="1">IF(E402="","",IF(AND(DAY(E402)&lt;DAY(TODAY()),$A402=" "),"???",IF($A402=" ",IF(AND(DAY(E402)=DAY(TODAY()),HOUR(E402)&lt;=HOUR(NOW())+1),IF(AND(HOUR(E402)+2&lt;=HOUR(NOW()),DAY(E402)&lt;=DAY(TODAY()),MINUTE(E402)&lt;=MINUTE(NOW())),"???",IF(OR(MINUTE(E402)&lt;=MINUTE(NOW()),HOUR(E402)&lt;=HOUR(NOW())),"!!!","")),""),"")))</f>
        <v/>
      </c>
      <c r="I402" s="67" t="s">
        <v>20</v>
      </c>
      <c r="J402" s="69">
        <f>IF(I402="","",IF(_xlfn.XLOOKUP(I402,I$3:I401,$AS$3:AS401,0,,-1)=AS402,_xlfn.XLOOKUP(I402,I$3:I401,J$3:J401,1,,-1)+1,1))</f>
        <v>13</v>
      </c>
      <c r="K402" s="173">
        <f>IF(I402="","",_xlfn.XLOOKUP(I402,I$3:I401,K$3:K401,0,,-1)+IF($D402=" ",1,0))</f>
        <v>0</v>
      </c>
      <c r="L402" s="70">
        <v>2.4</v>
      </c>
      <c r="M402" s="71">
        <v>16.98</v>
      </c>
      <c r="N402" s="293" t="b">
        <v>0</v>
      </c>
      <c r="O402" s="72">
        <f>IF(OR(W402="",W403=""),"",ROUND(IF(L404&gt;0,IF(M402&gt;0,M402,IF(M403&gt;0,IF(N402=TRUE,ROUND((M403*W402)/W403,0),(M403*W402)/W403),IF(N402=TRUE,ROUND((M404*W402)/W404,0),(M404*W402)/W404))),IF(M402&gt;0,M402,IF(N402=TRUE,ROUND((M403*W402)/W403,0),(M403*W402)/W403))),2))</f>
        <v>16.98</v>
      </c>
      <c r="P402" s="73">
        <f t="shared" si="143"/>
        <v>40.752000000000002</v>
      </c>
      <c r="Q402" s="320">
        <f>IF($A402="Anulado",0,IF(OR($A402="LOSS",$A402="OK"),IF(OR($D402="W",$D402="1/2W",$D402="1/2L"),P402-O402,IF($D402="L",-O402,0))+IF(OR($D403="W",$D403="1/2W",$D403="1/2L"),P403-O403,IF($D403="L",-O403,0))+IF(OR($D404="W",$D404="1/2W",$D404="1/2L"),P404-O404,IF($D404="L",-O404,0)),IF(AND(OR($D402="W",$D402="1/2W",$D402="1/2L"),D403="W"),P402+P403-SUM(O402:O404)+_xlfn.XLOOKUP("X",D402:D404,O402:O404,0),IF(AND(D402=TRUE,D404="W"),P402+P404-SUM(O402:O404),IF(AND(D403="W",D404="W"),P403+P404-SUM(O402:O404)+_xlfn.XLOOKUP("X",D402:D404,O402:O404,0),IF(L404&gt;0,IF(OR($D402="W",$D402="1/2W",$D402="1/2L"),P402-SUM(O402:O404)+_xlfn.XLOOKUP("X",D402:D404,O402:O404,0),IF(OR($D402="W",$D402="1/2W",$D402="1/2L"),P403-SUM(O402:O404)+_xlfn.XLOOKUP("X",D402:D404,O402:O404,0),IF(OR($D402="W",$D402="1/2W",$D402="1/2L"),P404-SUM(O402:O404)+_xlfn.XLOOKUP("X",D402:D404,O402:O404,0),SUM(P402:P404)/3-SUM(O402:O404)+_xlfn.XLOOKUP("X",D402:D404,O402:O404,0)))),IF(OR($D402="W",$D402="1/2W",$D402="1/2L"),P402-SUM(O402:O403)+_xlfn.XLOOKUP("X",D402:D404,O402:O404,0),IF(OR($D402="W",$D402="1/2W",$D402="1/2L"),P403-SUM(O402:O403)+_xlfn.XLOOKUP("X",D402:D404,O402:O404,0),SUM(P402:P403)/2-SUM(O402:O403)+_xlfn.XLOOKUP("X",D402:D404,O402:O404,0)))))))))</f>
        <v>1.8200000000000038</v>
      </c>
      <c r="R402" s="319">
        <f>IF(Q402=0,0,Q402/SUM(O402:O404))</f>
        <v>4.4960474308300483E-2</v>
      </c>
      <c r="S402" s="296">
        <f>IF($B402=$B399,IF(OR($A402="LOSS",$A402="OK",$A402="Anulada"),Q402,0)+S399,IF(OR($A402="LOSS",$A402="OK",$A402="Anulada"),Q402,0))</f>
        <v>49.210119999999989</v>
      </c>
      <c r="T402" s="296">
        <f>IF($B402="",0,IF($B402=$B399,IF(G404="",IF(OR(G402="DNB1",G402="DNB2",G402="AH1(0)",G402="AH2(0)",G402="AH1(1)",G402="AH2(1)",G402="AH1(2)",G402="AH2(2)",G402="AH1(3)",G402="AH2(3)",G402="AH1(4)",G402="AH2(4)"),0,IF(Q402&lt;0,IF(G404="",SMALL(P402:P404,1)-SUM(O402:O404),0),SMALL(P402:P404,1)-SUM(O402:O404))),IF(Q402&lt;0,IF(G404="",SMALL(P402:P404,1)-SUM(O402:O404),0),SMALL(P402:P404,1)-SUM(O402:O404)))+T399,IF(G404="",IF(OR(G402="DNB1",G402="DNB2",G402="AH1(0)",G402="AH2(0)",G402="AH1(1)",G402="AH2(1)",G402="AH1(2)",G402="AH2(2)",G402="AH1(3)",G402="AH2(3)",G402="AH1(4)",G402="AH2(4)"),0,IF(Q402&lt;0,IF(G404="",SMALL(P402:P404,1)-SUM(O402:O404),0),SMALL(P402:P404,1)-SUM(O402:O404))),IF(Q402&lt;0,IF(G404="",SMALL(P402:P404,1)-SUM(O402:O404),0),SMALL(P402:P404,1)-SUM(O402:O404)))))</f>
        <v>-9.1111599999999981</v>
      </c>
      <c r="U402" s="296">
        <f>IF($B402=$B399,IF(Q402&lt;0,IF(G404="",Q402,0),Q402)+U399,Q402)</f>
        <v>49.210119999999989</v>
      </c>
      <c r="V402" s="323">
        <f>IF(U402=0,0,U402/AT402)</f>
        <v>6.835973161820881E-2</v>
      </c>
      <c r="W402" s="74">
        <f>IF(L402="","",IF(L404&gt;0,(SUM(L402:L404)/L402)/(SUM(L402:L404)/L402+SUM(L402:L404)/L403+SUM(L402:L404)/L404),L403/SUM(L402:L403)))</f>
        <v>0.42857142857142855</v>
      </c>
      <c r="X402" s="77">
        <f t="shared" si="144"/>
        <v>0</v>
      </c>
      <c r="Y402" s="77">
        <f t="shared" si="144"/>
        <v>0</v>
      </c>
      <c r="Z402" s="89">
        <f t="shared" si="144"/>
        <v>-16.98</v>
      </c>
      <c r="AA402" s="77">
        <f t="shared" si="144"/>
        <v>0</v>
      </c>
      <c r="AB402" s="77">
        <f t="shared" si="144"/>
        <v>0</v>
      </c>
      <c r="AC402" s="77">
        <f t="shared" si="144"/>
        <v>0</v>
      </c>
      <c r="AD402" s="77">
        <f t="shared" si="144"/>
        <v>0</v>
      </c>
      <c r="AE402" s="77">
        <f t="shared" si="129"/>
        <v>0</v>
      </c>
      <c r="AF402" s="77">
        <f t="shared" si="130"/>
        <v>0</v>
      </c>
      <c r="AG402" s="77">
        <f t="shared" si="131"/>
        <v>0</v>
      </c>
      <c r="AH402" s="77">
        <f t="shared" si="132"/>
        <v>0</v>
      </c>
      <c r="AI402" s="77">
        <f t="shared" si="133"/>
        <v>0</v>
      </c>
      <c r="AJ402" s="77">
        <f t="shared" si="134"/>
        <v>1</v>
      </c>
      <c r="AK402" s="77">
        <f t="shared" si="135"/>
        <v>0</v>
      </c>
      <c r="AL402" s="77">
        <f t="shared" si="136"/>
        <v>0</v>
      </c>
      <c r="AM402" s="77">
        <f t="shared" si="137"/>
        <v>0</v>
      </c>
      <c r="AN402" s="77">
        <f t="shared" si="138"/>
        <v>0</v>
      </c>
      <c r="AO402" s="77">
        <f t="shared" si="139"/>
        <v>0</v>
      </c>
      <c r="AP402" s="77">
        <f t="shared" si="140"/>
        <v>0</v>
      </c>
      <c r="AQ402" s="77">
        <f t="shared" si="141"/>
        <v>0</v>
      </c>
      <c r="AR402" s="77">
        <f t="shared" si="142"/>
        <v>0</v>
      </c>
      <c r="AS402" s="107" t="str">
        <f>IF($B402="","",IF($B402=$B399,AS399,$B402))</f>
        <v>27</v>
      </c>
      <c r="AT402" s="321">
        <f>IF($B402=$B399,AT399+SUM(O402:O404),SUM(O402:O404))</f>
        <v>719.87000000000012</v>
      </c>
      <c r="AU402" s="296">
        <f>IF($A402=" ",SUM(O402:O404),0)+AU399</f>
        <v>0</v>
      </c>
      <c r="AV402" s="296">
        <f>IF($B402="","",AV399+Q402)</f>
        <v>692.66791538757593</v>
      </c>
    </row>
    <row r="403" spans="1:48" ht="13" customHeight="1" x14ac:dyDescent="0.2">
      <c r="A403" s="308"/>
      <c r="B403" s="282"/>
      <c r="C403" s="303"/>
      <c r="D403" s="79" t="s">
        <v>31</v>
      </c>
      <c r="E403" s="277"/>
      <c r="F403" s="291"/>
      <c r="G403" s="80" t="s">
        <v>382</v>
      </c>
      <c r="H403" s="277"/>
      <c r="I403" s="81" t="s">
        <v>23</v>
      </c>
      <c r="J403" s="83">
        <f>IF(I403="","",IF(_xlfn.XLOOKUP(I403,I$3:I402,$AS$3:AS402,0,,-1)=AS403,_xlfn.XLOOKUP(I403,I$3:I402,J$3:J402,1,,-1)+1,1))</f>
        <v>11</v>
      </c>
      <c r="K403" s="174">
        <f>IF(I403="","",_xlfn.XLOOKUP(I403,I$3:I402,K$3:K402,0,,-1)+IF($D403=" ",1,0))</f>
        <v>0</v>
      </c>
      <c r="L403" s="84">
        <v>1.8</v>
      </c>
      <c r="M403" s="85">
        <v>23.5</v>
      </c>
      <c r="N403" s="294"/>
      <c r="O403" s="86">
        <f>IF(OR(W402="",W403=""),"",ROUND(IF(L404&gt;0,IF(M403&gt;0,M403,IF(M402&gt;0,IF(N402=TRUE,ROUND((M402*W403)/W402,0),(M402*W403)/W402),IF(M403&gt;0,IF(N402=TRUE,ROUND(M403,0),M403),IF(M404&gt;0,IF(N402=TRUE,ROUND(O404*W403/W404,0),O404*W403/W404),0)))),IF(M403&gt;0,M403,IF(N402=TRUE,ROUND((M402*W403)/W402,0),(M402*W403)/W402))),2))</f>
        <v>23.5</v>
      </c>
      <c r="P403" s="87">
        <f t="shared" si="143"/>
        <v>42.300000000000004</v>
      </c>
      <c r="Q403" s="277"/>
      <c r="R403" s="286"/>
      <c r="S403" s="286"/>
      <c r="T403" s="286"/>
      <c r="U403" s="286"/>
      <c r="V403" s="288"/>
      <c r="W403" s="88">
        <f>IF(L403="","",IF(L404&gt;0,(SUM(L402:L404)/L403)/(SUM(L402:L404)/L402+SUM(L402:L404)/L403+SUM(L402:L404)/L404),L402/SUM(L402:L403)))</f>
        <v>0.5714285714285714</v>
      </c>
      <c r="X403" s="77">
        <f t="shared" ref="X403:AD412" si="145">IF($I403=X$2,IF(OR($D403="W",$D403="1/2W",$D403="1/2L"),$P403-$O403,IF($D403="X",0,-$O403)),0)</f>
        <v>0</v>
      </c>
      <c r="Y403" s="77">
        <f t="shared" si="145"/>
        <v>0</v>
      </c>
      <c r="Z403" s="77">
        <f t="shared" si="145"/>
        <v>0</v>
      </c>
      <c r="AA403" s="77">
        <f t="shared" si="145"/>
        <v>0</v>
      </c>
      <c r="AB403" s="77">
        <f t="shared" si="145"/>
        <v>0</v>
      </c>
      <c r="AC403" s="89">
        <f t="shared" si="145"/>
        <v>18.800000000000004</v>
      </c>
      <c r="AD403" s="77">
        <f t="shared" si="145"/>
        <v>0</v>
      </c>
      <c r="AE403" s="77">
        <f t="shared" si="129"/>
        <v>0</v>
      </c>
      <c r="AF403" s="77">
        <f t="shared" si="130"/>
        <v>0</v>
      </c>
      <c r="AG403" s="77">
        <f t="shared" si="131"/>
        <v>0</v>
      </c>
      <c r="AH403" s="77">
        <f t="shared" si="132"/>
        <v>0</v>
      </c>
      <c r="AI403" s="77">
        <f t="shared" si="133"/>
        <v>0</v>
      </c>
      <c r="AJ403" s="77">
        <f t="shared" si="134"/>
        <v>0</v>
      </c>
      <c r="AK403" s="77">
        <f t="shared" si="135"/>
        <v>0</v>
      </c>
      <c r="AL403" s="77">
        <f t="shared" si="136"/>
        <v>0</v>
      </c>
      <c r="AM403" s="77">
        <f t="shared" si="137"/>
        <v>0</v>
      </c>
      <c r="AN403" s="77">
        <f t="shared" si="138"/>
        <v>0</v>
      </c>
      <c r="AO403" s="77">
        <f t="shared" si="139"/>
        <v>1</v>
      </c>
      <c r="AP403" s="77">
        <f t="shared" si="140"/>
        <v>0</v>
      </c>
      <c r="AQ403" s="77">
        <f t="shared" si="141"/>
        <v>0</v>
      </c>
      <c r="AR403" s="77">
        <f t="shared" si="142"/>
        <v>0</v>
      </c>
      <c r="AS403" s="107" t="str">
        <f>IF($B402="","",IF($B402=$B399,AS400,$B402))</f>
        <v>27</v>
      </c>
      <c r="AT403" s="311"/>
      <c r="AU403" s="298"/>
      <c r="AV403" s="298"/>
    </row>
    <row r="404" spans="1:48" ht="13.25" customHeight="1" x14ac:dyDescent="0.2">
      <c r="A404" s="309"/>
      <c r="B404" s="283"/>
      <c r="C404" s="304"/>
      <c r="D404" s="90" t="s">
        <v>32</v>
      </c>
      <c r="E404" s="278"/>
      <c r="F404" s="292"/>
      <c r="G404" s="109"/>
      <c r="H404" s="278"/>
      <c r="I404" s="110"/>
      <c r="J404" s="112" t="str">
        <f>IF(I404="","",IF(_xlfn.XLOOKUP(I404,I$3:I403,$AS$3:AS403,0,,-1)=AS404,_xlfn.XLOOKUP(I404,I$3:I403,J$3:J403,1,,-1)+1,1))</f>
        <v/>
      </c>
      <c r="K404" s="115" t="str">
        <f>IF(I404="","",_xlfn.XLOOKUP(I404,I$3:I403,K$3:K403,0,,-1)+IF($D404=" ",1,0))</f>
        <v/>
      </c>
      <c r="L404" s="113"/>
      <c r="M404" s="96"/>
      <c r="N404" s="295"/>
      <c r="O404" s="114" t="str">
        <f>IF(OR(W402="",W403=""),"",IF(L404&gt;0,ROUND(IF(M404&gt;0,M404,IF(M402&gt;0,IF(N402=TRUE,ROUND((M402*W404)/W402,0),(M402*W404)/W402),IF(M403&gt;0,IF(N402=TRUE,ROUND((M403*W404)/W403,0),(M403*W404)/W403),IF(M404&gt;0,M404,0)))),2),""))</f>
        <v/>
      </c>
      <c r="P404" s="115" t="str">
        <f t="shared" si="143"/>
        <v/>
      </c>
      <c r="Q404" s="278"/>
      <c r="R404" s="278"/>
      <c r="S404" s="278"/>
      <c r="T404" s="278"/>
      <c r="U404" s="278"/>
      <c r="V404" s="289"/>
      <c r="W404" s="116" t="str">
        <f>IF(L404="","",(SUM(L402:L404)/L404)/(SUM(L402:L404)/L402+SUM(L402:L404)/L403+SUM(L402:L404)/L404))</f>
        <v/>
      </c>
      <c r="X404" s="77">
        <f t="shared" si="145"/>
        <v>0</v>
      </c>
      <c r="Y404" s="77">
        <f t="shared" si="145"/>
        <v>0</v>
      </c>
      <c r="Z404" s="77">
        <f t="shared" si="145"/>
        <v>0</v>
      </c>
      <c r="AA404" s="77">
        <f t="shared" si="145"/>
        <v>0</v>
      </c>
      <c r="AB404" s="77">
        <f t="shared" si="145"/>
        <v>0</v>
      </c>
      <c r="AC404" s="77">
        <f t="shared" si="145"/>
        <v>0</v>
      </c>
      <c r="AD404" s="77">
        <f t="shared" si="145"/>
        <v>0</v>
      </c>
      <c r="AE404" s="77">
        <f t="shared" si="129"/>
        <v>0</v>
      </c>
      <c r="AF404" s="77">
        <f t="shared" si="130"/>
        <v>0</v>
      </c>
      <c r="AG404" s="77">
        <f t="shared" si="131"/>
        <v>0</v>
      </c>
      <c r="AH404" s="77">
        <f t="shared" si="132"/>
        <v>0</v>
      </c>
      <c r="AI404" s="77">
        <f t="shared" si="133"/>
        <v>0</v>
      </c>
      <c r="AJ404" s="77">
        <f t="shared" si="134"/>
        <v>0</v>
      </c>
      <c r="AK404" s="77">
        <f t="shared" si="135"/>
        <v>0</v>
      </c>
      <c r="AL404" s="77">
        <f t="shared" si="136"/>
        <v>0</v>
      </c>
      <c r="AM404" s="77">
        <f t="shared" si="137"/>
        <v>0</v>
      </c>
      <c r="AN404" s="77">
        <f t="shared" si="138"/>
        <v>0</v>
      </c>
      <c r="AO404" s="77">
        <f t="shared" si="139"/>
        <v>0</v>
      </c>
      <c r="AP404" s="77">
        <f t="shared" si="140"/>
        <v>0</v>
      </c>
      <c r="AQ404" s="77">
        <f t="shared" si="141"/>
        <v>0</v>
      </c>
      <c r="AR404" s="77">
        <f t="shared" si="142"/>
        <v>0</v>
      </c>
      <c r="AS404" s="107" t="str">
        <f>IF($B402="","",IF($B402=$B399,AS401,$B402))</f>
        <v>27</v>
      </c>
      <c r="AT404" s="311"/>
      <c r="AU404" s="298"/>
      <c r="AV404" s="298"/>
    </row>
    <row r="405" spans="1:48" ht="13.25" customHeight="1" x14ac:dyDescent="0.2">
      <c r="A405" s="312" t="str">
        <f>IF(OR(D405="W",D406="W",D407="W",D405="1/2W",D406="1/2W",D407="1/2W",D405="1/2L",D406="1/2L",D407="1/2L"),"OK",IF(OR(D405="L",D406="L",D407="L"),"LOSS",IF(OR(D405="X",D406="X",D407="X"),"Anulado"," ")))</f>
        <v>OK</v>
      </c>
      <c r="B405" s="316" t="str">
        <f>IF(E405="","",$B402)</f>
        <v>27</v>
      </c>
      <c r="C405" s="302" t="str">
        <f>IF(E405=""," ","– "&amp;COUNTIF(B$3:B407,$B405))</f>
        <v>– 15</v>
      </c>
      <c r="D405" s="25" t="s">
        <v>31</v>
      </c>
      <c r="E405" s="325">
        <v>44708.541666666664</v>
      </c>
      <c r="F405" s="315" t="s">
        <v>383</v>
      </c>
      <c r="G405" s="117" t="s">
        <v>261</v>
      </c>
      <c r="H405" s="306" t="str">
        <f ca="1">IF(E405="","",IF(AND(DAY(E405)&lt;DAY(TODAY()),$A405=" "),"???",IF($A405=" ",IF(AND(DAY(E405)=DAY(TODAY()),HOUR(E405)&lt;=HOUR(NOW())+1),IF(AND(HOUR(E405)+2&lt;=HOUR(NOW()),DAY(E405)&lt;=DAY(TODAY()),MINUTE(E405)&lt;=MINUTE(NOW())),"???",IF(OR(MINUTE(E405)&lt;=MINUTE(NOW()),HOUR(E405)&lt;=HOUR(NOW())),"!!!","")),""),"")))</f>
        <v/>
      </c>
      <c r="I405" s="27" t="s">
        <v>19</v>
      </c>
      <c r="J405" s="175">
        <f>IF(I405="","",IF(_xlfn.XLOOKUP(I405,I$3:I404,$AS$3:AS404,0,,-1)=AS405,_xlfn.XLOOKUP(I405,I$3:I404,J$3:J404,1,,-1)+1,1))</f>
        <v>4</v>
      </c>
      <c r="K405" s="176">
        <f>IF(I405="","",_xlfn.XLOOKUP(I405,I$3:I404,K$3:K404,0,,-1)+IF($D405=" ",1,0))</f>
        <v>0</v>
      </c>
      <c r="L405" s="118">
        <v>1.9</v>
      </c>
      <c r="M405" s="119">
        <v>22</v>
      </c>
      <c r="N405" s="318" t="b">
        <v>0</v>
      </c>
      <c r="O405" s="102">
        <f>IF(OR(W405="",W406=""),"",ROUND(IF(L407&gt;0,IF(M405&gt;0,M405,IF(M406&gt;0,IF(N405=TRUE,ROUND((M406*W405)/W406,0),(M406*W405)/W406),IF(N405=TRUE,ROUND((M407*W405)/W407,0),(M407*W405)/W407))),IF(M405&gt;0,M405,IF(N405=TRUE,ROUND((M406*W405)/W406,0),(M406*W405)/W406))),2))</f>
        <v>22</v>
      </c>
      <c r="P405" s="33">
        <f t="shared" si="143"/>
        <v>41.8</v>
      </c>
      <c r="Q405" s="301">
        <f>IF($A405="Anulado",0,IF(OR($A405="LOSS",$A405="OK"),IF(OR($D405="W",$D405="1/2W",$D405="1/2L"),P405-O405,IF($D405="L",-O405,0))+IF(OR($D406="W",$D406="1/2W",$D406="1/2L"),P406-O406,IF($D406="L",-O406,0))+IF(OR($D407="W",$D407="1/2W",$D407="1/2L"),P407-O407,IF($D407="L",-O407,0)),IF(AND(OR($D405="W",$D405="1/2W",$D405="1/2L"),D406="W"),P405+P406-SUM(O405:O407)+_xlfn.XLOOKUP("X",D405:D407,O405:O407,0),IF(AND(D405=TRUE,D407="W"),P405+P407-SUM(O405:O407),IF(AND(D406="W",D407="W"),P406+P407-SUM(O405:O407)+_xlfn.XLOOKUP("X",D405:D407,O405:O407,0),IF(L407&gt;0,IF(OR($D405="W",$D405="1/2W",$D405="1/2L"),P405-SUM(O405:O407)+_xlfn.XLOOKUP("X",D405:D407,O405:O407,0),IF(OR($D405="W",$D405="1/2W",$D405="1/2L"),P406-SUM(O405:O407)+_xlfn.XLOOKUP("X",D405:D407,O405:O407,0),IF(OR($D405="W",$D405="1/2W",$D405="1/2L"),P407-SUM(O405:O407)+_xlfn.XLOOKUP("X",D405:D407,O405:O407,0),SUM(P405:P407)/3-SUM(O405:O407)+_xlfn.XLOOKUP("X",D405:D407,O405:O407,0)))),IF(OR($D405="W",$D405="1/2W",$D405="1/2L"),P405-SUM(O405:O406)+_xlfn.XLOOKUP("X",D405:D407,O405:O407,0),IF(OR($D405="W",$D405="1/2W",$D405="1/2L"),P406-SUM(O405:O406)+_xlfn.XLOOKUP("X",D405:D407,O405:O407,0),SUM(P405:P406)/2-SUM(O405:O406)+_xlfn.XLOOKUP("X",D405:D407,O405:O407,0)))))))))</f>
        <v>3.2799999999999976</v>
      </c>
      <c r="R405" s="300">
        <f>IF(Q405=0,0,Q405/SUM(O405:O407))</f>
        <v>8.5150571131879488E-2</v>
      </c>
      <c r="S405" s="285">
        <f>IF($B405=$B402,IF(OR($A405="LOSS",$A405="OK",$A405="Anulada"),Q405,0)+S402,IF(OR($A405="LOSS",$A405="OK",$A405="Anulada"),Q405,0))</f>
        <v>52.49011999999999</v>
      </c>
      <c r="T405" s="285">
        <f>IF($B405="",0,IF($B405=$B402,IF(G407="",IF(OR(G405="DNB1",G405="DNB2",G405="AH1(0)",G405="AH2(0)",G405="AH1(1)",G405="AH2(1)",G405="AH1(2)",G405="AH2(2)",G405="AH1(3)",G405="AH2(3)",G405="AH1(4)",G405="AH2(4)"),0,IF(Q405&lt;0,IF(G407="",SMALL(P405:P407,1)-SUM(O405:O407),0),SMALL(P405:P407,1)-SUM(O405:O407))),IF(Q405&lt;0,IF(G407="",SMALL(P405:P407,1)-SUM(O405:O407),0),SMALL(P405:P407,1)-SUM(O405:O407)))+T402,IF(G407="",IF(OR(G405="DNB1",G405="DNB2",G405="AH1(0)",G405="AH2(0)",G405="AH1(1)",G405="AH2(1)",G405="AH1(2)",G405="AH2(2)",G405="AH1(3)",G405="AH2(3)",G405="AH1(4)",G405="AH2(4)"),0,IF(Q405&lt;0,IF(G407="",SMALL(P405:P407,1)-SUM(O405:O407),0),SMALL(P405:P407,1)-SUM(O405:O407))),IF(Q405&lt;0,IF(G407="",SMALL(P405:P407,1)-SUM(O405:O407),0),SMALL(P405:P407,1)-SUM(O405:O407)))))</f>
        <v>-34.982159999999993</v>
      </c>
      <c r="U405" s="285">
        <f>IF($B405=$B402,IF(Q405&lt;0,IF(G407="",Q405,0),Q405)+U402,Q405)</f>
        <v>52.49011999999999</v>
      </c>
      <c r="V405" s="287">
        <f>IF(U405=0,0,U405/AT405)</f>
        <v>6.9212568731127758E-2</v>
      </c>
      <c r="W405" s="34">
        <f>IF(L405="","",IF(L407&gt;0,(SUM(L405:L407)/L405)/(SUM(L405:L407)/L405+SUM(L405:L407)/L406+SUM(L405:L407)/L407),L406/SUM(L405:L406)))</f>
        <v>0.37351210835955673</v>
      </c>
      <c r="X405" s="77">
        <f t="shared" si="145"/>
        <v>0</v>
      </c>
      <c r="Y405" s="89">
        <f t="shared" si="145"/>
        <v>19.799999999999997</v>
      </c>
      <c r="Z405" s="77">
        <f t="shared" si="145"/>
        <v>0</v>
      </c>
      <c r="AA405" s="77">
        <f t="shared" si="145"/>
        <v>0</v>
      </c>
      <c r="AB405" s="77">
        <f t="shared" si="145"/>
        <v>0</v>
      </c>
      <c r="AC405" s="77">
        <f t="shared" si="145"/>
        <v>0</v>
      </c>
      <c r="AD405" s="77">
        <f t="shared" si="145"/>
        <v>0</v>
      </c>
      <c r="AE405" s="77">
        <f t="shared" si="129"/>
        <v>0</v>
      </c>
      <c r="AF405" s="77">
        <f t="shared" si="130"/>
        <v>0</v>
      </c>
      <c r="AG405" s="77">
        <f t="shared" si="131"/>
        <v>1</v>
      </c>
      <c r="AH405" s="77">
        <f t="shared" si="132"/>
        <v>0</v>
      </c>
      <c r="AI405" s="77">
        <f t="shared" si="133"/>
        <v>0</v>
      </c>
      <c r="AJ405" s="77">
        <f t="shared" si="134"/>
        <v>0</v>
      </c>
      <c r="AK405" s="77">
        <f t="shared" si="135"/>
        <v>0</v>
      </c>
      <c r="AL405" s="77">
        <f t="shared" si="136"/>
        <v>0</v>
      </c>
      <c r="AM405" s="77">
        <f t="shared" si="137"/>
        <v>0</v>
      </c>
      <c r="AN405" s="77">
        <f t="shared" si="138"/>
        <v>0</v>
      </c>
      <c r="AO405" s="77">
        <f t="shared" si="139"/>
        <v>0</v>
      </c>
      <c r="AP405" s="77">
        <f t="shared" si="140"/>
        <v>0</v>
      </c>
      <c r="AQ405" s="77">
        <f t="shared" si="141"/>
        <v>0</v>
      </c>
      <c r="AR405" s="77">
        <f t="shared" si="142"/>
        <v>0</v>
      </c>
      <c r="AS405" s="105" t="str">
        <f>IF($B405="","",IF($B405=$B402,AS402,$B405))</f>
        <v>27</v>
      </c>
      <c r="AT405" s="322">
        <f>IF($B405=$B402,AT402+SUM(O405:O407),SUM(O405:O407))</f>
        <v>758.3900000000001</v>
      </c>
      <c r="AU405" s="285">
        <f>IF($A405=" ",SUM(O405:O407),0)+AU402</f>
        <v>0</v>
      </c>
      <c r="AV405" s="285">
        <f>IF($B405="","",AV402+Q405)</f>
        <v>695.9479153875759</v>
      </c>
    </row>
    <row r="406" spans="1:48" ht="13" customHeight="1" x14ac:dyDescent="0.2">
      <c r="A406" s="308"/>
      <c r="B406" s="282"/>
      <c r="C406" s="303"/>
      <c r="D406" s="39" t="s">
        <v>28</v>
      </c>
      <c r="E406" s="277"/>
      <c r="F406" s="291"/>
      <c r="G406" s="120" t="s">
        <v>262</v>
      </c>
      <c r="H406" s="277"/>
      <c r="I406" s="42" t="s">
        <v>20</v>
      </c>
      <c r="J406" s="177">
        <f>IF(I406="","",IF(_xlfn.XLOOKUP(I406,I$3:I405,$AS$3:AS405,0,,-1)=AS406,_xlfn.XLOOKUP(I406,I$3:I405,J$3:J405,1,,-1)+1,1))</f>
        <v>14</v>
      </c>
      <c r="K406" s="178">
        <f>IF(I406="","",_xlfn.XLOOKUP(I406,I$3:I405,K$3:K405,0,,-1)+IF($D406=" ",1,0))</f>
        <v>0</v>
      </c>
      <c r="L406" s="121">
        <v>1.82</v>
      </c>
      <c r="M406" s="122">
        <v>6.95</v>
      </c>
      <c r="N406" s="294"/>
      <c r="O406" s="47">
        <f>IF(OR(W405="",W406=""),"",ROUND(IF(L407&gt;0,IF(M406&gt;0,M406,IF(M405&gt;0,IF(N405=TRUE,ROUND((M405*W406)/W405,0),(M405*W406)/W405),IF(M406&gt;0,IF(N405=TRUE,ROUND(M406,0),M406),IF(M407&gt;0,IF(N405=TRUE,ROUND(O407*W406/W407,0),O407*W406/W407),0)))),IF(M406&gt;0,M406,IF(N405=TRUE,ROUND((M405*W406)/W405,0),(M405*W406)/W405))),2))</f>
        <v>6.95</v>
      </c>
      <c r="P406" s="48">
        <f t="shared" si="143"/>
        <v>12.649000000000001</v>
      </c>
      <c r="Q406" s="277"/>
      <c r="R406" s="286"/>
      <c r="S406" s="286"/>
      <c r="T406" s="286"/>
      <c r="U406" s="286"/>
      <c r="V406" s="288"/>
      <c r="W406" s="49">
        <f>IF(L406="","",IF(L407&gt;0,(SUM(L405:L407)/L406)/(SUM(L405:L407)/L405+SUM(L405:L407)/L406+SUM(L405:L407)/L407),L405/SUM(L405:L406)))</f>
        <v>0.38993022301272401</v>
      </c>
      <c r="X406" s="77">
        <f t="shared" si="145"/>
        <v>0</v>
      </c>
      <c r="Y406" s="77">
        <f t="shared" si="145"/>
        <v>0</v>
      </c>
      <c r="Z406" s="89">
        <f t="shared" si="145"/>
        <v>-6.95</v>
      </c>
      <c r="AA406" s="77">
        <f t="shared" si="145"/>
        <v>0</v>
      </c>
      <c r="AB406" s="77">
        <f t="shared" si="145"/>
        <v>0</v>
      </c>
      <c r="AC406" s="77">
        <f t="shared" si="145"/>
        <v>0</v>
      </c>
      <c r="AD406" s="77">
        <f t="shared" si="145"/>
        <v>0</v>
      </c>
      <c r="AE406" s="77">
        <f t="shared" si="129"/>
        <v>0</v>
      </c>
      <c r="AF406" s="77">
        <f t="shared" si="130"/>
        <v>0</v>
      </c>
      <c r="AG406" s="77">
        <f t="shared" si="131"/>
        <v>0</v>
      </c>
      <c r="AH406" s="77">
        <f t="shared" si="132"/>
        <v>0</v>
      </c>
      <c r="AI406" s="77">
        <f t="shared" si="133"/>
        <v>0</v>
      </c>
      <c r="AJ406" s="77">
        <f t="shared" si="134"/>
        <v>1</v>
      </c>
      <c r="AK406" s="77">
        <f t="shared" si="135"/>
        <v>0</v>
      </c>
      <c r="AL406" s="77">
        <f t="shared" si="136"/>
        <v>0</v>
      </c>
      <c r="AM406" s="77">
        <f t="shared" si="137"/>
        <v>0</v>
      </c>
      <c r="AN406" s="77">
        <f t="shared" si="138"/>
        <v>0</v>
      </c>
      <c r="AO406" s="77">
        <f t="shared" si="139"/>
        <v>0</v>
      </c>
      <c r="AP406" s="77">
        <f t="shared" si="140"/>
        <v>0</v>
      </c>
      <c r="AQ406" s="77">
        <f t="shared" si="141"/>
        <v>0</v>
      </c>
      <c r="AR406" s="77">
        <f t="shared" si="142"/>
        <v>0</v>
      </c>
      <c r="AS406" s="105" t="str">
        <f>IF($B405="","",IF($B405=$B402,AS403,$B405))</f>
        <v>27</v>
      </c>
      <c r="AT406" s="311"/>
      <c r="AU406" s="298"/>
      <c r="AV406" s="298"/>
    </row>
    <row r="407" spans="1:48" ht="13.25" customHeight="1" x14ac:dyDescent="0.2">
      <c r="A407" s="309"/>
      <c r="B407" s="283"/>
      <c r="C407" s="304"/>
      <c r="D407" s="54" t="s">
        <v>28</v>
      </c>
      <c r="E407" s="278"/>
      <c r="F407" s="292"/>
      <c r="G407" s="123" t="s">
        <v>263</v>
      </c>
      <c r="H407" s="278"/>
      <c r="I407" s="124" t="s">
        <v>20</v>
      </c>
      <c r="J407" s="181">
        <f>IF(I407="","",IF(_xlfn.XLOOKUP(I407,I$3:I406,$AS$3:AS406,0,,-1)=AS407,_xlfn.XLOOKUP(I407,I$3:I406,J$3:J406,1,,-1)+1,1))</f>
        <v>15</v>
      </c>
      <c r="K407" s="182">
        <f>IF(I407="","",_xlfn.XLOOKUP(I407,I$3:I406,K$3:K406,0,,-1)+IF($D407=" ",1,0))</f>
        <v>0</v>
      </c>
      <c r="L407" s="127">
        <v>3</v>
      </c>
      <c r="M407" s="128">
        <v>9.57</v>
      </c>
      <c r="N407" s="295"/>
      <c r="O407" s="129">
        <f>IF(OR(W405="",W406=""),"",IF(L407&gt;0,ROUND(IF(M407&gt;0,M407,IF(M405&gt;0,IF(N405=TRUE,ROUND((M405*W407)/W405,0),(M405*W407)/W405),IF(M406&gt;0,IF(N405=TRUE,ROUND((M406*W407)/W406,0),(M406*W407)/W406),IF(M407&gt;0,M407,0)))),2),""))</f>
        <v>9.57</v>
      </c>
      <c r="P407" s="130">
        <f t="shared" si="143"/>
        <v>28.71</v>
      </c>
      <c r="Q407" s="278"/>
      <c r="R407" s="278"/>
      <c r="S407" s="278"/>
      <c r="T407" s="278"/>
      <c r="U407" s="278"/>
      <c r="V407" s="289"/>
      <c r="W407" s="131">
        <f>IF(L407="","",(SUM(L405:L407)/L407)/(SUM(L405:L407)/L405+SUM(L405:L407)/L406+SUM(L405:L407)/L407))</f>
        <v>0.23655766862771924</v>
      </c>
      <c r="X407" s="77">
        <f t="shared" si="145"/>
        <v>0</v>
      </c>
      <c r="Y407" s="77">
        <f t="shared" si="145"/>
        <v>0</v>
      </c>
      <c r="Z407" s="89">
        <f t="shared" si="145"/>
        <v>-9.57</v>
      </c>
      <c r="AA407" s="77">
        <f t="shared" si="145"/>
        <v>0</v>
      </c>
      <c r="AB407" s="77">
        <f t="shared" si="145"/>
        <v>0</v>
      </c>
      <c r="AC407" s="77">
        <f t="shared" si="145"/>
        <v>0</v>
      </c>
      <c r="AD407" s="77">
        <f t="shared" si="145"/>
        <v>0</v>
      </c>
      <c r="AE407" s="77">
        <f t="shared" si="129"/>
        <v>0</v>
      </c>
      <c r="AF407" s="77">
        <f t="shared" si="130"/>
        <v>0</v>
      </c>
      <c r="AG407" s="77">
        <f t="shared" si="131"/>
        <v>0</v>
      </c>
      <c r="AH407" s="77">
        <f t="shared" si="132"/>
        <v>0</v>
      </c>
      <c r="AI407" s="77">
        <f t="shared" si="133"/>
        <v>0</v>
      </c>
      <c r="AJ407" s="77">
        <f t="shared" si="134"/>
        <v>1</v>
      </c>
      <c r="AK407" s="77">
        <f t="shared" si="135"/>
        <v>0</v>
      </c>
      <c r="AL407" s="77">
        <f t="shared" si="136"/>
        <v>0</v>
      </c>
      <c r="AM407" s="77">
        <f t="shared" si="137"/>
        <v>0</v>
      </c>
      <c r="AN407" s="77">
        <f t="shared" si="138"/>
        <v>0</v>
      </c>
      <c r="AO407" s="77">
        <f t="shared" si="139"/>
        <v>0</v>
      </c>
      <c r="AP407" s="77">
        <f t="shared" si="140"/>
        <v>0</v>
      </c>
      <c r="AQ407" s="77">
        <f t="shared" si="141"/>
        <v>0</v>
      </c>
      <c r="AR407" s="77">
        <f t="shared" si="142"/>
        <v>0</v>
      </c>
      <c r="AS407" s="105" t="str">
        <f>IF($B405="","",IF($B405=$B402,AS404,$B405))</f>
        <v>27</v>
      </c>
      <c r="AT407" s="311"/>
      <c r="AU407" s="298"/>
      <c r="AV407" s="298"/>
    </row>
    <row r="408" spans="1:48" ht="13.25" customHeight="1" x14ac:dyDescent="0.2">
      <c r="A408" s="307" t="str">
        <f>IF(OR(D408="W",D409="W",D410="W",D408="1/2W",D409="1/2W",D410="1/2W",D408="1/2L",D409="1/2L",D410="1/2L"),"OK",IF(OR(D408="L",D409="L",D410="L"),"LOSS",IF(OR(D408="X",D409="X",D410="X"),"Anulado"," ")))</f>
        <v>OK</v>
      </c>
      <c r="B408" s="317" t="str">
        <f>IF(E408="","",$B405)</f>
        <v>27</v>
      </c>
      <c r="C408" s="305" t="str">
        <f>IF(E408=""," ","– "&amp;COUNTIF(B$3:B410,$B408))</f>
        <v>– 16</v>
      </c>
      <c r="D408" s="65" t="s">
        <v>28</v>
      </c>
      <c r="E408" s="326">
        <v>44708.53125</v>
      </c>
      <c r="F408" s="314" t="s">
        <v>380</v>
      </c>
      <c r="G408" s="66" t="s">
        <v>384</v>
      </c>
      <c r="H408" s="313" t="str">
        <f ca="1">IF(E408="","",IF(AND(DAY(E408)&lt;DAY(TODAY()),$A408=" "),"???",IF($A408=" ",IF(AND(DAY(E408)=DAY(TODAY()),HOUR(E408)&lt;=HOUR(NOW())+1),IF(AND(HOUR(E408)+2&lt;=HOUR(NOW()),DAY(E408)&lt;=DAY(TODAY()),MINUTE(E408)&lt;=MINUTE(NOW())),"???",IF(OR(MINUTE(E408)&lt;=MINUTE(NOW()),HOUR(E408)&lt;=HOUR(NOW())),"!!!","")),""),"")))</f>
        <v/>
      </c>
      <c r="I408" s="67" t="s">
        <v>20</v>
      </c>
      <c r="J408" s="69">
        <f>IF(I408="","",IF(_xlfn.XLOOKUP(I408,I$3:I407,$AS$3:AS407,0,,-1)=AS408,_xlfn.XLOOKUP(I408,I$3:I407,J$3:J407,1,,-1)+1,1))</f>
        <v>16</v>
      </c>
      <c r="K408" s="173">
        <f>IF(I408="","",_xlfn.XLOOKUP(I408,I$3:I407,K$3:K407,0,,-1)+IF($D408=" ",1,0))</f>
        <v>0</v>
      </c>
      <c r="L408" s="70">
        <v>6</v>
      </c>
      <c r="M408" s="71">
        <v>3.52</v>
      </c>
      <c r="N408" s="293" t="b">
        <v>0</v>
      </c>
      <c r="O408" s="72">
        <f>IF(OR(W408="",W409=""),"",ROUND(IF(L410&gt;0,IF(M408&gt;0,M408,IF(M409&gt;0,IF(N408=TRUE,ROUND((M409*W408)/W409,0),(M409*W408)/W409),IF(N408=TRUE,ROUND((M410*W408)/W410,0),(M410*W408)/W410))),IF(M408&gt;0,M408,IF(N408=TRUE,ROUND((M409*W408)/W409,0),(M409*W408)/W409))),2))</f>
        <v>3.52</v>
      </c>
      <c r="P408" s="73">
        <f t="shared" si="143"/>
        <v>21.12</v>
      </c>
      <c r="Q408" s="320">
        <f>IF($A408="Anulado",0,IF(OR($A408="LOSS",$A408="OK"),IF(OR($D408="W",$D408="1/2W",$D408="1/2L"),P408-O408,IF($D408="L",-O408,0))+IF(OR($D409="W",$D409="1/2W",$D409="1/2L"),P409-O409,IF($D409="L",-O409,0))+IF(OR($D410="W",$D410="1/2W",$D410="1/2L"),P410-O410,IF($D410="L",-O410,0)),IF(AND(OR($D408="W",$D408="1/2W",$D408="1/2L"),D409="W"),P408+P409-SUM(O408:O410)+_xlfn.XLOOKUP("X",D408:D410,O408:O410,0),IF(AND(D408=TRUE,D410="W"),P408+P410-SUM(O408:O410),IF(AND(D409="W",D410="W"),P409+P410-SUM(O408:O410)+_xlfn.XLOOKUP("X",D408:D410,O408:O410,0),IF(L410&gt;0,IF(OR($D408="W",$D408="1/2W",$D408="1/2L"),P408-SUM(O408:O410)+_xlfn.XLOOKUP("X",D408:D410,O408:O410,0),IF(OR($D408="W",$D408="1/2W",$D408="1/2L"),P409-SUM(O408:O410)+_xlfn.XLOOKUP("X",D408:D410,O408:O410,0),IF(OR($D408="W",$D408="1/2W",$D408="1/2L"),P410-SUM(O408:O410)+_xlfn.XLOOKUP("X",D408:D410,O408:O410,0),SUM(P408:P410)/3-SUM(O408:O410)+_xlfn.XLOOKUP("X",D408:D410,O408:O410,0)))),IF(OR($D408="W",$D408="1/2W",$D408="1/2L"),P408-SUM(O408:O409)+_xlfn.XLOOKUP("X",D408:D410,O408:O410,0),IF(OR($D408="W",$D408="1/2W",$D408="1/2L"),P409-SUM(O408:O409)+_xlfn.XLOOKUP("X",D408:D410,O408:O410,0),SUM(P408:P409)/2-SUM(O408:O409)+_xlfn.XLOOKUP("X",D408:D410,O408:O410,0)))))))))</f>
        <v>0.81255999999999773</v>
      </c>
      <c r="R408" s="319">
        <f>IF(Q408=0,0,Q408/SUM(O408:O410))</f>
        <v>3.9948869223205397E-2</v>
      </c>
      <c r="S408" s="296">
        <f>IF($B408=$B405,IF(OR($A408="LOSS",$A408="OK",$A408="Anulada"),Q408,0)+S405,IF(OR($A408="LOSS",$A408="OK",$A408="Anulada"),Q408,0))</f>
        <v>53.302679999999988</v>
      </c>
      <c r="T408" s="296">
        <f>IF($B408="",0,IF($B408=$B405,IF(G410="",IF(OR(G408="DNB1",G408="DNB2",G408="AH1(0)",G408="AH2(0)",G408="AH1(1)",G408="AH2(1)",G408="AH1(2)",G408="AH2(2)",G408="AH1(3)",G408="AH2(3)",G408="AH1(4)",G408="AH2(4)"),0,IF(Q408&lt;0,IF(G410="",SMALL(P408:P410,1)-SUM(O408:O410),0),SMALL(P408:P410,1)-SUM(O408:O410))),IF(Q408&lt;0,IF(G410="",SMALL(P408:P410,1)-SUM(O408:O410),0),SMALL(P408:P410,1)-SUM(O408:O410)))+T405,IF(G410="",IF(OR(G408="DNB1",G408="DNB2",G408="AH1(0)",G408="AH2(0)",G408="AH1(1)",G408="AH2(1)",G408="AH1(2)",G408="AH2(2)",G408="AH1(3)",G408="AH2(3)",G408="AH1(4)",G408="AH2(4)"),0,IF(Q408&lt;0,IF(G410="",SMALL(P408:P410,1)-SUM(O408:O410),0),SMALL(P408:P410,1)-SUM(O408:O410))),IF(Q408&lt;0,IF(G410="",SMALL(P408:P410,1)-SUM(O408:O410),0),SMALL(P408:P410,1)-SUM(O408:O410)))))</f>
        <v>-34.202159999999992</v>
      </c>
      <c r="U408" s="296">
        <f>IF($B408=$B405,IF(Q408&lt;0,IF(G410="",Q408,0),Q408)+U405,Q408)</f>
        <v>53.302679999999988</v>
      </c>
      <c r="V408" s="323">
        <f>IF(U408=0,0,U408/AT408)</f>
        <v>6.8448216968654066E-2</v>
      </c>
      <c r="W408" s="74">
        <f>IF(L408="","",IF(L410&gt;0,(SUM(L408:L410)/L408)/(SUM(L408:L410)/L408+SUM(L408:L410)/L409+SUM(L408:L410)/L410),L409/SUM(L408:L409)))</f>
        <v>0.17327276723569493</v>
      </c>
      <c r="X408" s="77">
        <f t="shared" si="145"/>
        <v>0</v>
      </c>
      <c r="Y408" s="77">
        <f t="shared" si="145"/>
        <v>0</v>
      </c>
      <c r="Z408" s="89">
        <f t="shared" si="145"/>
        <v>-3.52</v>
      </c>
      <c r="AA408" s="77">
        <f t="shared" si="145"/>
        <v>0</v>
      </c>
      <c r="AB408" s="77">
        <f t="shared" si="145"/>
        <v>0</v>
      </c>
      <c r="AC408" s="77">
        <f t="shared" si="145"/>
        <v>0</v>
      </c>
      <c r="AD408" s="77">
        <f t="shared" si="145"/>
        <v>0</v>
      </c>
      <c r="AE408" s="77">
        <f t="shared" si="129"/>
        <v>0</v>
      </c>
      <c r="AF408" s="77">
        <f t="shared" si="130"/>
        <v>0</v>
      </c>
      <c r="AG408" s="77">
        <f t="shared" si="131"/>
        <v>0</v>
      </c>
      <c r="AH408" s="77">
        <f t="shared" si="132"/>
        <v>0</v>
      </c>
      <c r="AI408" s="77">
        <f t="shared" si="133"/>
        <v>0</v>
      </c>
      <c r="AJ408" s="77">
        <f t="shared" si="134"/>
        <v>1</v>
      </c>
      <c r="AK408" s="77">
        <f t="shared" si="135"/>
        <v>0</v>
      </c>
      <c r="AL408" s="77">
        <f t="shared" si="136"/>
        <v>0</v>
      </c>
      <c r="AM408" s="77">
        <f t="shared" si="137"/>
        <v>0</v>
      </c>
      <c r="AN408" s="77">
        <f t="shared" si="138"/>
        <v>0</v>
      </c>
      <c r="AO408" s="77">
        <f t="shared" si="139"/>
        <v>0</v>
      </c>
      <c r="AP408" s="77">
        <f t="shared" si="140"/>
        <v>0</v>
      </c>
      <c r="AQ408" s="77">
        <f t="shared" si="141"/>
        <v>0</v>
      </c>
      <c r="AR408" s="77">
        <f t="shared" si="142"/>
        <v>0</v>
      </c>
      <c r="AS408" s="107" t="str">
        <f>IF($B408="","",IF($B408=$B405,AS405,$B408))</f>
        <v>27</v>
      </c>
      <c r="AT408" s="321">
        <f>IF($B408=$B405,AT405+SUM(O408:O410),SUM(O408:O410))</f>
        <v>778.73000000000013</v>
      </c>
      <c r="AU408" s="296">
        <f>IF($A408=" ",SUM(O408:O410),0)+AU405</f>
        <v>0</v>
      </c>
      <c r="AV408" s="296">
        <f>IF($B408="","",AV405+Q408)</f>
        <v>696.76047538757587</v>
      </c>
    </row>
    <row r="409" spans="1:48" ht="13" customHeight="1" x14ac:dyDescent="0.2">
      <c r="A409" s="308"/>
      <c r="B409" s="282"/>
      <c r="C409" s="303"/>
      <c r="D409" s="79" t="s">
        <v>28</v>
      </c>
      <c r="E409" s="277"/>
      <c r="F409" s="291"/>
      <c r="G409" s="80" t="s">
        <v>385</v>
      </c>
      <c r="H409" s="277"/>
      <c r="I409" s="81" t="s">
        <v>20</v>
      </c>
      <c r="J409" s="83">
        <f>IF(I409="","",IF(_xlfn.XLOOKUP(I409,I$3:I408,$AS$3:AS408,0,,-1)=AS409,_xlfn.XLOOKUP(I409,I$3:I408,J$3:J408,1,,-1)+1,1))</f>
        <v>17</v>
      </c>
      <c r="K409" s="174">
        <f>IF(I409="","",_xlfn.XLOOKUP(I409,I$3:I408,K$3:K408,0,,-1)+IF($D409=" ",1,0))</f>
        <v>0</v>
      </c>
      <c r="L409" s="84">
        <v>3.75</v>
      </c>
      <c r="M409" s="85">
        <v>5.64</v>
      </c>
      <c r="N409" s="294"/>
      <c r="O409" s="86">
        <f>IF(OR(W408="",W409=""),"",ROUND(IF(L410&gt;0,IF(M409&gt;0,M409,IF(M408&gt;0,IF(N408=TRUE,ROUND((M408*W409)/W408,0),(M408*W409)/W408),IF(M409&gt;0,IF(N408=TRUE,ROUND(M409,0),M409),IF(M410&gt;0,IF(N408=TRUE,ROUND(O410*W409/W410,0),O410*W409/W410),0)))),IF(M409&gt;0,M409,IF(N408=TRUE,ROUND((M408*W409)/W408,0),(M408*W409)/W408))),2))</f>
        <v>5.64</v>
      </c>
      <c r="P409" s="87">
        <f t="shared" si="143"/>
        <v>21.15</v>
      </c>
      <c r="Q409" s="277"/>
      <c r="R409" s="286"/>
      <c r="S409" s="286"/>
      <c r="T409" s="286"/>
      <c r="U409" s="286"/>
      <c r="V409" s="288"/>
      <c r="W409" s="88">
        <f>IF(L409="","",IF(L410&gt;0,(SUM(L408:L410)/L409)/(SUM(L408:L410)/L408+SUM(L408:L410)/L409+SUM(L408:L410)/L410),L408/SUM(L408:L409)))</f>
        <v>0.27723642757711187</v>
      </c>
      <c r="X409" s="77">
        <f t="shared" si="145"/>
        <v>0</v>
      </c>
      <c r="Y409" s="77">
        <f t="shared" si="145"/>
        <v>0</v>
      </c>
      <c r="Z409" s="89">
        <f t="shared" si="145"/>
        <v>-5.64</v>
      </c>
      <c r="AA409" s="77">
        <f t="shared" si="145"/>
        <v>0</v>
      </c>
      <c r="AB409" s="77">
        <f t="shared" si="145"/>
        <v>0</v>
      </c>
      <c r="AC409" s="77">
        <f t="shared" si="145"/>
        <v>0</v>
      </c>
      <c r="AD409" s="77">
        <f t="shared" si="145"/>
        <v>0</v>
      </c>
      <c r="AE409" s="77">
        <f t="shared" si="129"/>
        <v>0</v>
      </c>
      <c r="AF409" s="77">
        <f t="shared" si="130"/>
        <v>0</v>
      </c>
      <c r="AG409" s="77">
        <f t="shared" si="131"/>
        <v>0</v>
      </c>
      <c r="AH409" s="77">
        <f t="shared" si="132"/>
        <v>0</v>
      </c>
      <c r="AI409" s="77">
        <f t="shared" si="133"/>
        <v>0</v>
      </c>
      <c r="AJ409" s="77">
        <f t="shared" si="134"/>
        <v>1</v>
      </c>
      <c r="AK409" s="77">
        <f t="shared" si="135"/>
        <v>0</v>
      </c>
      <c r="AL409" s="77">
        <f t="shared" si="136"/>
        <v>0</v>
      </c>
      <c r="AM409" s="77">
        <f t="shared" si="137"/>
        <v>0</v>
      </c>
      <c r="AN409" s="77">
        <f t="shared" si="138"/>
        <v>0</v>
      </c>
      <c r="AO409" s="77">
        <f t="shared" si="139"/>
        <v>0</v>
      </c>
      <c r="AP409" s="77">
        <f t="shared" si="140"/>
        <v>0</v>
      </c>
      <c r="AQ409" s="77">
        <f t="shared" si="141"/>
        <v>0</v>
      </c>
      <c r="AR409" s="77">
        <f t="shared" si="142"/>
        <v>0</v>
      </c>
      <c r="AS409" s="107" t="str">
        <f>IF($B408="","",IF($B408=$B405,AS406,$B408))</f>
        <v>27</v>
      </c>
      <c r="AT409" s="311"/>
      <c r="AU409" s="298"/>
      <c r="AV409" s="298"/>
    </row>
    <row r="410" spans="1:48" ht="13.25" customHeight="1" x14ac:dyDescent="0.2">
      <c r="A410" s="309"/>
      <c r="B410" s="283"/>
      <c r="C410" s="304"/>
      <c r="D410" s="90" t="s">
        <v>31</v>
      </c>
      <c r="E410" s="278"/>
      <c r="F410" s="292"/>
      <c r="G410" s="135" t="s">
        <v>382</v>
      </c>
      <c r="H410" s="278"/>
      <c r="I410" s="92" t="s">
        <v>23</v>
      </c>
      <c r="J410" s="94">
        <f>IF(I410="","",IF(_xlfn.XLOOKUP(I410,I$3:I409,$AS$3:AS409,0,,-1)=AS410,_xlfn.XLOOKUP(I410,I$3:I409,J$3:J409,1,,-1)+1,1))</f>
        <v>12</v>
      </c>
      <c r="K410" s="180">
        <f>IF(I410="","",_xlfn.XLOOKUP(I410,I$3:I409,K$3:K409,0,,-1)+IF($D410=" ",1,0))</f>
        <v>0</v>
      </c>
      <c r="L410" s="95">
        <v>1.8919999999999999</v>
      </c>
      <c r="M410" s="96">
        <v>11.18</v>
      </c>
      <c r="N410" s="295"/>
      <c r="O410" s="97">
        <f>IF(OR(W408="",W409=""),"",IF(L410&gt;0,ROUND(IF(M410&gt;0,M410,IF(M408&gt;0,IF(N408=TRUE,ROUND((M408*W410)/W408,0),(M408*W410)/W408),IF(M409&gt;0,IF(N408=TRUE,ROUND((M409*W410)/W409,0),(M409*W410)/W409),IF(M410&gt;0,M410,0)))),2),""))</f>
        <v>11.18</v>
      </c>
      <c r="P410" s="98">
        <f t="shared" si="143"/>
        <v>21.152559999999998</v>
      </c>
      <c r="Q410" s="278"/>
      <c r="R410" s="278"/>
      <c r="S410" s="278"/>
      <c r="T410" s="278"/>
      <c r="U410" s="278"/>
      <c r="V410" s="289"/>
      <c r="W410" s="99">
        <f>IF(L410="","",(SUM(L408:L410)/L410)/(SUM(L408:L410)/L408+SUM(L408:L410)/L409+SUM(L408:L410)/L410))</f>
        <v>0.54949080518719318</v>
      </c>
      <c r="X410" s="77">
        <f t="shared" si="145"/>
        <v>0</v>
      </c>
      <c r="Y410" s="77">
        <f t="shared" si="145"/>
        <v>0</v>
      </c>
      <c r="Z410" s="77">
        <f t="shared" si="145"/>
        <v>0</v>
      </c>
      <c r="AA410" s="77">
        <f t="shared" si="145"/>
        <v>0</v>
      </c>
      <c r="AB410" s="77">
        <f t="shared" si="145"/>
        <v>0</v>
      </c>
      <c r="AC410" s="89">
        <f t="shared" si="145"/>
        <v>9.9725599999999979</v>
      </c>
      <c r="AD410" s="77">
        <f t="shared" si="145"/>
        <v>0</v>
      </c>
      <c r="AE410" s="77">
        <f t="shared" si="129"/>
        <v>0</v>
      </c>
      <c r="AF410" s="77">
        <f t="shared" si="130"/>
        <v>0</v>
      </c>
      <c r="AG410" s="77">
        <f t="shared" si="131"/>
        <v>0</v>
      </c>
      <c r="AH410" s="77">
        <f t="shared" si="132"/>
        <v>0</v>
      </c>
      <c r="AI410" s="77">
        <f t="shared" si="133"/>
        <v>0</v>
      </c>
      <c r="AJ410" s="77">
        <f t="shared" si="134"/>
        <v>0</v>
      </c>
      <c r="AK410" s="77">
        <f t="shared" si="135"/>
        <v>0</v>
      </c>
      <c r="AL410" s="77">
        <f t="shared" si="136"/>
        <v>0</v>
      </c>
      <c r="AM410" s="77">
        <f t="shared" si="137"/>
        <v>0</v>
      </c>
      <c r="AN410" s="77">
        <f t="shared" si="138"/>
        <v>0</v>
      </c>
      <c r="AO410" s="77">
        <f t="shared" si="139"/>
        <v>1</v>
      </c>
      <c r="AP410" s="77">
        <f t="shared" si="140"/>
        <v>0</v>
      </c>
      <c r="AQ410" s="77">
        <f t="shared" si="141"/>
        <v>0</v>
      </c>
      <c r="AR410" s="77">
        <f t="shared" si="142"/>
        <v>0</v>
      </c>
      <c r="AS410" s="107" t="str">
        <f>IF($B408="","",IF($B408=$B405,AS407,$B408))</f>
        <v>27</v>
      </c>
      <c r="AT410" s="311"/>
      <c r="AU410" s="298"/>
      <c r="AV410" s="298"/>
    </row>
    <row r="411" spans="1:48" ht="13.25" customHeight="1" x14ac:dyDescent="0.2">
      <c r="A411" s="312" t="str">
        <f>IF(OR(D411="W",D412="W",D413="W",D411="1/2W",D412="1/2W",D413="1/2W",D411="1/2L",D412="1/2L",D413="1/2L"),"OK",IF(OR(D411="L",D412="L",D413="L"),"LOSS",IF(OR(D411="X",D412="X",D413="X"),"Anulado"," ")))</f>
        <v>Anulado</v>
      </c>
      <c r="B411" s="316" t="str">
        <f>IF(E411="","",$B408)</f>
        <v>27</v>
      </c>
      <c r="C411" s="302" t="str">
        <f>IF(E411=""," ","– "&amp;COUNTIF(B$3:B413,$B411))</f>
        <v>– 17</v>
      </c>
      <c r="D411" s="25" t="s">
        <v>56</v>
      </c>
      <c r="E411" s="325">
        <v>44709.833333333336</v>
      </c>
      <c r="F411" s="315" t="s">
        <v>386</v>
      </c>
      <c r="G411" s="117" t="s">
        <v>79</v>
      </c>
      <c r="H411" s="306" t="str">
        <f ca="1">IF(E411="","",IF(AND(DAY(E411)&lt;DAY(TODAY()),$A411=" "),"???",IF($A411=" ",IF(AND(DAY(E411)=DAY(TODAY()),HOUR(E411)&lt;=HOUR(NOW())+1),IF(AND(HOUR(E411)+2&lt;=HOUR(NOW()),DAY(E411)&lt;=DAY(TODAY()),MINUTE(E411)&lt;=MINUTE(NOW())),"???",IF(OR(MINUTE(E411)&lt;=MINUTE(NOW()),HOUR(E411)&lt;=HOUR(NOW())),"!!!","")),""),"")))</f>
        <v/>
      </c>
      <c r="I411" s="27" t="s">
        <v>19</v>
      </c>
      <c r="J411" s="175">
        <f>IF(I411="","",IF(_xlfn.XLOOKUP(I411,I$3:I410,$AS$3:AS410,0,,-1)=AS411,_xlfn.XLOOKUP(I411,I$3:I410,J$3:J410,1,,-1)+1,1))</f>
        <v>5</v>
      </c>
      <c r="K411" s="176">
        <f>IF(I411="","",_xlfn.XLOOKUP(I411,I$3:I410,K$3:K410,0,,-1)+IF($D411=" ",1,0))</f>
        <v>0</v>
      </c>
      <c r="L411" s="118">
        <v>2.625</v>
      </c>
      <c r="M411" s="119"/>
      <c r="N411" s="318" t="b">
        <v>1</v>
      </c>
      <c r="O411" s="102">
        <f>IF(OR(W411="",W412=""),"",ROUND(IF(L413&gt;0,IF(M411&gt;0,M411,IF(M412&gt;0,IF(N411=TRUE,ROUND((M412*W411)/W412,0),(M412*W411)/W412),IF(N411=TRUE,ROUND((M413*W411)/W413,0),(M413*W411)/W413))),IF(M411&gt;0,M411,IF(N411=TRUE,ROUND((M412*W411)/W412,0),(M412*W411)/W412))),2))</f>
        <v>74</v>
      </c>
      <c r="P411" s="33">
        <f t="shared" si="143"/>
        <v>194.25</v>
      </c>
      <c r="Q411" s="301">
        <f>IF($A411="Anulado",0,IF(OR($A411="LOSS",$A411="OK"),IF(OR($D411="W",$D411="1/2W",$D411="1/2L"),P411-O411,IF($D411="L",-O411,0))+IF(OR($D412="W",$D412="1/2W",$D412="1/2L"),P412-O412,IF($D412="L",-O412,0))+IF(OR($D413="W",$D413="1/2W",$D413="1/2L"),P413-O413,IF($D413="L",-O413,0)),IF(AND(OR($D411="W",$D411="1/2W",$D411="1/2L"),D412="W"),P411+P412-SUM(O411:O413)+_xlfn.XLOOKUP("X",D411:D413,O411:O413,0),IF(AND(D411=TRUE,D413="W"),P411+P413-SUM(O411:O413),IF(AND(D412="W",D413="W"),P412+P413-SUM(O411:O413)+_xlfn.XLOOKUP("X",D411:D413,O411:O413,0),IF(L413&gt;0,IF(OR($D411="W",$D411="1/2W",$D411="1/2L"),P411-SUM(O411:O413)+_xlfn.XLOOKUP("X",D411:D413,O411:O413,0),IF(OR($D411="W",$D411="1/2W",$D411="1/2L"),P412-SUM(O411:O413)+_xlfn.XLOOKUP("X",D411:D413,O411:O413,0),IF(OR($D411="W",$D411="1/2W",$D411="1/2L"),P413-SUM(O411:O413)+_xlfn.XLOOKUP("X",D411:D413,O411:O413,0),SUM(P411:P413)/3-SUM(O411:O413)+_xlfn.XLOOKUP("X",D411:D413,O411:O413,0)))),IF(OR($D411="W",$D411="1/2W",$D411="1/2L"),P411-SUM(O411:O412)+_xlfn.XLOOKUP("X",D411:D413,O411:O413,0),IF(OR($D411="W",$D411="1/2W",$D411="1/2L"),P412-SUM(O411:O412)+_xlfn.XLOOKUP("X",D411:D413,O411:O413,0),SUM(P411:P412)/2-SUM(O411:O412)+_xlfn.XLOOKUP("X",D411:D413,O411:O413,0)))))))))</f>
        <v>0</v>
      </c>
      <c r="R411" s="300">
        <f>IF(Q411=0,0,Q411/SUM(O411:O413))</f>
        <v>0</v>
      </c>
      <c r="S411" s="285">
        <f>IF($B411=$B408,IF(OR($A411="LOSS",$A411="OK",$A411="Anulada"),Q411,0)+S408,IF(OR($A411="LOSS",$A411="OK",$A411="Anulada"),Q411,0))</f>
        <v>53.302679999999988</v>
      </c>
      <c r="T411" s="285">
        <f>IF($B411="",0,IF($B411=$B408,IF(G413="",IF(OR(G411="DNB1",G411="DNB2",G411="AH1(0)",G411="AH2(0)",G411="AH1(1)",G411="AH2(1)",G411="AH1(2)",G411="AH2(2)",G411="AH1(3)",G411="AH2(3)",G411="AH1(4)",G411="AH2(4)"),0,IF(Q411&lt;0,IF(G413="",SMALL(P411:P413,1)-SUM(O411:O413),0),SMALL(P411:P413,1)-SUM(O411:O413))),IF(Q411&lt;0,IF(G413="",SMALL(P411:P413,1)-SUM(O411:O413),0),SMALL(P411:P413,1)-SUM(O411:O413)))+T408,IF(G413="",IF(OR(G411="DNB1",G411="DNB2",G411="AH1(0)",G411="AH2(0)",G411="AH1(1)",G411="AH2(1)",G411="AH1(2)",G411="AH2(2)",G411="AH1(3)",G411="AH2(3)",G411="AH1(4)",G411="AH2(4)"),0,IF(Q411&lt;0,IF(G413="",SMALL(P411:P413,1)-SUM(O411:O413),0),SMALL(P411:P413,1)-SUM(O411:O413))),IF(Q411&lt;0,IF(G413="",SMALL(P411:P413,1)-SUM(O411:O413),0),SMALL(P411:P413,1)-SUM(O411:O413)))))</f>
        <v>-34.202159999999992</v>
      </c>
      <c r="U411" s="285">
        <f>IF($B411=$B408,IF(Q411&lt;0,IF(G413="",Q411,0),Q411)+U408,Q411)</f>
        <v>53.302679999999988</v>
      </c>
      <c r="V411" s="287">
        <f>IF(U411=0,0,U411/AT411)</f>
        <v>5.542028925233157E-2</v>
      </c>
      <c r="W411" s="34">
        <f>IF(L411="","",IF(L413&gt;0,(SUM(L411:L413)/L411)/(SUM(L411:L413)/L411+SUM(L411:L413)/L412+SUM(L411:L413)/L413),L412/SUM(L411:L412)))</f>
        <v>0.4042215161143895</v>
      </c>
      <c r="X411" s="77">
        <f t="shared" si="145"/>
        <v>0</v>
      </c>
      <c r="Y411" s="77">
        <f t="shared" si="145"/>
        <v>0</v>
      </c>
      <c r="Z411" s="77">
        <f t="shared" si="145"/>
        <v>0</v>
      </c>
      <c r="AA411" s="77">
        <f t="shared" si="145"/>
        <v>0</v>
      </c>
      <c r="AB411" s="77">
        <f t="shared" si="145"/>
        <v>0</v>
      </c>
      <c r="AC411" s="77">
        <f t="shared" si="145"/>
        <v>0</v>
      </c>
      <c r="AD411" s="77">
        <f t="shared" si="145"/>
        <v>0</v>
      </c>
      <c r="AE411" s="77">
        <f t="shared" si="129"/>
        <v>0</v>
      </c>
      <c r="AF411" s="77">
        <f t="shared" si="130"/>
        <v>0</v>
      </c>
      <c r="AG411" s="77">
        <f t="shared" si="131"/>
        <v>0</v>
      </c>
      <c r="AH411" s="77">
        <f t="shared" si="132"/>
        <v>0</v>
      </c>
      <c r="AI411" s="77">
        <f t="shared" si="133"/>
        <v>0</v>
      </c>
      <c r="AJ411" s="77">
        <f t="shared" si="134"/>
        <v>0</v>
      </c>
      <c r="AK411" s="77">
        <f t="shared" si="135"/>
        <v>0</v>
      </c>
      <c r="AL411" s="77">
        <f t="shared" si="136"/>
        <v>0</v>
      </c>
      <c r="AM411" s="77">
        <f t="shared" si="137"/>
        <v>0</v>
      </c>
      <c r="AN411" s="77">
        <f t="shared" si="138"/>
        <v>0</v>
      </c>
      <c r="AO411" s="77">
        <f t="shared" si="139"/>
        <v>0</v>
      </c>
      <c r="AP411" s="77">
        <f t="shared" si="140"/>
        <v>0</v>
      </c>
      <c r="AQ411" s="77">
        <f t="shared" si="141"/>
        <v>0</v>
      </c>
      <c r="AR411" s="77">
        <f t="shared" si="142"/>
        <v>0</v>
      </c>
      <c r="AS411" s="105" t="str">
        <f>IF($B411="","",IF($B411=$B408,AS408,$B411))</f>
        <v>27</v>
      </c>
      <c r="AT411" s="322">
        <f>IF($B411=$B408,AT408+SUM(O411:O413),SUM(O411:O413))</f>
        <v>961.79000000000019</v>
      </c>
      <c r="AU411" s="285">
        <f>IF($A411=" ",SUM(O411:O413),0)+AU408</f>
        <v>0</v>
      </c>
      <c r="AV411" s="285">
        <f>IF($B411="","",AV408+Q411)</f>
        <v>696.76047538757587</v>
      </c>
    </row>
    <row r="412" spans="1:48" ht="13" customHeight="1" x14ac:dyDescent="0.2">
      <c r="A412" s="308"/>
      <c r="B412" s="282"/>
      <c r="C412" s="303"/>
      <c r="D412" s="39" t="s">
        <v>56</v>
      </c>
      <c r="E412" s="277"/>
      <c r="F412" s="291"/>
      <c r="G412" s="120" t="s">
        <v>78</v>
      </c>
      <c r="H412" s="277"/>
      <c r="I412" s="42" t="s">
        <v>23</v>
      </c>
      <c r="J412" s="177">
        <f>IF(I412="","",IF(_xlfn.XLOOKUP(I412,I$3:I411,$AS$3:AS411,0,,-1)=AS412,_xlfn.XLOOKUP(I412,I$3:I411,J$3:J411,1,,-1)+1,1))</f>
        <v>13</v>
      </c>
      <c r="K412" s="178">
        <f>IF(I412="","",_xlfn.XLOOKUP(I412,I$3:I411,K$3:K411,0,,-1)+IF($D412=" ",1,0))</f>
        <v>0</v>
      </c>
      <c r="L412" s="121">
        <v>1.7809999999999999</v>
      </c>
      <c r="M412" s="122">
        <v>109.06</v>
      </c>
      <c r="N412" s="294"/>
      <c r="O412" s="47">
        <f>IF(OR(W411="",W412=""),"",ROUND(IF(L413&gt;0,IF(M412&gt;0,M412,IF(M411&gt;0,IF(N411=TRUE,ROUND((M411*W412)/W411,0),(M411*W412)/W411),IF(M412&gt;0,IF(N411=TRUE,ROUND(M412,0),M412),IF(M413&gt;0,IF(N411=TRUE,ROUND(O413*W412/W413,0),O413*W412/W413),0)))),IF(M412&gt;0,M412,IF(N411=TRUE,ROUND((M411*W412)/W411,0),(M411*W412)/W411))),2))</f>
        <v>109.06</v>
      </c>
      <c r="P412" s="48">
        <f t="shared" si="143"/>
        <v>194.23586</v>
      </c>
      <c r="Q412" s="277"/>
      <c r="R412" s="286"/>
      <c r="S412" s="286"/>
      <c r="T412" s="286"/>
      <c r="U412" s="286"/>
      <c r="V412" s="288"/>
      <c r="W412" s="49">
        <f>IF(L412="","",IF(L413&gt;0,(SUM(L411:L413)/L412)/(SUM(L411:L413)/L411+SUM(L411:L413)/L412+SUM(L411:L413)/L413),L411/SUM(L411:L412)))</f>
        <v>0.59577848388561061</v>
      </c>
      <c r="X412" s="77">
        <f t="shared" si="145"/>
        <v>0</v>
      </c>
      <c r="Y412" s="77">
        <f t="shared" si="145"/>
        <v>0</v>
      </c>
      <c r="Z412" s="77">
        <f t="shared" si="145"/>
        <v>0</v>
      </c>
      <c r="AA412" s="77">
        <f t="shared" si="145"/>
        <v>0</v>
      </c>
      <c r="AB412" s="77">
        <f t="shared" si="145"/>
        <v>0</v>
      </c>
      <c r="AC412" s="77">
        <f t="shared" si="145"/>
        <v>0</v>
      </c>
      <c r="AD412" s="77">
        <f t="shared" si="145"/>
        <v>0</v>
      </c>
      <c r="AE412" s="77">
        <f t="shared" si="129"/>
        <v>0</v>
      </c>
      <c r="AF412" s="77">
        <f t="shared" si="130"/>
        <v>0</v>
      </c>
      <c r="AG412" s="77">
        <f t="shared" si="131"/>
        <v>0</v>
      </c>
      <c r="AH412" s="77">
        <f t="shared" si="132"/>
        <v>0</v>
      </c>
      <c r="AI412" s="77">
        <f t="shared" si="133"/>
        <v>0</v>
      </c>
      <c r="AJ412" s="77">
        <f t="shared" si="134"/>
        <v>0</v>
      </c>
      <c r="AK412" s="77">
        <f t="shared" si="135"/>
        <v>0</v>
      </c>
      <c r="AL412" s="77">
        <f t="shared" si="136"/>
        <v>0</v>
      </c>
      <c r="AM412" s="77">
        <f t="shared" si="137"/>
        <v>0</v>
      </c>
      <c r="AN412" s="77">
        <f t="shared" si="138"/>
        <v>0</v>
      </c>
      <c r="AO412" s="77">
        <f t="shared" si="139"/>
        <v>0</v>
      </c>
      <c r="AP412" s="77">
        <f t="shared" si="140"/>
        <v>0</v>
      </c>
      <c r="AQ412" s="77">
        <f t="shared" si="141"/>
        <v>0</v>
      </c>
      <c r="AR412" s="77">
        <f t="shared" si="142"/>
        <v>0</v>
      </c>
      <c r="AS412" s="105" t="str">
        <f>IF($B411="","",IF($B411=$B408,AS409,$B411))</f>
        <v>27</v>
      </c>
      <c r="AT412" s="311"/>
      <c r="AU412" s="298"/>
      <c r="AV412" s="298"/>
    </row>
    <row r="413" spans="1:48" ht="13.25" customHeight="1" x14ac:dyDescent="0.2">
      <c r="A413" s="309"/>
      <c r="B413" s="283"/>
      <c r="C413" s="304"/>
      <c r="D413" s="54" t="s">
        <v>32</v>
      </c>
      <c r="E413" s="278"/>
      <c r="F413" s="292"/>
      <c r="G413" s="134"/>
      <c r="H413" s="278"/>
      <c r="I413" s="57"/>
      <c r="J413" s="179" t="str">
        <f>IF(I413="","",IF(_xlfn.XLOOKUP(I413,I$3:I412,$AS$3:AS412,0,,-1)=AS413,_xlfn.XLOOKUP(I413,I$3:I412,J$3:J412,1,,-1)+1,1))</f>
        <v/>
      </c>
      <c r="K413" s="63" t="str">
        <f>IF(I413="","",_xlfn.XLOOKUP(I413,I$3:I412,K$3:K412,0,,-1)+IF($D413=" ",1,0))</f>
        <v/>
      </c>
      <c r="L413" s="55"/>
      <c r="M413" s="128"/>
      <c r="N413" s="295"/>
      <c r="O413" s="62" t="str">
        <f>IF(OR(W411="",W412=""),"",IF(L413&gt;0,ROUND(IF(M413&gt;0,M413,IF(M411&gt;0,IF(N411=TRUE,ROUND((M411*W413)/W411,0),(M411*W413)/W411),IF(M412&gt;0,IF(N411=TRUE,ROUND((M412*W413)/W412,0),(M412*W413)/W412),IF(M413&gt;0,M413,0)))),2),""))</f>
        <v/>
      </c>
      <c r="P413" s="63" t="str">
        <f t="shared" si="143"/>
        <v/>
      </c>
      <c r="Q413" s="278"/>
      <c r="R413" s="278"/>
      <c r="S413" s="278"/>
      <c r="T413" s="278"/>
      <c r="U413" s="278"/>
      <c r="V413" s="289"/>
      <c r="W413" s="64" t="str">
        <f>IF(L413="","",(SUM(L411:L413)/L413)/(SUM(L411:L413)/L411+SUM(L411:L413)/L412+SUM(L411:L413)/L413))</f>
        <v/>
      </c>
      <c r="X413" s="77">
        <f t="shared" ref="X413:AD422" si="146">IF($I413=X$2,IF(OR($D413="W",$D413="1/2W",$D413="1/2L"),$P413-$O413,IF($D413="X",0,-$O413)),0)</f>
        <v>0</v>
      </c>
      <c r="Y413" s="77">
        <f t="shared" si="146"/>
        <v>0</v>
      </c>
      <c r="Z413" s="77">
        <f t="shared" si="146"/>
        <v>0</v>
      </c>
      <c r="AA413" s="77">
        <f t="shared" si="146"/>
        <v>0</v>
      </c>
      <c r="AB413" s="77">
        <f t="shared" si="146"/>
        <v>0</v>
      </c>
      <c r="AC413" s="77">
        <f t="shared" si="146"/>
        <v>0</v>
      </c>
      <c r="AD413" s="77">
        <f t="shared" si="146"/>
        <v>0</v>
      </c>
      <c r="AE413" s="77">
        <f t="shared" si="129"/>
        <v>0</v>
      </c>
      <c r="AF413" s="77">
        <f t="shared" si="130"/>
        <v>0</v>
      </c>
      <c r="AG413" s="77">
        <f t="shared" si="131"/>
        <v>0</v>
      </c>
      <c r="AH413" s="77">
        <f t="shared" si="132"/>
        <v>0</v>
      </c>
      <c r="AI413" s="77">
        <f t="shared" si="133"/>
        <v>0</v>
      </c>
      <c r="AJ413" s="77">
        <f t="shared" si="134"/>
        <v>0</v>
      </c>
      <c r="AK413" s="77">
        <f t="shared" si="135"/>
        <v>0</v>
      </c>
      <c r="AL413" s="77">
        <f t="shared" si="136"/>
        <v>0</v>
      </c>
      <c r="AM413" s="77">
        <f t="shared" si="137"/>
        <v>0</v>
      </c>
      <c r="AN413" s="77">
        <f t="shared" si="138"/>
        <v>0</v>
      </c>
      <c r="AO413" s="77">
        <f t="shared" si="139"/>
        <v>0</v>
      </c>
      <c r="AP413" s="77">
        <f t="shared" si="140"/>
        <v>0</v>
      </c>
      <c r="AQ413" s="77">
        <f t="shared" si="141"/>
        <v>0</v>
      </c>
      <c r="AR413" s="77">
        <f t="shared" si="142"/>
        <v>0</v>
      </c>
      <c r="AS413" s="105" t="str">
        <f>IF($B411="","",IF($B411=$B408,AS410,$B411))</f>
        <v>27</v>
      </c>
      <c r="AT413" s="311"/>
      <c r="AU413" s="298"/>
      <c r="AV413" s="298"/>
    </row>
    <row r="414" spans="1:48" ht="13.25" customHeight="1" x14ac:dyDescent="0.2">
      <c r="A414" s="307" t="str">
        <f>IF(OR(D414="W",D415="W",D416="W",D414="1/2W",D415="1/2W",D416="1/2W",D414="1/2L",D415="1/2L",D416="1/2L"),"OK",IF(OR(D414="L",D415="L",D416="L"),"LOSS",IF(OR(D414="X",D415="X",D416="X"),"Anulado"," ")))</f>
        <v>OK</v>
      </c>
      <c r="B414" s="317" t="s">
        <v>387</v>
      </c>
      <c r="C414" s="305" t="str">
        <f>IF(E414=""," ","– "&amp;COUNTIF(B$3:B416,$B414))</f>
        <v>– 1</v>
      </c>
      <c r="D414" s="65" t="s">
        <v>28</v>
      </c>
      <c r="E414" s="326">
        <v>44711.520833333336</v>
      </c>
      <c r="F414" s="314" t="s">
        <v>388</v>
      </c>
      <c r="G414" s="66" t="s">
        <v>79</v>
      </c>
      <c r="H414" s="313" t="str">
        <f ca="1">IF(E414="","",IF(AND(DAY(E414)&lt;DAY(TODAY()),$A414=" "),"???",IF($A414=" ",IF(AND(DAY(E414)=DAY(TODAY()),HOUR(E414)&lt;=HOUR(NOW())+1),IF(AND(HOUR(E414)+2&lt;=HOUR(NOW()),DAY(E414)&lt;=DAY(TODAY()),MINUTE(E414)&lt;=MINUTE(NOW())),"???",IF(OR(MINUTE(E414)&lt;=MINUTE(NOW()),HOUR(E414)&lt;=HOUR(NOW())),"!!!","")),""),"")))</f>
        <v/>
      </c>
      <c r="I414" s="67" t="s">
        <v>20</v>
      </c>
      <c r="J414" s="69">
        <f>IF(I414="","",IF(_xlfn.XLOOKUP(I414,I$3:I413,$AS$3:AS413,0,,-1)=AS414,_xlfn.XLOOKUP(I414,I$3:I413,J$3:J413,1,,-1)+1,1))</f>
        <v>1</v>
      </c>
      <c r="K414" s="173">
        <f>IF(I414="","",_xlfn.XLOOKUP(I414,I$3:I413,K$3:K413,0,,-1)+IF($D414=" ",1,0))</f>
        <v>0</v>
      </c>
      <c r="L414" s="70">
        <v>4</v>
      </c>
      <c r="M414" s="71">
        <v>9.65</v>
      </c>
      <c r="N414" s="293" t="b">
        <v>0</v>
      </c>
      <c r="O414" s="72">
        <f>IF(OR(W414="",W415=""),"",ROUND(IF(L416&gt;0,IF(M414&gt;0,M414,IF(M415&gt;0,IF(N414=TRUE,ROUND((M415*W414)/W415,0),(M415*W414)/W415),IF(N414=TRUE,ROUND((M416*W414)/W416,0),(M416*W414)/W416))),IF(M414&gt;0,M414,IF(N414=TRUE,ROUND((M415*W414)/W415,0),(M415*W414)/W415))),2))</f>
        <v>9.65</v>
      </c>
      <c r="P414" s="73">
        <f t="shared" si="143"/>
        <v>38.6</v>
      </c>
      <c r="Q414" s="320">
        <f>IF($A414="Anulado",0,IF(OR($A414="LOSS",$A414="OK"),IF(OR($D414="W",$D414="1/2W",$D414="1/2L"),P414-O414,IF($D414="L",-O414,0))+IF(OR($D415="W",$D415="1/2W",$D415="1/2L"),P415-O415,IF($D415="L",-O415,0))+IF(OR($D416="W",$D416="1/2W",$D416="1/2L"),P416-O416,IF($D416="L",-O416,0)),IF(AND(OR($D414="W",$D414="1/2W",$D414="1/2L"),D415="W"),P414+P415-SUM(O414:O416)+_xlfn.XLOOKUP("X",D414:D416,O414:O416,0),IF(AND(D414=TRUE,D416="W"),P414+P416-SUM(O414:O416),IF(AND(D415="W",D416="W"),P415+P416-SUM(O414:O416)+_xlfn.XLOOKUP("X",D414:D416,O414:O416,0),IF(L416&gt;0,IF(OR($D414="W",$D414="1/2W",$D414="1/2L"),P414-SUM(O414:O416)+_xlfn.XLOOKUP("X",D414:D416,O414:O416,0),IF(OR($D414="W",$D414="1/2W",$D414="1/2L"),P415-SUM(O414:O416)+_xlfn.XLOOKUP("X",D414:D416,O414:O416,0),IF(OR($D414="W",$D414="1/2W",$D414="1/2L"),P416-SUM(O414:O416)+_xlfn.XLOOKUP("X",D414:D416,O414:O416,0),SUM(P414:P416)/3-SUM(O414:O416)+_xlfn.XLOOKUP("X",D414:D416,O414:O416,0)))),IF(OR($D414="W",$D414="1/2W",$D414="1/2L"),P414-SUM(O414:O415)+_xlfn.XLOOKUP("X",D414:D416,O414:O416,0),IF(OR($D414="W",$D414="1/2W",$D414="1/2L"),P415-SUM(O414:O415)+_xlfn.XLOOKUP("X",D414:D416,O414:O416,0),SUM(P414:P415)/2-SUM(O414:O415)+_xlfn.XLOOKUP("X",D414:D416,O414:O416,0)))))))))</f>
        <v>2.7001999999999988</v>
      </c>
      <c r="R414" s="319">
        <f>IF(Q414=0,0,Q414/SUM(O414:O416))</f>
        <v>7.3215835140997804E-2</v>
      </c>
      <c r="S414" s="296">
        <f>IF($B414=$B411,IF(OR($A414="LOSS",$A414="OK",$A414="Anulada"),Q414,0)+S411,IF(OR($A414="LOSS",$A414="OK",$A414="Anulada"),Q414,0))</f>
        <v>2.7001999999999988</v>
      </c>
      <c r="T414" s="296">
        <f>IF($B414="",0,IF($B414=$B411,IF(G416="",IF(OR(G414="DNB1",G414="DNB2",G414="AH1(0)",G414="AH2(0)",G414="AH1(1)",G414="AH2(1)",G414="AH1(2)",G414="AH2(2)",G414="AH1(3)",G414="AH2(3)",G414="AH1(4)",G414="AH2(4)"),0,IF(Q414&lt;0,IF(G416="",SMALL(P414:P416,1)-SUM(O414:O416),0),SMALL(P414:P416,1)-SUM(O414:O416))),IF(Q414&lt;0,IF(G416="",SMALL(P414:P416,1)-SUM(O414:O416),0),SMALL(P414:P416,1)-SUM(O414:O416)))+T411,IF(G416="",IF(OR(G414="DNB1",G414="DNB2",G414="AH1(0)",G414="AH2(0)",G414="AH1(1)",G414="AH2(1)",G414="AH1(2)",G414="AH2(2)",G414="AH1(3)",G414="AH2(3)",G414="AH1(4)",G414="AH2(4)"),0,IF(Q414&lt;0,IF(G416="",SMALL(P414:P416,1)-SUM(O414:O416),0),SMALL(P414:P416,1)-SUM(O414:O416))),IF(Q414&lt;0,IF(G416="",SMALL(P414:P416,1)-SUM(O414:O416),0),SMALL(P414:P416,1)-SUM(O414:O416)))))</f>
        <v>-7.9199999999999946</v>
      </c>
      <c r="U414" s="296">
        <f>IF($B414=$B411,IF(Q414&lt;0,IF(G416="",Q414,0),Q414)+U411,Q414)</f>
        <v>2.7001999999999988</v>
      </c>
      <c r="V414" s="323">
        <f>IF(U414=0,0,U414/AT414)</f>
        <v>7.3215835140997804E-2</v>
      </c>
      <c r="W414" s="74">
        <f>IF(L414="","",IF(L416&gt;0,(SUM(L414:L416)/L414)/(SUM(L414:L416)/L414+SUM(L414:L416)/L415+SUM(L414:L416)/L416),L415/SUM(L414:L415)))</f>
        <v>0.24874371859296485</v>
      </c>
      <c r="X414" s="77">
        <f t="shared" si="146"/>
        <v>0</v>
      </c>
      <c r="Y414" s="77">
        <f t="shared" si="146"/>
        <v>0</v>
      </c>
      <c r="Z414" s="89">
        <f t="shared" si="146"/>
        <v>-9.65</v>
      </c>
      <c r="AA414" s="77">
        <f t="shared" si="146"/>
        <v>0</v>
      </c>
      <c r="AB414" s="77">
        <f t="shared" si="146"/>
        <v>0</v>
      </c>
      <c r="AC414" s="77">
        <f t="shared" si="146"/>
        <v>0</v>
      </c>
      <c r="AD414" s="77">
        <f t="shared" si="146"/>
        <v>0</v>
      </c>
      <c r="AE414" s="77">
        <f t="shared" si="129"/>
        <v>0</v>
      </c>
      <c r="AF414" s="77">
        <f t="shared" si="130"/>
        <v>0</v>
      </c>
      <c r="AG414" s="77">
        <f t="shared" si="131"/>
        <v>0</v>
      </c>
      <c r="AH414" s="77">
        <f t="shared" si="132"/>
        <v>0</v>
      </c>
      <c r="AI414" s="77">
        <f t="shared" si="133"/>
        <v>0</v>
      </c>
      <c r="AJ414" s="77">
        <f t="shared" si="134"/>
        <v>1</v>
      </c>
      <c r="AK414" s="77">
        <f t="shared" si="135"/>
        <v>0</v>
      </c>
      <c r="AL414" s="77">
        <f t="shared" si="136"/>
        <v>0</v>
      </c>
      <c r="AM414" s="77">
        <f t="shared" si="137"/>
        <v>0</v>
      </c>
      <c r="AN414" s="77">
        <f t="shared" si="138"/>
        <v>0</v>
      </c>
      <c r="AO414" s="77">
        <f t="shared" si="139"/>
        <v>0</v>
      </c>
      <c r="AP414" s="77">
        <f t="shared" si="140"/>
        <v>0</v>
      </c>
      <c r="AQ414" s="77">
        <f t="shared" si="141"/>
        <v>0</v>
      </c>
      <c r="AR414" s="77">
        <f t="shared" si="142"/>
        <v>0</v>
      </c>
      <c r="AS414" s="107" t="str">
        <f>IF($B414="","",IF($B414=$B411,AS411,$B414))</f>
        <v>30</v>
      </c>
      <c r="AT414" s="321">
        <f>IF($B414=$B411,AT411+SUM(O414:O416),SUM(O414:O416))</f>
        <v>36.879999999999995</v>
      </c>
      <c r="AU414" s="296">
        <f>IF($A414=" ",SUM(O414:O416),0)+AU411</f>
        <v>0</v>
      </c>
      <c r="AV414" s="296">
        <f>IF($B414="","",AV411+Q414)</f>
        <v>699.46067538757586</v>
      </c>
    </row>
    <row r="415" spans="1:48" ht="13" customHeight="1" x14ac:dyDescent="0.2">
      <c r="A415" s="308"/>
      <c r="B415" s="282"/>
      <c r="C415" s="303"/>
      <c r="D415" s="79" t="s">
        <v>28</v>
      </c>
      <c r="E415" s="277"/>
      <c r="F415" s="291"/>
      <c r="G415" s="80" t="s">
        <v>56</v>
      </c>
      <c r="H415" s="277"/>
      <c r="I415" s="81" t="s">
        <v>20</v>
      </c>
      <c r="J415" s="83">
        <f>IF(I415="","",IF(_xlfn.XLOOKUP(I415,I$3:I414,$AS$3:AS414,0,,-1)=AS415,_xlfn.XLOOKUP(I415,I$3:I414,J$3:J414,1,,-1)+1,1))</f>
        <v>2</v>
      </c>
      <c r="K415" s="174">
        <f>IF(I415="","",_xlfn.XLOOKUP(I415,I$3:I414,K$3:K414,0,,-1)+IF($D415=" ",1,0))</f>
        <v>0</v>
      </c>
      <c r="L415" s="84">
        <v>4</v>
      </c>
      <c r="M415" s="85">
        <v>7.24</v>
      </c>
      <c r="N415" s="294"/>
      <c r="O415" s="86">
        <f>IF(OR(W414="",W415=""),"",ROUND(IF(L416&gt;0,IF(M415&gt;0,M415,IF(M414&gt;0,IF(N414=TRUE,ROUND((M414*W415)/W414,0),(M414*W415)/W414),IF(M415&gt;0,IF(N414=TRUE,ROUND(M415,0),M415),IF(M416&gt;0,IF(N414=TRUE,ROUND(O416*W415/W416,0),O416*W415/W416),0)))),IF(M415&gt;0,M415,IF(N414=TRUE,ROUND((M414*W415)/W414,0),(M414*W415)/W414))),2))</f>
        <v>7.24</v>
      </c>
      <c r="P415" s="87">
        <f t="shared" si="143"/>
        <v>28.96</v>
      </c>
      <c r="Q415" s="277"/>
      <c r="R415" s="286"/>
      <c r="S415" s="286"/>
      <c r="T415" s="286"/>
      <c r="U415" s="286"/>
      <c r="V415" s="288"/>
      <c r="W415" s="88">
        <f>IF(L415="","",IF(L416&gt;0,(SUM(L414:L416)/L415)/(SUM(L414:L416)/L414+SUM(L414:L416)/L415+SUM(L414:L416)/L416),L414/SUM(L414:L415)))</f>
        <v>0.24874371859296485</v>
      </c>
      <c r="X415" s="77">
        <f t="shared" si="146"/>
        <v>0</v>
      </c>
      <c r="Y415" s="77">
        <f t="shared" si="146"/>
        <v>0</v>
      </c>
      <c r="Z415" s="89">
        <f t="shared" si="146"/>
        <v>-7.24</v>
      </c>
      <c r="AA415" s="77">
        <f t="shared" si="146"/>
        <v>0</v>
      </c>
      <c r="AB415" s="77">
        <f t="shared" si="146"/>
        <v>0</v>
      </c>
      <c r="AC415" s="77">
        <f t="shared" si="146"/>
        <v>0</v>
      </c>
      <c r="AD415" s="77">
        <f t="shared" si="146"/>
        <v>0</v>
      </c>
      <c r="AE415" s="77">
        <f t="shared" si="129"/>
        <v>0</v>
      </c>
      <c r="AF415" s="77">
        <f t="shared" si="130"/>
        <v>0</v>
      </c>
      <c r="AG415" s="77">
        <f t="shared" si="131"/>
        <v>0</v>
      </c>
      <c r="AH415" s="77">
        <f t="shared" si="132"/>
        <v>0</v>
      </c>
      <c r="AI415" s="77">
        <f t="shared" si="133"/>
        <v>0</v>
      </c>
      <c r="AJ415" s="77">
        <f t="shared" si="134"/>
        <v>1</v>
      </c>
      <c r="AK415" s="77">
        <f t="shared" si="135"/>
        <v>0</v>
      </c>
      <c r="AL415" s="77">
        <f t="shared" si="136"/>
        <v>0</v>
      </c>
      <c r="AM415" s="77">
        <f t="shared" si="137"/>
        <v>0</v>
      </c>
      <c r="AN415" s="77">
        <f t="shared" si="138"/>
        <v>0</v>
      </c>
      <c r="AO415" s="77">
        <f t="shared" si="139"/>
        <v>0</v>
      </c>
      <c r="AP415" s="77">
        <f t="shared" si="140"/>
        <v>0</v>
      </c>
      <c r="AQ415" s="77">
        <f t="shared" si="141"/>
        <v>0</v>
      </c>
      <c r="AR415" s="77">
        <f t="shared" si="142"/>
        <v>0</v>
      </c>
      <c r="AS415" s="107" t="str">
        <f>IF($B414="","",IF($B414=$B411,AS412,$B414))</f>
        <v>30</v>
      </c>
      <c r="AT415" s="311"/>
      <c r="AU415" s="298"/>
      <c r="AV415" s="298"/>
    </row>
    <row r="416" spans="1:48" ht="13.25" customHeight="1" x14ac:dyDescent="0.2">
      <c r="A416" s="309"/>
      <c r="B416" s="283"/>
      <c r="C416" s="304"/>
      <c r="D416" s="90" t="s">
        <v>31</v>
      </c>
      <c r="E416" s="278"/>
      <c r="F416" s="292"/>
      <c r="G416" s="91">
        <v>1</v>
      </c>
      <c r="H416" s="278"/>
      <c r="I416" s="92" t="s">
        <v>20</v>
      </c>
      <c r="J416" s="94">
        <f>IF(I416="","",IF(_xlfn.XLOOKUP(I416,I$3:I415,$AS$3:AS415,0,,-1)=AS416,_xlfn.XLOOKUP(I416,I$3:I415,J$3:J415,1,,-1)+1,1))</f>
        <v>3</v>
      </c>
      <c r="K416" s="180">
        <f>IF(I416="","",_xlfn.XLOOKUP(I416,I$3:I415,K$3:K415,0,,-1)+IF($D416=" ",1,0))</f>
        <v>0</v>
      </c>
      <c r="L416" s="95">
        <v>1.98</v>
      </c>
      <c r="M416" s="96">
        <v>19.989999999999998</v>
      </c>
      <c r="N416" s="295"/>
      <c r="O416" s="97">
        <f>IF(OR(W414="",W415=""),"",IF(L416&gt;0,ROUND(IF(M416&gt;0,M416,IF(M414&gt;0,IF(N414=TRUE,ROUND((M414*W416)/W414,0),(M414*W416)/W414),IF(M415&gt;0,IF(N414=TRUE,ROUND((M415*W416)/W415,0),(M415*W416)/W415),IF(M416&gt;0,M416,0)))),2),""))</f>
        <v>19.989999999999998</v>
      </c>
      <c r="P416" s="98">
        <f t="shared" si="143"/>
        <v>39.580199999999998</v>
      </c>
      <c r="Q416" s="278"/>
      <c r="R416" s="278"/>
      <c r="S416" s="278"/>
      <c r="T416" s="278"/>
      <c r="U416" s="278"/>
      <c r="V416" s="289"/>
      <c r="W416" s="99">
        <f>IF(L416="","",(SUM(L414:L416)/L416)/(SUM(L414:L416)/L414+SUM(L414:L416)/L415+SUM(L414:L416)/L416))</f>
        <v>0.50251256281407042</v>
      </c>
      <c r="X416" s="77">
        <f t="shared" si="146"/>
        <v>0</v>
      </c>
      <c r="Y416" s="77">
        <f t="shared" si="146"/>
        <v>0</v>
      </c>
      <c r="Z416" s="89">
        <f t="shared" si="146"/>
        <v>19.590199999999999</v>
      </c>
      <c r="AA416" s="77">
        <f t="shared" si="146"/>
        <v>0</v>
      </c>
      <c r="AB416" s="77">
        <f t="shared" si="146"/>
        <v>0</v>
      </c>
      <c r="AC416" s="77">
        <f t="shared" si="146"/>
        <v>0</v>
      </c>
      <c r="AD416" s="77">
        <f t="shared" si="146"/>
        <v>0</v>
      </c>
      <c r="AE416" s="77">
        <f t="shared" si="129"/>
        <v>0</v>
      </c>
      <c r="AF416" s="77">
        <f t="shared" si="130"/>
        <v>0</v>
      </c>
      <c r="AG416" s="77">
        <f t="shared" si="131"/>
        <v>0</v>
      </c>
      <c r="AH416" s="77">
        <f t="shared" si="132"/>
        <v>0</v>
      </c>
      <c r="AI416" s="77">
        <f t="shared" si="133"/>
        <v>1</v>
      </c>
      <c r="AJ416" s="77">
        <f t="shared" si="134"/>
        <v>0</v>
      </c>
      <c r="AK416" s="77">
        <f t="shared" si="135"/>
        <v>0</v>
      </c>
      <c r="AL416" s="77">
        <f t="shared" si="136"/>
        <v>0</v>
      </c>
      <c r="AM416" s="77">
        <f t="shared" si="137"/>
        <v>0</v>
      </c>
      <c r="AN416" s="77">
        <f t="shared" si="138"/>
        <v>0</v>
      </c>
      <c r="AO416" s="77">
        <f t="shared" si="139"/>
        <v>0</v>
      </c>
      <c r="AP416" s="77">
        <f t="shared" si="140"/>
        <v>0</v>
      </c>
      <c r="AQ416" s="77">
        <f t="shared" si="141"/>
        <v>0</v>
      </c>
      <c r="AR416" s="77">
        <f t="shared" si="142"/>
        <v>0</v>
      </c>
      <c r="AS416" s="107" t="str">
        <f>IF($B414="","",IF($B414=$B411,AS413,$B414))</f>
        <v>30</v>
      </c>
      <c r="AT416" s="311"/>
      <c r="AU416" s="298"/>
      <c r="AV416" s="298"/>
    </row>
    <row r="417" spans="1:48" ht="13.25" customHeight="1" x14ac:dyDescent="0.2">
      <c r="A417" s="312" t="str">
        <f>IF(OR(D417="W",D418="W",D419="W",D417="1/2W",D418="1/2W",D419="1/2W",D417="1/2L",D418="1/2L",D419="1/2L"),"OK",IF(OR(D417="L",D418="L",D419="L"),"LOSS",IF(OR(D417="X",D418="X",D419="X"),"Anulado"," ")))</f>
        <v>Anulado</v>
      </c>
      <c r="B417" s="316" t="str">
        <f>IF(E417="","",$B414)</f>
        <v>30</v>
      </c>
      <c r="C417" s="302" t="str">
        <f>IF(E417=""," ","– "&amp;COUNTIF(B$3:B419,$B417))</f>
        <v>– 2</v>
      </c>
      <c r="D417" s="25" t="s">
        <v>56</v>
      </c>
      <c r="E417" s="325">
        <v>44712.625</v>
      </c>
      <c r="F417" s="315" t="s">
        <v>389</v>
      </c>
      <c r="G417" s="117" t="s">
        <v>263</v>
      </c>
      <c r="H417" s="306" t="str">
        <f ca="1">IF(E417="","",IF(AND(DAY(E417)&lt;DAY(TODAY()),$A417=" "),"???",IF($A417=" ",IF(AND(DAY(E417)=DAY(TODAY()),HOUR(E417)&lt;=HOUR(NOW())+1),IF(AND(HOUR(E417)+2&lt;=HOUR(NOW()),DAY(E417)&lt;=DAY(TODAY()),MINUTE(E417)&lt;=MINUTE(NOW())),"???",IF(OR(MINUTE(E417)&lt;=MINUTE(NOW()),HOUR(E417)&lt;=HOUR(NOW())),"!!!","")),""),"")))</f>
        <v/>
      </c>
      <c r="I417" s="27" t="s">
        <v>20</v>
      </c>
      <c r="J417" s="175">
        <f>IF(I417="","",IF(_xlfn.XLOOKUP(I417,I$3:I416,$AS$3:AS416,0,,-1)=AS417,_xlfn.XLOOKUP(I417,I$3:I416,J$3:J416,1,,-1)+1,1))</f>
        <v>4</v>
      </c>
      <c r="K417" s="176">
        <f>IF(I417="","",_xlfn.XLOOKUP(I417,I$3:I416,K$3:K416,0,,-1)+IF($D417=" ",1,0))</f>
        <v>0</v>
      </c>
      <c r="L417" s="118">
        <v>2.7</v>
      </c>
      <c r="M417" s="119">
        <v>6.02</v>
      </c>
      <c r="N417" s="318" t="b">
        <v>0</v>
      </c>
      <c r="O417" s="102">
        <f>IF(OR(W417="",W418=""),"",ROUND(IF(L419&gt;0,IF(M417&gt;0,M417,IF(M418&gt;0,IF(N417=TRUE,ROUND((M418*W417)/W418,0),(M418*W417)/W418),IF(N417=TRUE,ROUND((M419*W417)/W419,0),(M419*W417)/W419))),IF(M417&gt;0,M417,IF(N417=TRUE,ROUND((M418*W417)/W418,0),(M418*W417)/W418))),2))</f>
        <v>6.02</v>
      </c>
      <c r="P417" s="33">
        <f t="shared" si="143"/>
        <v>16.254000000000001</v>
      </c>
      <c r="Q417" s="301">
        <f>IF($A417="Anulado",0,IF(OR($A417="LOSS",$A417="OK"),IF(OR($D417="W",$D417="1/2W",$D417="1/2L"),P417-O417,IF($D417="L",-O417,0))+IF(OR($D418="W",$D418="1/2W",$D418="1/2L"),P418-O418,IF($D418="L",-O418,0))+IF(OR($D419="W",$D419="1/2W",$D419="1/2L"),P419-O419,IF($D419="L",-O419,0)),IF(AND(OR($D417="W",$D417="1/2W",$D417="1/2L"),D418="W"),P417+P418-SUM(O417:O419)+_xlfn.XLOOKUP("X",D417:D419,O417:O419,0),IF(AND(D417=TRUE,D419="W"),P417+P419-SUM(O417:O419),IF(AND(D418="W",D419="W"),P418+P419-SUM(O417:O419)+_xlfn.XLOOKUP("X",D417:D419,O417:O419,0),IF(L419&gt;0,IF(OR($D417="W",$D417="1/2W",$D417="1/2L"),P417-SUM(O417:O419)+_xlfn.XLOOKUP("X",D417:D419,O417:O419,0),IF(OR($D417="W",$D417="1/2W",$D417="1/2L"),P418-SUM(O417:O419)+_xlfn.XLOOKUP("X",D417:D419,O417:O419,0),IF(OR($D417="W",$D417="1/2W",$D417="1/2L"),P419-SUM(O417:O419)+_xlfn.XLOOKUP("X",D417:D419,O417:O419,0),SUM(P417:P419)/3-SUM(O417:O419)+_xlfn.XLOOKUP("X",D417:D419,O417:O419,0)))),IF(OR($D417="W",$D417="1/2W",$D417="1/2L"),P417-SUM(O417:O418)+_xlfn.XLOOKUP("X",D417:D419,O417:O419,0),IF(OR($D417="W",$D417="1/2W",$D417="1/2L"),P418-SUM(O417:O418)+_xlfn.XLOOKUP("X",D417:D419,O417:O419,0),SUM(P417:P418)/2-SUM(O417:O418)+_xlfn.XLOOKUP("X",D417:D419,O417:O419,0)))))))))</f>
        <v>0</v>
      </c>
      <c r="R417" s="300">
        <f>IF(Q417=0,0,Q417/SUM(O417:O419))</f>
        <v>0</v>
      </c>
      <c r="S417" s="285">
        <f>IF($B417=$B414,IF(OR($A417="LOSS",$A417="OK",$A417="Anulada"),Q417,0)+S414,IF(OR($A417="LOSS",$A417="OK",$A417="Anulada"),Q417,0))</f>
        <v>2.7001999999999988</v>
      </c>
      <c r="T417" s="285">
        <f>IF($B417="",0,IF($B417=$B414,IF(G419="",IF(OR(G417="DNB1",G417="DNB2",G417="AH1(0)",G417="AH2(0)",G417="AH1(1)",G417="AH2(1)",G417="AH1(2)",G417="AH2(2)",G417="AH1(3)",G417="AH2(3)",G417="AH1(4)",G417="AH2(4)"),0,IF(Q417&lt;0,IF(G419="",SMALL(P417:P419,1)-SUM(O417:O419),0),SMALL(P417:P419,1)-SUM(O417:O419))),IF(Q417&lt;0,IF(G419="",SMALL(P417:P419,1)-SUM(O417:O419),0),SMALL(P417:P419,1)-SUM(O417:O419)))+T414,IF(G419="",IF(OR(G417="DNB1",G417="DNB2",G417="AH1(0)",G417="AH2(0)",G417="AH1(1)",G417="AH2(1)",G417="AH1(2)",G417="AH2(2)",G417="AH1(3)",G417="AH2(3)",G417="AH1(4)",G417="AH2(4)"),0,IF(Q417&lt;0,IF(G419="",SMALL(P417:P419,1)-SUM(O417:O419),0),SMALL(P417:P419,1)-SUM(O417:O419))),IF(Q417&lt;0,IF(G419="",SMALL(P417:P419,1)-SUM(O417:O419),0),SMALL(P417:P419,1)-SUM(O417:O419)))))</f>
        <v>-7.2859999999999925</v>
      </c>
      <c r="U417" s="285">
        <f>IF($B417=$B414,IF(Q417&lt;0,IF(G419="",Q417,0),Q417)+U414,Q417)</f>
        <v>2.7001999999999988</v>
      </c>
      <c r="V417" s="287">
        <f>IF(U417=0,0,U417/AT417)</f>
        <v>5.1432380952380938E-2</v>
      </c>
      <c r="W417" s="34">
        <f>IF(L417="","",IF(L419&gt;0,(SUM(L417:L419)/L417)/(SUM(L417:L419)/L417+SUM(L417:L419)/L418+SUM(L417:L419)/L419),L418/SUM(L417:L418)))</f>
        <v>0.38552571688666359</v>
      </c>
      <c r="X417" s="77">
        <f t="shared" si="146"/>
        <v>0</v>
      </c>
      <c r="Y417" s="77">
        <f t="shared" si="146"/>
        <v>0</v>
      </c>
      <c r="Z417" s="77">
        <f t="shared" si="146"/>
        <v>0</v>
      </c>
      <c r="AA417" s="77">
        <f t="shared" si="146"/>
        <v>0</v>
      </c>
      <c r="AB417" s="77">
        <f t="shared" si="146"/>
        <v>0</v>
      </c>
      <c r="AC417" s="77">
        <f t="shared" si="146"/>
        <v>0</v>
      </c>
      <c r="AD417" s="77">
        <f t="shared" si="146"/>
        <v>0</v>
      </c>
      <c r="AE417" s="77">
        <f t="shared" si="129"/>
        <v>0</v>
      </c>
      <c r="AF417" s="77">
        <f t="shared" si="130"/>
        <v>0</v>
      </c>
      <c r="AG417" s="77">
        <f t="shared" si="131"/>
        <v>0</v>
      </c>
      <c r="AH417" s="77">
        <f t="shared" si="132"/>
        <v>0</v>
      </c>
      <c r="AI417" s="77">
        <f t="shared" si="133"/>
        <v>0</v>
      </c>
      <c r="AJ417" s="77">
        <f t="shared" si="134"/>
        <v>0</v>
      </c>
      <c r="AK417" s="77">
        <f t="shared" si="135"/>
        <v>0</v>
      </c>
      <c r="AL417" s="77">
        <f t="shared" si="136"/>
        <v>0</v>
      </c>
      <c r="AM417" s="77">
        <f t="shared" si="137"/>
        <v>0</v>
      </c>
      <c r="AN417" s="77">
        <f t="shared" si="138"/>
        <v>0</v>
      </c>
      <c r="AO417" s="77">
        <f t="shared" si="139"/>
        <v>0</v>
      </c>
      <c r="AP417" s="77">
        <f t="shared" si="140"/>
        <v>0</v>
      </c>
      <c r="AQ417" s="77">
        <f t="shared" si="141"/>
        <v>0</v>
      </c>
      <c r="AR417" s="77">
        <f t="shared" si="142"/>
        <v>0</v>
      </c>
      <c r="AS417" s="105" t="str">
        <f>IF($B417="","",IF($B417=$B414,AS414,$B417))</f>
        <v>30</v>
      </c>
      <c r="AT417" s="322">
        <f>IF($B417=$B414,AT414+SUM(O417:O419),SUM(O417:O419))</f>
        <v>52.499999999999993</v>
      </c>
      <c r="AU417" s="285">
        <f>IF($A417=" ",SUM(O417:O419),0)+AU414</f>
        <v>0</v>
      </c>
      <c r="AV417" s="285">
        <f>IF($B417="","",AV414+Q417)</f>
        <v>699.46067538757586</v>
      </c>
    </row>
    <row r="418" spans="1:48" ht="13" customHeight="1" x14ac:dyDescent="0.2">
      <c r="A418" s="308"/>
      <c r="B418" s="282"/>
      <c r="C418" s="303"/>
      <c r="D418" s="39" t="s">
        <v>56</v>
      </c>
      <c r="E418" s="277"/>
      <c r="F418" s="291"/>
      <c r="G418" s="120" t="s">
        <v>304</v>
      </c>
      <c r="H418" s="277"/>
      <c r="I418" s="42" t="s">
        <v>23</v>
      </c>
      <c r="J418" s="177">
        <f>IF(I418="","",IF(_xlfn.XLOOKUP(I418,I$3:I417,$AS$3:AS417,0,,-1)=AS418,_xlfn.XLOOKUP(I418,I$3:I417,J$3:J417,1,,-1)+1,1))</f>
        <v>1</v>
      </c>
      <c r="K418" s="178">
        <f>IF(I418="","",_xlfn.XLOOKUP(I418,I$3:I417,K$3:K417,0,,-1)+IF($D418=" ",1,0))</f>
        <v>0</v>
      </c>
      <c r="L418" s="121">
        <v>1.694</v>
      </c>
      <c r="M418" s="122"/>
      <c r="N418" s="294"/>
      <c r="O418" s="47">
        <f>IF(OR(W417="",W418=""),"",ROUND(IF(L419&gt;0,IF(M418&gt;0,M418,IF(M417&gt;0,IF(N417=TRUE,ROUND((M417*W418)/W417,0),(M417*W418)/W417),IF(M418&gt;0,IF(N417=TRUE,ROUND(M418,0),M418),IF(M419&gt;0,IF(N417=TRUE,ROUND(O419*W418/W419,0),O419*W418/W419),0)))),IF(M418&gt;0,M418,IF(N417=TRUE,ROUND((M417*W418)/W417,0),(M417*W418)/W417))),2))</f>
        <v>9.6</v>
      </c>
      <c r="P418" s="48">
        <f t="shared" si="143"/>
        <v>16.2624</v>
      </c>
      <c r="Q418" s="277"/>
      <c r="R418" s="286"/>
      <c r="S418" s="286"/>
      <c r="T418" s="286"/>
      <c r="U418" s="286"/>
      <c r="V418" s="288"/>
      <c r="W418" s="49">
        <f>IF(L418="","",IF(L419&gt;0,(SUM(L417:L419)/L418)/(SUM(L417:L419)/L417+SUM(L417:L419)/L418+SUM(L417:L419)/L419),L417/SUM(L417:L418)))</f>
        <v>0.61447428311333641</v>
      </c>
      <c r="X418" s="77">
        <f t="shared" si="146"/>
        <v>0</v>
      </c>
      <c r="Y418" s="77">
        <f t="shared" si="146"/>
        <v>0</v>
      </c>
      <c r="Z418" s="77">
        <f t="shared" si="146"/>
        <v>0</v>
      </c>
      <c r="AA418" s="77">
        <f t="shared" si="146"/>
        <v>0</v>
      </c>
      <c r="AB418" s="77">
        <f t="shared" si="146"/>
        <v>0</v>
      </c>
      <c r="AC418" s="77">
        <f t="shared" si="146"/>
        <v>0</v>
      </c>
      <c r="AD418" s="77">
        <f t="shared" si="146"/>
        <v>0</v>
      </c>
      <c r="AE418" s="77">
        <f t="shared" si="129"/>
        <v>0</v>
      </c>
      <c r="AF418" s="77">
        <f t="shared" si="130"/>
        <v>0</v>
      </c>
      <c r="AG418" s="77">
        <f t="shared" si="131"/>
        <v>0</v>
      </c>
      <c r="AH418" s="77">
        <f t="shared" si="132"/>
        <v>0</v>
      </c>
      <c r="AI418" s="77">
        <f t="shared" si="133"/>
        <v>0</v>
      </c>
      <c r="AJ418" s="77">
        <f t="shared" si="134"/>
        <v>0</v>
      </c>
      <c r="AK418" s="77">
        <f t="shared" si="135"/>
        <v>0</v>
      </c>
      <c r="AL418" s="77">
        <f t="shared" si="136"/>
        <v>0</v>
      </c>
      <c r="AM418" s="77">
        <f t="shared" si="137"/>
        <v>0</v>
      </c>
      <c r="AN418" s="77">
        <f t="shared" si="138"/>
        <v>0</v>
      </c>
      <c r="AO418" s="77">
        <f t="shared" si="139"/>
        <v>0</v>
      </c>
      <c r="AP418" s="77">
        <f t="shared" si="140"/>
        <v>0</v>
      </c>
      <c r="AQ418" s="77">
        <f t="shared" si="141"/>
        <v>0</v>
      </c>
      <c r="AR418" s="77">
        <f t="shared" si="142"/>
        <v>0</v>
      </c>
      <c r="AS418" s="105" t="str">
        <f>IF($B417="","",IF($B417=$B414,AS415,$B417))</f>
        <v>30</v>
      </c>
      <c r="AT418" s="311"/>
      <c r="AU418" s="298"/>
      <c r="AV418" s="298"/>
    </row>
    <row r="419" spans="1:48" ht="13.75" customHeight="1" x14ac:dyDescent="0.2">
      <c r="A419" s="309"/>
      <c r="B419" s="283"/>
      <c r="C419" s="304"/>
      <c r="D419" s="54" t="s">
        <v>32</v>
      </c>
      <c r="E419" s="278"/>
      <c r="F419" s="327"/>
      <c r="G419" s="183"/>
      <c r="H419" s="331"/>
      <c r="I419" s="184"/>
      <c r="J419" s="179" t="str">
        <f>IF(I419="","",IF(_xlfn.XLOOKUP(I419,I$3:I418,$AS$3:AS418,0,,-1)=AS419,_xlfn.XLOOKUP(I419,I$3:I418,J$3:J418,1,,-1)+1,1))</f>
        <v/>
      </c>
      <c r="K419" s="63" t="str">
        <f>IF(I419="","",_xlfn.XLOOKUP(I419,I$3:I418,K$3:K418,0,,-1)+IF($D419=" ",1,0))</f>
        <v/>
      </c>
      <c r="L419" s="55"/>
      <c r="M419" s="128"/>
      <c r="N419" s="295"/>
      <c r="O419" s="62" t="str">
        <f>IF(OR(W417="",W418=""),"",IF(L419&gt;0,ROUND(IF(M419&gt;0,M419,IF(M417&gt;0,IF(N417=TRUE,ROUND((M417*W419)/W417,0),(M417*W419)/W417),IF(M418&gt;0,IF(N417=TRUE,ROUND((M418*W419)/W418,0),(M418*W419)/W418),IF(M419&gt;0,M419,0)))),2),""))</f>
        <v/>
      </c>
      <c r="P419" s="63" t="str">
        <f t="shared" si="143"/>
        <v/>
      </c>
      <c r="Q419" s="278"/>
      <c r="R419" s="278"/>
      <c r="S419" s="278"/>
      <c r="T419" s="278"/>
      <c r="U419" s="278"/>
      <c r="V419" s="289"/>
      <c r="W419" s="64" t="str">
        <f>IF(L419="","",(SUM(L417:L419)/L419)/(SUM(L417:L419)/L417+SUM(L417:L419)/L418+SUM(L417:L419)/L419))</f>
        <v/>
      </c>
      <c r="X419" s="77">
        <f t="shared" si="146"/>
        <v>0</v>
      </c>
      <c r="Y419" s="77">
        <f t="shared" si="146"/>
        <v>0</v>
      </c>
      <c r="Z419" s="77">
        <f t="shared" si="146"/>
        <v>0</v>
      </c>
      <c r="AA419" s="77">
        <f t="shared" si="146"/>
        <v>0</v>
      </c>
      <c r="AB419" s="77">
        <f t="shared" si="146"/>
        <v>0</v>
      </c>
      <c r="AC419" s="77">
        <f t="shared" si="146"/>
        <v>0</v>
      </c>
      <c r="AD419" s="77">
        <f t="shared" si="146"/>
        <v>0</v>
      </c>
      <c r="AE419" s="77">
        <f t="shared" si="129"/>
        <v>0</v>
      </c>
      <c r="AF419" s="77">
        <f t="shared" si="130"/>
        <v>0</v>
      </c>
      <c r="AG419" s="77">
        <f t="shared" si="131"/>
        <v>0</v>
      </c>
      <c r="AH419" s="77">
        <f t="shared" si="132"/>
        <v>0</v>
      </c>
      <c r="AI419" s="77">
        <f t="shared" si="133"/>
        <v>0</v>
      </c>
      <c r="AJ419" s="77">
        <f t="shared" si="134"/>
        <v>0</v>
      </c>
      <c r="AK419" s="77">
        <f t="shared" si="135"/>
        <v>0</v>
      </c>
      <c r="AL419" s="77">
        <f t="shared" si="136"/>
        <v>0</v>
      </c>
      <c r="AM419" s="77">
        <f t="shared" si="137"/>
        <v>0</v>
      </c>
      <c r="AN419" s="77">
        <f t="shared" si="138"/>
        <v>0</v>
      </c>
      <c r="AO419" s="77">
        <f t="shared" si="139"/>
        <v>0</v>
      </c>
      <c r="AP419" s="77">
        <f t="shared" si="140"/>
        <v>0</v>
      </c>
      <c r="AQ419" s="77">
        <f t="shared" si="141"/>
        <v>0</v>
      </c>
      <c r="AR419" s="77">
        <f t="shared" si="142"/>
        <v>0</v>
      </c>
      <c r="AS419" s="105" t="str">
        <f>IF($B417="","",IF($B417=$B414,AS416,$B417))</f>
        <v>30</v>
      </c>
      <c r="AT419" s="311"/>
      <c r="AU419" s="298"/>
      <c r="AV419" s="298"/>
    </row>
    <row r="420" spans="1:48" ht="13.75" customHeight="1" x14ac:dyDescent="0.2">
      <c r="A420" s="307" t="str">
        <f>IF(OR(D420="W",D421="W",D422="W",D420="1/2W",D421="1/2W",D422="1/2W",D420="1/2L",D421="1/2L",D422="1/2L"),"OK",IF(OR(D420="L",D421="L",D422="L"),"LOSS",IF(OR(D420="X",D421="X",D422="X"),"Anulado"," ")))</f>
        <v>Anulado</v>
      </c>
      <c r="B420" s="317" t="str">
        <f>IF(E420="","",$B417)</f>
        <v>30</v>
      </c>
      <c r="C420" s="305" t="str">
        <f>IF(E420=""," ","– "&amp;COUNTIF(B$3:B422,$B420))</f>
        <v>– 3</v>
      </c>
      <c r="D420" s="65" t="s">
        <v>56</v>
      </c>
      <c r="E420" s="326">
        <v>44712.625</v>
      </c>
      <c r="F420" s="328" t="s">
        <v>390</v>
      </c>
      <c r="G420" s="185" t="s">
        <v>391</v>
      </c>
      <c r="H420" s="332" t="str">
        <f ca="1">IF(E420="","",IF(AND(DAY(E420)&lt;DAY(TODAY()),$A420=" "),"???",IF($A420=" ",IF(AND(DAY(E420)=DAY(TODAY()),HOUR(E420)&lt;=HOUR(NOW())+1),IF(AND(HOUR(E420)+2&lt;=HOUR(NOW()),DAY(E420)&lt;=DAY(TODAY()),MINUTE(E420)&lt;=MINUTE(NOW())),"???",IF(OR(MINUTE(E420)&lt;=MINUTE(NOW()),HOUR(E420)&lt;=HOUR(NOW())),"!!!","")),""),"")))</f>
        <v/>
      </c>
      <c r="I420" s="186" t="s">
        <v>23</v>
      </c>
      <c r="J420" s="69">
        <f>IF(I420="","",IF(_xlfn.XLOOKUP(I420,I$3:I419,$AS$3:AS419,0,,-1)=AS420,_xlfn.XLOOKUP(I420,I$3:I419,J$3:J419,1,,-1)+1,1))</f>
        <v>2</v>
      </c>
      <c r="K420" s="173">
        <f>IF(I420="","",_xlfn.XLOOKUP(I420,I$3:I419,K$3:K419,0,,-1)+IF($D420=" ",1,0))</f>
        <v>0</v>
      </c>
      <c r="L420" s="70">
        <v>1.645</v>
      </c>
      <c r="M420" s="71">
        <v>13.6</v>
      </c>
      <c r="N420" s="293" t="b">
        <v>0</v>
      </c>
      <c r="O420" s="72">
        <f>IF(OR(W420="",W421=""),"",ROUND(IF(L422&gt;0,IF(M420&gt;0,M420,IF(M421&gt;0,IF(N420=TRUE,ROUND((M421*W420)/W421,0),(M421*W420)/W421),IF(N420=TRUE,ROUND((M422*W420)/W422,0),(M422*W420)/W422))),IF(M420&gt;0,M420,IF(N420=TRUE,ROUND((M421*W420)/W421,0),(M421*W420)/W421))),2))</f>
        <v>13.6</v>
      </c>
      <c r="P420" s="73">
        <f t="shared" si="143"/>
        <v>22.372</v>
      </c>
      <c r="Q420" s="320">
        <f>IF($A420="Anulado",0,IF(OR($A420="LOSS",$A420="OK"),IF(OR($D420="W",$D420="1/2W",$D420="1/2L"),P420-O420,IF($D420="L",-O420,0))+IF(OR($D421="W",$D421="1/2W",$D421="1/2L"),P421-O421,IF($D421="L",-O421,0))+IF(OR($D422="W",$D422="1/2W",$D422="1/2L"),P422-O422,IF($D422="L",-O422,0)),IF(AND(OR($D420="W",$D420="1/2W",$D420="1/2L"),D421="W"),P420+P421-SUM(O420:O422)+_xlfn.XLOOKUP("X",D420:D422,O420:O422,0),IF(AND(D420=TRUE,D422="W"),P420+P422-SUM(O420:O422),IF(AND(D421="W",D422="W"),P421+P422-SUM(O420:O422)+_xlfn.XLOOKUP("X",D420:D422,O420:O422,0),IF(L422&gt;0,IF(OR($D420="W",$D420="1/2W",$D420="1/2L"),P420-SUM(O420:O422)+_xlfn.XLOOKUP("X",D420:D422,O420:O422,0),IF(OR($D420="W",$D420="1/2W",$D420="1/2L"),P421-SUM(O420:O422)+_xlfn.XLOOKUP("X",D420:D422,O420:O422,0),IF(OR($D420="W",$D420="1/2W",$D420="1/2L"),P422-SUM(O420:O422)+_xlfn.XLOOKUP("X",D420:D422,O420:O422,0),SUM(P420:P422)/3-SUM(O420:O422)+_xlfn.XLOOKUP("X",D420:D422,O420:O422,0)))),IF(OR($D420="W",$D420="1/2W",$D420="1/2L"),P420-SUM(O420:O421)+_xlfn.XLOOKUP("X",D420:D422,O420:O422,0),IF(OR($D420="W",$D420="1/2W",$D420="1/2L"),P421-SUM(O420:O421)+_xlfn.XLOOKUP("X",D420:D422,O420:O422,0),SUM(P420:P421)/2-SUM(O420:O421)+_xlfn.XLOOKUP("X",D420:D422,O420:O422,0)))))))))</f>
        <v>0</v>
      </c>
      <c r="R420" s="319">
        <f>IF(Q420=0,0,Q420/SUM(O420:O422))</f>
        <v>0</v>
      </c>
      <c r="S420" s="296">
        <f>IF($B420=$B417,IF(OR($A420="LOSS",$A420="OK",$A420="Anulada"),Q420,0)+S417,IF(OR($A420="LOSS",$A420="OK",$A420="Anulada"),Q420,0))</f>
        <v>2.7001999999999988</v>
      </c>
      <c r="T420" s="296">
        <f>IF($B420="",0,IF($B420=$B417,IF(G422="",IF(OR(G420="DNB1",G420="DNB2",G420="AH1(0)",G420="AH2(0)",G420="AH1(1)",G420="AH2(1)",G420="AH1(2)",G420="AH2(2)",G420="AH1(3)",G420="AH2(3)",G420="AH1(4)",G420="AH2(4)"),0,IF(Q420&lt;0,IF(G422="",SMALL(P420:P422,1)-SUM(O420:O422),0),SMALL(P420:P422,1)-SUM(O420:O422))),IF(Q420&lt;0,IF(G422="",SMALL(P420:P422,1)-SUM(O420:O422),0),SMALL(P420:P422,1)-SUM(O420:O422)))+T417,IF(G422="",IF(OR(G420="DNB1",G420="DNB2",G420="AH1(0)",G420="AH2(0)",G420="AH1(1)",G420="AH2(1)",G420="AH1(2)",G420="AH2(2)",G420="AH1(3)",G420="AH2(3)",G420="AH1(4)",G420="AH2(4)"),0,IF(Q420&lt;0,IF(G422="",SMALL(P420:P422,1)-SUM(O420:O422),0),SMALL(P420:P422,1)-SUM(O420:O422))),IF(Q420&lt;0,IF(G422="",SMALL(P420:P422,1)-SUM(O420:O422),0),SMALL(P420:P422,1)-SUM(O420:O422)))))</f>
        <v>-20.310299999999991</v>
      </c>
      <c r="U420" s="296">
        <f>IF($B420=$B417,IF(Q420&lt;0,IF(G422="",Q420,0),Q420)+U417,Q420)</f>
        <v>2.7001999999999988</v>
      </c>
      <c r="V420" s="323">
        <f>IF(U420=0,0,U420/AT420)</f>
        <v>3.6346749226006177E-2</v>
      </c>
      <c r="W420" s="74">
        <f>IF(L420="","",IF(L422&gt;0,(SUM(L420:L422)/L420)/(SUM(L420:L422)/L420+SUM(L420:L422)/L421+SUM(L420:L422)/L422),L421/SUM(L420:L421)))</f>
        <v>0.43287099320830141</v>
      </c>
      <c r="X420" s="77">
        <f t="shared" si="146"/>
        <v>0</v>
      </c>
      <c r="Y420" s="77">
        <f t="shared" si="146"/>
        <v>0</v>
      </c>
      <c r="Z420" s="77">
        <f t="shared" si="146"/>
        <v>0</v>
      </c>
      <c r="AA420" s="77">
        <f t="shared" si="146"/>
        <v>0</v>
      </c>
      <c r="AB420" s="77">
        <f t="shared" si="146"/>
        <v>0</v>
      </c>
      <c r="AC420" s="77">
        <f t="shared" si="146"/>
        <v>0</v>
      </c>
      <c r="AD420" s="77">
        <f t="shared" si="146"/>
        <v>0</v>
      </c>
      <c r="AE420" s="77">
        <f t="shared" si="129"/>
        <v>0</v>
      </c>
      <c r="AF420" s="77">
        <f t="shared" si="130"/>
        <v>0</v>
      </c>
      <c r="AG420" s="77">
        <f t="shared" si="131"/>
        <v>0</v>
      </c>
      <c r="AH420" s="77">
        <f t="shared" si="132"/>
        <v>0</v>
      </c>
      <c r="AI420" s="77">
        <f t="shared" si="133"/>
        <v>0</v>
      </c>
      <c r="AJ420" s="77">
        <f t="shared" si="134"/>
        <v>0</v>
      </c>
      <c r="AK420" s="77">
        <f t="shared" si="135"/>
        <v>0</v>
      </c>
      <c r="AL420" s="77">
        <f t="shared" si="136"/>
        <v>0</v>
      </c>
      <c r="AM420" s="77">
        <f t="shared" si="137"/>
        <v>0</v>
      </c>
      <c r="AN420" s="77">
        <f t="shared" si="138"/>
        <v>0</v>
      </c>
      <c r="AO420" s="77">
        <f t="shared" si="139"/>
        <v>0</v>
      </c>
      <c r="AP420" s="77">
        <f t="shared" si="140"/>
        <v>0</v>
      </c>
      <c r="AQ420" s="77">
        <f t="shared" si="141"/>
        <v>0</v>
      </c>
      <c r="AR420" s="77">
        <f t="shared" si="142"/>
        <v>0</v>
      </c>
      <c r="AS420" s="107" t="str">
        <f>IF($B420="","",IF($B420=$B417,AS417,$B420))</f>
        <v>30</v>
      </c>
      <c r="AT420" s="321">
        <f>IF($B420=$B417,AT417+SUM(O420:O422),SUM(O420:O422))</f>
        <v>74.289999999999992</v>
      </c>
      <c r="AU420" s="296">
        <f>IF($A420=" ",SUM(O420:O422),0)+AU417</f>
        <v>0</v>
      </c>
      <c r="AV420" s="296">
        <f>IF($B420="","",AV417+Q420)</f>
        <v>699.46067538757586</v>
      </c>
    </row>
    <row r="421" spans="1:48" ht="13" customHeight="1" x14ac:dyDescent="0.2">
      <c r="A421" s="308"/>
      <c r="B421" s="282"/>
      <c r="C421" s="303"/>
      <c r="D421" s="79" t="s">
        <v>56</v>
      </c>
      <c r="E421" s="277"/>
      <c r="F421" s="291"/>
      <c r="G421" s="80" t="s">
        <v>381</v>
      </c>
      <c r="H421" s="277"/>
      <c r="I421" s="81" t="s">
        <v>20</v>
      </c>
      <c r="J421" s="83">
        <f>IF(I421="","",IF(_xlfn.XLOOKUP(I421,I$3:I420,$AS$3:AS420,0,,-1)=AS421,_xlfn.XLOOKUP(I421,I$3:I420,J$3:J420,1,,-1)+1,1))</f>
        <v>5</v>
      </c>
      <c r="K421" s="174">
        <f>IF(I421="","",_xlfn.XLOOKUP(I421,I$3:I420,K$3:K420,0,,-1)+IF($D421=" ",1,0))</f>
        <v>0</v>
      </c>
      <c r="L421" s="84">
        <v>1.83</v>
      </c>
      <c r="M421" s="85">
        <v>4.79</v>
      </c>
      <c r="N421" s="294"/>
      <c r="O421" s="86">
        <f>IF(OR(W420="",W421=""),"",ROUND(IF(L422&gt;0,IF(M421&gt;0,M421,IF(M420&gt;0,IF(N420=TRUE,ROUND((M420*W421)/W420,0),(M420*W421)/W420),IF(M421&gt;0,IF(N420=TRUE,ROUND(M421,0),M421),IF(M422&gt;0,IF(N420=TRUE,ROUND(O422*W421/W422,0),O422*W421/W422),0)))),IF(M421&gt;0,M421,IF(N420=TRUE,ROUND((M420*W421)/W420,0),(M420*W421)/W420))),2))</f>
        <v>4.79</v>
      </c>
      <c r="P421" s="87">
        <f t="shared" si="143"/>
        <v>8.7657000000000007</v>
      </c>
      <c r="Q421" s="277"/>
      <c r="R421" s="286"/>
      <c r="S421" s="286"/>
      <c r="T421" s="286"/>
      <c r="U421" s="286"/>
      <c r="V421" s="288"/>
      <c r="W421" s="88">
        <f>IF(L421="","",IF(L422&gt;0,(SUM(L420:L422)/L421)/(SUM(L420:L422)/L420+SUM(L420:L422)/L421+SUM(L420:L422)/L422),L420/SUM(L420:L421)))</f>
        <v>0.38911081083478455</v>
      </c>
      <c r="X421" s="77">
        <f t="shared" si="146"/>
        <v>0</v>
      </c>
      <c r="Y421" s="77">
        <f t="shared" si="146"/>
        <v>0</v>
      </c>
      <c r="Z421" s="77">
        <f t="shared" si="146"/>
        <v>0</v>
      </c>
      <c r="AA421" s="77">
        <f t="shared" si="146"/>
        <v>0</v>
      </c>
      <c r="AB421" s="77">
        <f t="shared" si="146"/>
        <v>0</v>
      </c>
      <c r="AC421" s="77">
        <f t="shared" si="146"/>
        <v>0</v>
      </c>
      <c r="AD421" s="77">
        <f t="shared" si="146"/>
        <v>0</v>
      </c>
      <c r="AE421" s="77">
        <f t="shared" si="129"/>
        <v>0</v>
      </c>
      <c r="AF421" s="77">
        <f t="shared" si="130"/>
        <v>0</v>
      </c>
      <c r="AG421" s="77">
        <f t="shared" si="131"/>
        <v>0</v>
      </c>
      <c r="AH421" s="77">
        <f t="shared" si="132"/>
        <v>0</v>
      </c>
      <c r="AI421" s="77">
        <f t="shared" si="133"/>
        <v>0</v>
      </c>
      <c r="AJ421" s="77">
        <f t="shared" si="134"/>
        <v>0</v>
      </c>
      <c r="AK421" s="77">
        <f t="shared" si="135"/>
        <v>0</v>
      </c>
      <c r="AL421" s="77">
        <f t="shared" si="136"/>
        <v>0</v>
      </c>
      <c r="AM421" s="77">
        <f t="shared" si="137"/>
        <v>0</v>
      </c>
      <c r="AN421" s="77">
        <f t="shared" si="138"/>
        <v>0</v>
      </c>
      <c r="AO421" s="77">
        <f t="shared" si="139"/>
        <v>0</v>
      </c>
      <c r="AP421" s="77">
        <f t="shared" si="140"/>
        <v>0</v>
      </c>
      <c r="AQ421" s="77">
        <f t="shared" si="141"/>
        <v>0</v>
      </c>
      <c r="AR421" s="77">
        <f t="shared" si="142"/>
        <v>0</v>
      </c>
      <c r="AS421" s="107" t="str">
        <f>IF($B420="","",IF($B420=$B417,AS418,$B420))</f>
        <v>30</v>
      </c>
      <c r="AT421" s="311"/>
      <c r="AU421" s="298"/>
      <c r="AV421" s="298"/>
    </row>
    <row r="422" spans="1:48" ht="13.25" customHeight="1" x14ac:dyDescent="0.2">
      <c r="A422" s="309"/>
      <c r="B422" s="283"/>
      <c r="C422" s="304"/>
      <c r="D422" s="90" t="s">
        <v>56</v>
      </c>
      <c r="E422" s="278"/>
      <c r="F422" s="292"/>
      <c r="G422" s="135" t="s">
        <v>384</v>
      </c>
      <c r="H422" s="278"/>
      <c r="I422" s="92" t="s">
        <v>20</v>
      </c>
      <c r="J422" s="94">
        <f>IF(I422="","",IF(_xlfn.XLOOKUP(I422,I$3:I421,$AS$3:AS421,0,,-1)=AS422,_xlfn.XLOOKUP(I422,I$3:I421,J$3:J421,1,,-1)+1,1))</f>
        <v>6</v>
      </c>
      <c r="K422" s="180">
        <f>IF(I422="","",_xlfn.XLOOKUP(I422,I$3:I421,K$3:K421,0,,-1)+IF($D422=" ",1,0))</f>
        <v>0</v>
      </c>
      <c r="L422" s="95">
        <v>4</v>
      </c>
      <c r="M422" s="187">
        <v>3.4</v>
      </c>
      <c r="N422" s="295"/>
      <c r="O422" s="97">
        <f>IF(OR(W420="",W421=""),"",IF(L422&gt;0,ROUND(IF(M422&gt;0,M422,IF(M420&gt;0,IF(N420=TRUE,ROUND((M420*W422)/W420,0),(M420*W422)/W420),IF(M421&gt;0,IF(N420=TRUE,ROUND((M421*W422)/W421,0),(M421*W422)/W421),IF(M422&gt;0,M422,0)))),2),""))</f>
        <v>3.4</v>
      </c>
      <c r="P422" s="98">
        <f t="shared" si="143"/>
        <v>13.6</v>
      </c>
      <c r="Q422" s="278"/>
      <c r="R422" s="278"/>
      <c r="S422" s="278"/>
      <c r="T422" s="278"/>
      <c r="U422" s="278"/>
      <c r="V422" s="289"/>
      <c r="W422" s="99">
        <f>IF(L422="","",(SUM(L420:L422)/L422)/(SUM(L420:L422)/L420+SUM(L420:L422)/L421+SUM(L420:L422)/L422))</f>
        <v>0.17801819595691395</v>
      </c>
      <c r="X422" s="77">
        <f t="shared" si="146"/>
        <v>0</v>
      </c>
      <c r="Y422" s="77">
        <f t="shared" si="146"/>
        <v>0</v>
      </c>
      <c r="Z422" s="77">
        <f t="shared" si="146"/>
        <v>0</v>
      </c>
      <c r="AA422" s="77">
        <f t="shared" si="146"/>
        <v>0</v>
      </c>
      <c r="AB422" s="77">
        <f t="shared" si="146"/>
        <v>0</v>
      </c>
      <c r="AC422" s="77">
        <f t="shared" si="146"/>
        <v>0</v>
      </c>
      <c r="AD422" s="77">
        <f t="shared" si="146"/>
        <v>0</v>
      </c>
      <c r="AE422" s="77">
        <f t="shared" si="129"/>
        <v>0</v>
      </c>
      <c r="AF422" s="77">
        <f t="shared" si="130"/>
        <v>0</v>
      </c>
      <c r="AG422" s="77">
        <f t="shared" si="131"/>
        <v>0</v>
      </c>
      <c r="AH422" s="77">
        <f t="shared" si="132"/>
        <v>0</v>
      </c>
      <c r="AI422" s="77">
        <f t="shared" si="133"/>
        <v>0</v>
      </c>
      <c r="AJ422" s="77">
        <f t="shared" si="134"/>
        <v>0</v>
      </c>
      <c r="AK422" s="77">
        <f t="shared" si="135"/>
        <v>0</v>
      </c>
      <c r="AL422" s="77">
        <f t="shared" si="136"/>
        <v>0</v>
      </c>
      <c r="AM422" s="77">
        <f t="shared" si="137"/>
        <v>0</v>
      </c>
      <c r="AN422" s="77">
        <f t="shared" si="138"/>
        <v>0</v>
      </c>
      <c r="AO422" s="77">
        <f t="shared" si="139"/>
        <v>0</v>
      </c>
      <c r="AP422" s="77">
        <f t="shared" si="140"/>
        <v>0</v>
      </c>
      <c r="AQ422" s="77">
        <f t="shared" si="141"/>
        <v>0</v>
      </c>
      <c r="AR422" s="77">
        <f t="shared" si="142"/>
        <v>0</v>
      </c>
      <c r="AS422" s="107" t="str">
        <f>IF($B420="","",IF($B420=$B417,AS419,$B420))</f>
        <v>30</v>
      </c>
      <c r="AT422" s="311"/>
      <c r="AU422" s="298"/>
      <c r="AV422" s="298"/>
    </row>
    <row r="423" spans="1:48" ht="13.25" customHeight="1" x14ac:dyDescent="0.2">
      <c r="A423" s="312" t="str">
        <f>IF(OR(D423="W",D424="W",D425="W",D423="1/2W",D424="1/2W",D425="1/2W",D423="1/2L",D424="1/2L",D425="1/2L"),"OK",IF(OR(D423="L",D424="L",D425="L"),"LOSS",IF(OR(D423="X",D424="X",D425="X"),"Anulado"," ")))</f>
        <v>Anulado</v>
      </c>
      <c r="B423" s="316" t="str">
        <f>IF(E423="","",$B420)</f>
        <v>30</v>
      </c>
      <c r="C423" s="302" t="str">
        <f>IF(E423=""," ","– "&amp;COUNTIF(B$3:B425,$B423))</f>
        <v>– 4</v>
      </c>
      <c r="D423" s="25" t="s">
        <v>56</v>
      </c>
      <c r="E423" s="325">
        <v>44711.791666666664</v>
      </c>
      <c r="F423" s="315" t="s">
        <v>392</v>
      </c>
      <c r="G423" s="117" t="s">
        <v>251</v>
      </c>
      <c r="H423" s="306" t="str">
        <f ca="1">IF(E423="","",IF(AND(DAY(E423)&lt;DAY(TODAY()),$A423=" "),"???",IF($A423=" ",IF(AND(DAY(E423)=DAY(TODAY()),HOUR(E423)&lt;=HOUR(NOW())+1),IF(AND(HOUR(E423)+2&lt;=HOUR(NOW()),DAY(E423)&lt;=DAY(TODAY()),MINUTE(E423)&lt;=MINUTE(NOW())),"???",IF(OR(MINUTE(E423)&lt;=MINUTE(NOW()),HOUR(E423)&lt;=HOUR(NOW())),"!!!","")),""),"")))</f>
        <v/>
      </c>
      <c r="I423" s="27" t="s">
        <v>23</v>
      </c>
      <c r="J423" s="175">
        <f>IF(I423="","",IF(_xlfn.XLOOKUP(I423,I$3:I422,$AS$3:AS422,0,,-1)=AS423,_xlfn.XLOOKUP(I423,I$3:I422,J$3:J422,1,,-1)+1,1))</f>
        <v>3</v>
      </c>
      <c r="K423" s="176">
        <f>IF(I423="","",_xlfn.XLOOKUP(I423,I$3:I422,K$3:K422,0,,-1)+IF($D423=" ",1,0))</f>
        <v>0</v>
      </c>
      <c r="L423" s="118">
        <v>1.8260000000000001</v>
      </c>
      <c r="M423" s="119"/>
      <c r="N423" s="318" t="b">
        <v>1</v>
      </c>
      <c r="O423" s="102">
        <f>IF(OR(W423="",W424=""),"",ROUND(IF(L425&gt;0,IF(M423&gt;0,M423,IF(M424&gt;0,IF(N423=TRUE,ROUND((M424*W423)/W424,0),(M424*W423)/W424),IF(N423=TRUE,ROUND((M425*W423)/W425,0),(M425*W423)/W425))),IF(M423&gt;0,M423,IF(N423=TRUE,ROUND((M424*W423)/W424,0),(M424*W423)/W424))),2))</f>
        <v>163</v>
      </c>
      <c r="P423" s="33">
        <f t="shared" si="143"/>
        <v>297.63800000000003</v>
      </c>
      <c r="Q423" s="301">
        <f>IF($A423="Anulado",0,IF(OR($A423="LOSS",$A423="OK"),IF(OR($D423="W",$D423="1/2W",$D423="1/2L"),P423-O423,IF($D423="L",-O423,0))+IF(OR($D424="W",$D424="1/2W",$D424="1/2L"),P424-O424,IF($D424="L",-O424,0))+IF(OR($D425="W",$D425="1/2W",$D425="1/2L"),P425-O425,IF($D425="L",-O425,0)),IF(AND(OR($D423="W",$D423="1/2W",$D423="1/2L"),D424="W"),P423+P424-SUM(O423:O425)+_xlfn.XLOOKUP("X",D423:D425,O423:O425,0),IF(AND(D423=TRUE,D425="W"),P423+P425-SUM(O423:O425),IF(AND(D424="W",D425="W"),P424+P425-SUM(O423:O425)+_xlfn.XLOOKUP("X",D423:D425,O423:O425,0),IF(L425&gt;0,IF(OR($D423="W",$D423="1/2W",$D423="1/2L"),P423-SUM(O423:O425)+_xlfn.XLOOKUP("X",D423:D425,O423:O425,0),IF(OR($D423="W",$D423="1/2W",$D423="1/2L"),P424-SUM(O423:O425)+_xlfn.XLOOKUP("X",D423:D425,O423:O425,0),IF(OR($D423="W",$D423="1/2W",$D423="1/2L"),P425-SUM(O423:O425)+_xlfn.XLOOKUP("X",D423:D425,O423:O425,0),SUM(P423:P425)/3-SUM(O423:O425)+_xlfn.XLOOKUP("X",D423:D425,O423:O425,0)))),IF(OR($D423="W",$D423="1/2W",$D423="1/2L"),P423-SUM(O423:O424)+_xlfn.XLOOKUP("X",D423:D425,O423:O425,0),IF(OR($D423="W",$D423="1/2W",$D423="1/2L"),P424-SUM(O423:O424)+_xlfn.XLOOKUP("X",D423:D425,O423:O425,0),SUM(P423:P424)/2-SUM(O423:O424)+_xlfn.XLOOKUP("X",D423:D425,O423:O425,0)))))))))</f>
        <v>0</v>
      </c>
      <c r="R423" s="300">
        <f>IF(Q423=0,0,Q423/SUM(O423:O425))</f>
        <v>0</v>
      </c>
      <c r="S423" s="285">
        <f>IF($B423=$B420,IF(OR($A423="LOSS",$A423="OK",$A423="Anulada"),Q423,0)+S420,IF(OR($A423="LOSS",$A423="OK",$A423="Anulada"),Q423,0))</f>
        <v>2.7001999999999988</v>
      </c>
      <c r="T423" s="285">
        <f>IF($B423="",0,IF($B423=$B420,IF(G425="",IF(OR(G423="DNB1",G423="DNB2",G423="AH1(0)",G423="AH2(0)",G423="AH1(1)",G423="AH2(1)",G423="AH1(2)",G423="AH2(2)",G423="AH1(3)",G423="AH2(3)",G423="AH1(4)",G423="AH2(4)"),0,IF(Q423&lt;0,IF(G425="",SMALL(P423:P425,1)-SUM(O423:O425),0),SMALL(P423:P425,1)-SUM(O423:O425))),IF(Q423&lt;0,IF(G425="",SMALL(P423:P425,1)-SUM(O423:O425),0),SMALL(P423:P425,1)-SUM(O423:O425)))+T420,IF(G425="",IF(OR(G423="DNB1",G423="DNB2",G423="AH1(0)",G423="AH2(0)",G423="AH1(1)",G423="AH2(1)",G423="AH1(2)",G423="AH2(2)",G423="AH1(3)",G423="AH2(3)",G423="AH1(4)",G423="AH2(4)"),0,IF(Q423&lt;0,IF(G425="",SMALL(P423:P425,1)-SUM(O423:O425),0),SMALL(P423:P425,1)-SUM(O423:O425))),IF(Q423&lt;0,IF(G425="",SMALL(P423:P425,1)-SUM(O423:O425),0),SMALL(P423:P425,1)-SUM(O423:O425)))))</f>
        <v>-20.310299999999991</v>
      </c>
      <c r="U423" s="285">
        <f>IF($B423=$B420,IF(Q423&lt;0,IF(G425="",Q423,0),Q423)+U420,Q423)</f>
        <v>2.7001999999999988</v>
      </c>
      <c r="V423" s="287">
        <f>IF(U423=0,0,U423/AT423)</f>
        <v>7.5116143210838138E-3</v>
      </c>
      <c r="W423" s="34">
        <f>IF(L423="","",IF(L425&gt;0,(SUM(L423:L425)/L423)/(SUM(L423:L425)/L423+SUM(L423:L425)/L424+SUM(L423:L425)/L425),L424/SUM(L423:L424)))</f>
        <v>0.57196436943272388</v>
      </c>
      <c r="X423" s="77">
        <f t="shared" ref="X423:AD432" si="147">IF($I423=X$2,IF(OR($D423="W",$D423="1/2W",$D423="1/2L"),$P423-$O423,IF($D423="X",0,-$O423)),0)</f>
        <v>0</v>
      </c>
      <c r="Y423" s="77">
        <f t="shared" si="147"/>
        <v>0</v>
      </c>
      <c r="Z423" s="77">
        <f t="shared" si="147"/>
        <v>0</v>
      </c>
      <c r="AA423" s="77">
        <f t="shared" si="147"/>
        <v>0</v>
      </c>
      <c r="AB423" s="77">
        <f t="shared" si="147"/>
        <v>0</v>
      </c>
      <c r="AC423" s="77">
        <f t="shared" si="147"/>
        <v>0</v>
      </c>
      <c r="AD423" s="77">
        <f t="shared" si="147"/>
        <v>0</v>
      </c>
      <c r="AE423" s="77">
        <f t="shared" si="129"/>
        <v>0</v>
      </c>
      <c r="AF423" s="77">
        <f t="shared" si="130"/>
        <v>0</v>
      </c>
      <c r="AG423" s="77">
        <f t="shared" si="131"/>
        <v>0</v>
      </c>
      <c r="AH423" s="77">
        <f t="shared" si="132"/>
        <v>0</v>
      </c>
      <c r="AI423" s="77">
        <f t="shared" si="133"/>
        <v>0</v>
      </c>
      <c r="AJ423" s="77">
        <f t="shared" si="134"/>
        <v>0</v>
      </c>
      <c r="AK423" s="77">
        <f t="shared" si="135"/>
        <v>0</v>
      </c>
      <c r="AL423" s="77">
        <f t="shared" si="136"/>
        <v>0</v>
      </c>
      <c r="AM423" s="77">
        <f t="shared" si="137"/>
        <v>0</v>
      </c>
      <c r="AN423" s="77">
        <f t="shared" si="138"/>
        <v>0</v>
      </c>
      <c r="AO423" s="77">
        <f t="shared" si="139"/>
        <v>0</v>
      </c>
      <c r="AP423" s="77">
        <f t="shared" si="140"/>
        <v>0</v>
      </c>
      <c r="AQ423" s="77">
        <f t="shared" si="141"/>
        <v>0</v>
      </c>
      <c r="AR423" s="77">
        <f t="shared" si="142"/>
        <v>0</v>
      </c>
      <c r="AS423" s="105" t="str">
        <f>IF($B423="","",IF($B423=$B420,AS420,$B423))</f>
        <v>30</v>
      </c>
      <c r="AT423" s="322">
        <f>IF($B423=$B420,AT420+SUM(O423:O425),SUM(O423:O425))</f>
        <v>359.47</v>
      </c>
      <c r="AU423" s="285">
        <f>IF($A423=" ",SUM(O423:O425),0)+AU420</f>
        <v>0</v>
      </c>
      <c r="AV423" s="285">
        <f>IF($B423="","",AV420+Q423)</f>
        <v>699.46067538757586</v>
      </c>
    </row>
    <row r="424" spans="1:48" ht="13" customHeight="1" x14ac:dyDescent="0.2">
      <c r="A424" s="308"/>
      <c r="B424" s="282"/>
      <c r="C424" s="303"/>
      <c r="D424" s="39" t="s">
        <v>56</v>
      </c>
      <c r="E424" s="277"/>
      <c r="F424" s="291"/>
      <c r="G424" s="120" t="s">
        <v>210</v>
      </c>
      <c r="H424" s="277"/>
      <c r="I424" s="42" t="s">
        <v>22</v>
      </c>
      <c r="J424" s="177">
        <f>IF(I424="","",IF(_xlfn.XLOOKUP(I424,I$3:I423,$AS$3:AS423,0,,-1)=AS424,_xlfn.XLOOKUP(I424,I$3:I423,J$3:J423,1,,-1)+1,1))</f>
        <v>1</v>
      </c>
      <c r="K424" s="178">
        <f>IF(I424="","",_xlfn.XLOOKUP(I424,I$3:I423,K$3:K423,0,,-1)+IF($D424=" ",1,0))</f>
        <v>0</v>
      </c>
      <c r="L424" s="121">
        <v>2.44</v>
      </c>
      <c r="M424" s="122">
        <v>122.18</v>
      </c>
      <c r="N424" s="294"/>
      <c r="O424" s="47">
        <f>IF(OR(W423="",W424=""),"",ROUND(IF(L425&gt;0,IF(M424&gt;0,M424,IF(M423&gt;0,IF(N423=TRUE,ROUND((M423*W424)/W423,0),(M423*W424)/W423),IF(M424&gt;0,IF(N423=TRUE,ROUND(M424,0),M424),IF(M425&gt;0,IF(N423=TRUE,ROUND(O425*W424/W425,0),O425*W424/W425),0)))),IF(M424&gt;0,M424,IF(N423=TRUE,ROUND((M423*W424)/W423,0),(M423*W424)/W423))),2))</f>
        <v>122.18</v>
      </c>
      <c r="P424" s="48">
        <f t="shared" si="143"/>
        <v>298.11920000000003</v>
      </c>
      <c r="Q424" s="277"/>
      <c r="R424" s="286"/>
      <c r="S424" s="286"/>
      <c r="T424" s="286"/>
      <c r="U424" s="286"/>
      <c r="V424" s="288"/>
      <c r="W424" s="49">
        <f>IF(L424="","",IF(L425&gt;0,(SUM(L423:L425)/L424)/(SUM(L423:L425)/L423+SUM(L423:L425)/L424+SUM(L423:L425)/L425),L423/SUM(L423:L424)))</f>
        <v>0.42803563056727617</v>
      </c>
      <c r="X424" s="77">
        <f t="shared" si="147"/>
        <v>0</v>
      </c>
      <c r="Y424" s="77">
        <f t="shared" si="147"/>
        <v>0</v>
      </c>
      <c r="Z424" s="77">
        <f t="shared" si="147"/>
        <v>0</v>
      </c>
      <c r="AA424" s="77">
        <f t="shared" si="147"/>
        <v>0</v>
      </c>
      <c r="AB424" s="77">
        <f t="shared" si="147"/>
        <v>0</v>
      </c>
      <c r="AC424" s="77">
        <f t="shared" si="147"/>
        <v>0</v>
      </c>
      <c r="AD424" s="77">
        <f t="shared" si="147"/>
        <v>0</v>
      </c>
      <c r="AE424" s="77">
        <f t="shared" si="129"/>
        <v>0</v>
      </c>
      <c r="AF424" s="77">
        <f t="shared" si="130"/>
        <v>0</v>
      </c>
      <c r="AG424" s="77">
        <f t="shared" si="131"/>
        <v>0</v>
      </c>
      <c r="AH424" s="77">
        <f t="shared" si="132"/>
        <v>0</v>
      </c>
      <c r="AI424" s="77">
        <f t="shared" si="133"/>
        <v>0</v>
      </c>
      <c r="AJ424" s="77">
        <f t="shared" si="134"/>
        <v>0</v>
      </c>
      <c r="AK424" s="77">
        <f t="shared" si="135"/>
        <v>0</v>
      </c>
      <c r="AL424" s="77">
        <f t="shared" si="136"/>
        <v>0</v>
      </c>
      <c r="AM424" s="77">
        <f t="shared" si="137"/>
        <v>0</v>
      </c>
      <c r="AN424" s="77">
        <f t="shared" si="138"/>
        <v>0</v>
      </c>
      <c r="AO424" s="77">
        <f t="shared" si="139"/>
        <v>0</v>
      </c>
      <c r="AP424" s="77">
        <f t="shared" si="140"/>
        <v>0</v>
      </c>
      <c r="AQ424" s="77">
        <f t="shared" si="141"/>
        <v>0</v>
      </c>
      <c r="AR424" s="77">
        <f t="shared" si="142"/>
        <v>0</v>
      </c>
      <c r="AS424" s="105" t="str">
        <f>IF($B423="","",IF($B423=$B420,AS421,$B423))</f>
        <v>30</v>
      </c>
      <c r="AT424" s="311"/>
      <c r="AU424" s="298"/>
      <c r="AV424" s="298"/>
    </row>
    <row r="425" spans="1:48" ht="13.25" customHeight="1" x14ac:dyDescent="0.2">
      <c r="A425" s="309"/>
      <c r="B425" s="283"/>
      <c r="C425" s="304"/>
      <c r="D425" s="54" t="s">
        <v>32</v>
      </c>
      <c r="E425" s="278"/>
      <c r="F425" s="292"/>
      <c r="G425" s="134"/>
      <c r="H425" s="278"/>
      <c r="I425" s="57"/>
      <c r="J425" s="179" t="str">
        <f>IF(I425="","",IF(_xlfn.XLOOKUP(I425,I$3:I424,$AS$3:AS424,0,,-1)=AS425,_xlfn.XLOOKUP(I425,I$3:I424,J$3:J424,1,,-1)+1,1))</f>
        <v/>
      </c>
      <c r="K425" s="63" t="str">
        <f>IF(I425="","",_xlfn.XLOOKUP(I425,I$3:I424,K$3:K424,0,,-1)+IF($D425=" ",1,0))</f>
        <v/>
      </c>
      <c r="L425" s="55"/>
      <c r="M425" s="128"/>
      <c r="N425" s="295"/>
      <c r="O425" s="62" t="str">
        <f>IF(OR(W423="",W424=""),"",IF(L425&gt;0,ROUND(IF(M425&gt;0,M425,IF(M423&gt;0,IF(N423=TRUE,ROUND((M423*W425)/W423,0),(M423*W425)/W423),IF(M424&gt;0,IF(N423=TRUE,ROUND((M424*W425)/W424,0),(M424*W425)/W424),IF(M425&gt;0,M425,0)))),2),""))</f>
        <v/>
      </c>
      <c r="P425" s="63" t="str">
        <f t="shared" si="143"/>
        <v/>
      </c>
      <c r="Q425" s="278"/>
      <c r="R425" s="278"/>
      <c r="S425" s="278"/>
      <c r="T425" s="278"/>
      <c r="U425" s="278"/>
      <c r="V425" s="289"/>
      <c r="W425" s="64" t="str">
        <f>IF(L425="","",(SUM(L423:L425)/L425)/(SUM(L423:L425)/L423+SUM(L423:L425)/L424+SUM(L423:L425)/L425))</f>
        <v/>
      </c>
      <c r="X425" s="77">
        <f t="shared" si="147"/>
        <v>0</v>
      </c>
      <c r="Y425" s="77">
        <f t="shared" si="147"/>
        <v>0</v>
      </c>
      <c r="Z425" s="77">
        <f t="shared" si="147"/>
        <v>0</v>
      </c>
      <c r="AA425" s="77">
        <f t="shared" si="147"/>
        <v>0</v>
      </c>
      <c r="AB425" s="77">
        <f t="shared" si="147"/>
        <v>0</v>
      </c>
      <c r="AC425" s="77">
        <f t="shared" si="147"/>
        <v>0</v>
      </c>
      <c r="AD425" s="77">
        <f t="shared" si="147"/>
        <v>0</v>
      </c>
      <c r="AE425" s="77">
        <f t="shared" si="129"/>
        <v>0</v>
      </c>
      <c r="AF425" s="77">
        <f t="shared" si="130"/>
        <v>0</v>
      </c>
      <c r="AG425" s="77">
        <f t="shared" si="131"/>
        <v>0</v>
      </c>
      <c r="AH425" s="77">
        <f t="shared" si="132"/>
        <v>0</v>
      </c>
      <c r="AI425" s="77">
        <f t="shared" si="133"/>
        <v>0</v>
      </c>
      <c r="AJ425" s="77">
        <f t="shared" si="134"/>
        <v>0</v>
      </c>
      <c r="AK425" s="77">
        <f t="shared" si="135"/>
        <v>0</v>
      </c>
      <c r="AL425" s="77">
        <f t="shared" si="136"/>
        <v>0</v>
      </c>
      <c r="AM425" s="77">
        <f t="shared" si="137"/>
        <v>0</v>
      </c>
      <c r="AN425" s="77">
        <f t="shared" si="138"/>
        <v>0</v>
      </c>
      <c r="AO425" s="77">
        <f t="shared" si="139"/>
        <v>0</v>
      </c>
      <c r="AP425" s="77">
        <f t="shared" si="140"/>
        <v>0</v>
      </c>
      <c r="AQ425" s="77">
        <f t="shared" si="141"/>
        <v>0</v>
      </c>
      <c r="AR425" s="77">
        <f t="shared" si="142"/>
        <v>0</v>
      </c>
      <c r="AS425" s="105" t="str">
        <f>IF($B423="","",IF($B423=$B420,AS422,$B423))</f>
        <v>30</v>
      </c>
      <c r="AT425" s="311"/>
      <c r="AU425" s="298"/>
      <c r="AV425" s="298"/>
    </row>
    <row r="426" spans="1:48" ht="13.25" customHeight="1" x14ac:dyDescent="0.2">
      <c r="A426" s="307" t="str">
        <f>IF(OR(D426="W",D427="W",D428="W",D426="1/2W",D427="1/2W",D428="1/2W",D426="1/2L",D427="1/2L",D428="1/2L"),"OK",IF(OR(D426="L",D427="L",D428="L"),"LOSS",IF(OR(D426="X",D427="X",D428="X"),"Anulado"," ")))</f>
        <v>Anulado</v>
      </c>
      <c r="B426" s="317" t="str">
        <f>IF(E426="","",$B423)</f>
        <v>30</v>
      </c>
      <c r="C426" s="305" t="str">
        <f>IF(E426=""," ","– "&amp;COUNTIF(B$3:B428,$B426))</f>
        <v>– 5</v>
      </c>
      <c r="D426" s="65" t="s">
        <v>56</v>
      </c>
      <c r="E426" s="326">
        <v>44711.625</v>
      </c>
      <c r="F426" s="314" t="s">
        <v>393</v>
      </c>
      <c r="G426" s="66" t="s">
        <v>263</v>
      </c>
      <c r="H426" s="313" t="str">
        <f ca="1">IF(E426="","",IF(AND(DAY(E426)&lt;DAY(TODAY()),$A426=" "),"???",IF($A426=" ",IF(AND(DAY(E426)=DAY(TODAY()),HOUR(E426)&lt;=HOUR(NOW())+1),IF(AND(HOUR(E426)+2&lt;=HOUR(NOW()),DAY(E426)&lt;=DAY(TODAY()),MINUTE(E426)&lt;=MINUTE(NOW())),"???",IF(OR(MINUTE(E426)&lt;=MINUTE(NOW()),HOUR(E426)&lt;=HOUR(NOW())),"!!!","")),""),"")))</f>
        <v/>
      </c>
      <c r="I426" s="67" t="s">
        <v>23</v>
      </c>
      <c r="J426" s="69">
        <f>IF(I426="","",IF(_xlfn.XLOOKUP(I426,I$3:I425,$AS$3:AS425,0,,-1)=AS426,_xlfn.XLOOKUP(I426,I$3:I425,J$3:J425,1,,-1)+1,1))</f>
        <v>4</v>
      </c>
      <c r="K426" s="173">
        <f>IF(I426="","",_xlfn.XLOOKUP(I426,I$3:I425,K$3:K425,0,,-1)+IF($D426=" ",1,0))</f>
        <v>0</v>
      </c>
      <c r="L426" s="70">
        <v>2.09</v>
      </c>
      <c r="M426" s="71"/>
      <c r="N426" s="293" t="b">
        <v>0</v>
      </c>
      <c r="O426" s="72">
        <f>IF(OR(W426="",W427=""),"",ROUND(IF(L428&gt;0,IF(M426&gt;0,M426,IF(M427&gt;0,IF(N426=TRUE,ROUND((M427*W426)/W427,0),(M427*W426)/W427),IF(N426=TRUE,ROUND((M428*W426)/W428,0),(M428*W426)/W428))),IF(M426&gt;0,M426,IF(N426=TRUE,ROUND((M427*W426)/W427,0),(M427*W426)/W427))),2))</f>
        <v>46.66</v>
      </c>
      <c r="P426" s="73">
        <f t="shared" si="143"/>
        <v>97.51939999999999</v>
      </c>
      <c r="Q426" s="320">
        <f>IF($A426="Anulado",0,IF(OR($A426="LOSS",$A426="OK"),IF(OR($D426="W",$D426="1/2W",$D426="1/2L"),P426-O426,IF($D426="L",-O426,0))+IF(OR($D427="W",$D427="1/2W",$D427="1/2L"),P427-O427,IF($D427="L",-O427,0))+IF(OR($D428="W",$D428="1/2W",$D428="1/2L"),P428-O428,IF($D428="L",-O428,0)),IF(AND(OR($D426="W",$D426="1/2W",$D426="1/2L"),D427="W"),P426+P427-SUM(O426:O428)+_xlfn.XLOOKUP("X",D426:D428,O426:O428,0),IF(AND(D426=TRUE,D428="W"),P426+P428-SUM(O426:O428),IF(AND(D427="W",D428="W"),P427+P428-SUM(O426:O428)+_xlfn.XLOOKUP("X",D426:D428,O426:O428,0),IF(L428&gt;0,IF(OR($D426="W",$D426="1/2W",$D426="1/2L"),P426-SUM(O426:O428)+_xlfn.XLOOKUP("X",D426:D428,O426:O428,0),IF(OR($D426="W",$D426="1/2W",$D426="1/2L"),P427-SUM(O426:O428)+_xlfn.XLOOKUP("X",D426:D428,O426:O428,0),IF(OR($D426="W",$D426="1/2W",$D426="1/2L"),P428-SUM(O426:O428)+_xlfn.XLOOKUP("X",D426:D428,O426:O428,0),SUM(P426:P428)/3-SUM(O426:O428)+_xlfn.XLOOKUP("X",D426:D428,O426:O428,0)))),IF(OR($D426="W",$D426="1/2W",$D426="1/2L"),P426-SUM(O426:O427)+_xlfn.XLOOKUP("X",D426:D428,O426:O428,0),IF(OR($D426="W",$D426="1/2W",$D426="1/2L"),P427-SUM(O426:O427)+_xlfn.XLOOKUP("X",D426:D428,O426:O428,0),SUM(P426:P427)/2-SUM(O426:O427)+_xlfn.XLOOKUP("X",D426:D428,O426:O428,0)))))))))</f>
        <v>0</v>
      </c>
      <c r="R426" s="319">
        <f>IF(Q426=0,0,Q426/SUM(O426:O428))</f>
        <v>0</v>
      </c>
      <c r="S426" s="296">
        <f>IF($B426=$B423,IF(OR($A426="LOSS",$A426="OK",$A426="Anulada"),Q426,0)+S423,IF(OR($A426="LOSS",$A426="OK",$A426="Anulada"),Q426,0))</f>
        <v>2.7001999999999988</v>
      </c>
      <c r="T426" s="296">
        <f>IF($B426="",0,IF($B426=$B423,IF(G428="",IF(OR(G426="DNB1",G426="DNB2",G426="AH1(0)",G426="AH2(0)",G426="AH1(1)",G426="AH2(1)",G426="AH1(2)",G426="AH2(2)",G426="AH1(3)",G426="AH2(3)",G426="AH1(4)",G426="AH2(4)"),0,IF(Q426&lt;0,IF(G428="",SMALL(P426:P428,1)-SUM(O426:O428),0),SMALL(P426:P428,1)-SUM(O426:O428))),IF(Q426&lt;0,IF(G428="",SMALL(P426:P428,1)-SUM(O426:O428),0),SMALL(P426:P428,1)-SUM(O426:O428)))+T423,IF(G428="",IF(OR(G426="DNB1",G426="DNB2",G426="AH1(0)",G426="AH2(0)",G426="AH1(1)",G426="AH2(1)",G426="AH1(2)",G426="AH2(2)",G426="AH1(3)",G426="AH2(3)",G426="AH1(4)",G426="AH2(4)"),0,IF(Q426&lt;0,IF(G428="",SMALL(P426:P428,1)-SUM(O426:O428),0),SMALL(P426:P428,1)-SUM(O426:O428))),IF(Q426&lt;0,IF(G428="",SMALL(P426:P428,1)-SUM(O426:O428),0),SMALL(P426:P428,1)-SUM(O426:O428)))))</f>
        <v>-15.450899999999997</v>
      </c>
      <c r="U426" s="296">
        <f>IF($B426=$B423,IF(Q426&lt;0,IF(G428="",Q426,0),Q426)+U423,Q426)</f>
        <v>2.7001999999999988</v>
      </c>
      <c r="V426" s="323">
        <f>IF(U426=0,0,U426/AT426)</f>
        <v>5.9721761440293692E-3</v>
      </c>
      <c r="W426" s="74">
        <f>IF(L426="","",IF(L428&gt;0,(SUM(L426:L428)/L426)/(SUM(L426:L428)/L426+SUM(L426:L428)/L427+SUM(L426:L428)/L428),L427/SUM(L426:L427)))</f>
        <v>0.50356294536817103</v>
      </c>
      <c r="X426" s="77">
        <f t="shared" si="147"/>
        <v>0</v>
      </c>
      <c r="Y426" s="77">
        <f t="shared" si="147"/>
        <v>0</v>
      </c>
      <c r="Z426" s="77">
        <f t="shared" si="147"/>
        <v>0</v>
      </c>
      <c r="AA426" s="77">
        <f t="shared" si="147"/>
        <v>0</v>
      </c>
      <c r="AB426" s="77">
        <f t="shared" si="147"/>
        <v>0</v>
      </c>
      <c r="AC426" s="77">
        <f t="shared" si="147"/>
        <v>0</v>
      </c>
      <c r="AD426" s="77">
        <f t="shared" si="147"/>
        <v>0</v>
      </c>
      <c r="AE426" s="77">
        <f t="shared" si="129"/>
        <v>0</v>
      </c>
      <c r="AF426" s="77">
        <f t="shared" si="130"/>
        <v>0</v>
      </c>
      <c r="AG426" s="77">
        <f t="shared" si="131"/>
        <v>0</v>
      </c>
      <c r="AH426" s="77">
        <f t="shared" si="132"/>
        <v>0</v>
      </c>
      <c r="AI426" s="77">
        <f t="shared" si="133"/>
        <v>0</v>
      </c>
      <c r="AJ426" s="77">
        <f t="shared" si="134"/>
        <v>0</v>
      </c>
      <c r="AK426" s="77">
        <f t="shared" si="135"/>
        <v>0</v>
      </c>
      <c r="AL426" s="77">
        <f t="shared" si="136"/>
        <v>0</v>
      </c>
      <c r="AM426" s="77">
        <f t="shared" si="137"/>
        <v>0</v>
      </c>
      <c r="AN426" s="77">
        <f t="shared" si="138"/>
        <v>0</v>
      </c>
      <c r="AO426" s="77">
        <f t="shared" si="139"/>
        <v>0</v>
      </c>
      <c r="AP426" s="77">
        <f t="shared" si="140"/>
        <v>0</v>
      </c>
      <c r="AQ426" s="77">
        <f t="shared" si="141"/>
        <v>0</v>
      </c>
      <c r="AR426" s="77">
        <f t="shared" si="142"/>
        <v>0</v>
      </c>
      <c r="AS426" s="107" t="str">
        <f>IF($B426="","",IF($B426=$B423,AS423,$B426))</f>
        <v>30</v>
      </c>
      <c r="AT426" s="321">
        <f>IF($B426=$B423,AT423+SUM(O426:O428),SUM(O426:O428))</f>
        <v>452.13</v>
      </c>
      <c r="AU426" s="296">
        <f>IF($A426=" ",SUM(O426:O428),0)+AU423</f>
        <v>0</v>
      </c>
      <c r="AV426" s="296">
        <f>IF($B426="","",AV423+Q426)</f>
        <v>699.46067538757586</v>
      </c>
    </row>
    <row r="427" spans="1:48" ht="13" customHeight="1" x14ac:dyDescent="0.2">
      <c r="A427" s="308"/>
      <c r="B427" s="282"/>
      <c r="C427" s="303"/>
      <c r="D427" s="79" t="s">
        <v>56</v>
      </c>
      <c r="E427" s="277"/>
      <c r="F427" s="291"/>
      <c r="G427" s="80" t="s">
        <v>304</v>
      </c>
      <c r="H427" s="277"/>
      <c r="I427" s="81" t="s">
        <v>18</v>
      </c>
      <c r="J427" s="83">
        <f>IF(I427="","",IF(_xlfn.XLOOKUP(I427,I$3:I426,$AS$3:AS426,0,,-1)=AS427,_xlfn.XLOOKUP(I427,I$3:I426,J$3:J426,1,,-1)+1,1))</f>
        <v>1</v>
      </c>
      <c r="K427" s="174">
        <f>IF(I427="","",_xlfn.XLOOKUP(I427,I$3:I426,K$3:K426,0,,-1)+IF($D427=" ",1,0))</f>
        <v>0</v>
      </c>
      <c r="L427" s="84">
        <v>2.12</v>
      </c>
      <c r="M427" s="85">
        <v>46</v>
      </c>
      <c r="N427" s="294"/>
      <c r="O427" s="86">
        <f>IF(OR(W426="",W427=""),"",ROUND(IF(L428&gt;0,IF(M427&gt;0,M427,IF(M426&gt;0,IF(N426=TRUE,ROUND((M426*W427)/W426,0),(M426*W427)/W426),IF(M427&gt;0,IF(N426=TRUE,ROUND(M427,0),M427),IF(M428&gt;0,IF(N426=TRUE,ROUND(O428*W427/W428,0),O428*W427/W428),0)))),IF(M427&gt;0,M427,IF(N426=TRUE,ROUND((M426*W427)/W426,0),(M426*W427)/W426))),2))</f>
        <v>46</v>
      </c>
      <c r="P427" s="87">
        <f t="shared" si="143"/>
        <v>97.52000000000001</v>
      </c>
      <c r="Q427" s="277"/>
      <c r="R427" s="286"/>
      <c r="S427" s="286"/>
      <c r="T427" s="286"/>
      <c r="U427" s="286"/>
      <c r="V427" s="288"/>
      <c r="W427" s="88">
        <f>IF(L427="","",IF(L428&gt;0,(SUM(L426:L428)/L427)/(SUM(L426:L428)/L426+SUM(L426:L428)/L427+SUM(L426:L428)/L428),L426/SUM(L426:L427)))</f>
        <v>0.49643705463182897</v>
      </c>
      <c r="X427" s="77">
        <f t="shared" si="147"/>
        <v>0</v>
      </c>
      <c r="Y427" s="77">
        <f t="shared" si="147"/>
        <v>0</v>
      </c>
      <c r="Z427" s="77">
        <f t="shared" si="147"/>
        <v>0</v>
      </c>
      <c r="AA427" s="77">
        <f t="shared" si="147"/>
        <v>0</v>
      </c>
      <c r="AB427" s="77">
        <f t="shared" si="147"/>
        <v>0</v>
      </c>
      <c r="AC427" s="77">
        <f t="shared" si="147"/>
        <v>0</v>
      </c>
      <c r="AD427" s="77">
        <f t="shared" si="147"/>
        <v>0</v>
      </c>
      <c r="AE427" s="77">
        <f t="shared" si="129"/>
        <v>0</v>
      </c>
      <c r="AF427" s="77">
        <f t="shared" si="130"/>
        <v>0</v>
      </c>
      <c r="AG427" s="77">
        <f t="shared" si="131"/>
        <v>0</v>
      </c>
      <c r="AH427" s="77">
        <f t="shared" si="132"/>
        <v>0</v>
      </c>
      <c r="AI427" s="77">
        <f t="shared" si="133"/>
        <v>0</v>
      </c>
      <c r="AJ427" s="77">
        <f t="shared" si="134"/>
        <v>0</v>
      </c>
      <c r="AK427" s="77">
        <f t="shared" si="135"/>
        <v>0</v>
      </c>
      <c r="AL427" s="77">
        <f t="shared" si="136"/>
        <v>0</v>
      </c>
      <c r="AM427" s="77">
        <f t="shared" si="137"/>
        <v>0</v>
      </c>
      <c r="AN427" s="77">
        <f t="shared" si="138"/>
        <v>0</v>
      </c>
      <c r="AO427" s="77">
        <f t="shared" si="139"/>
        <v>0</v>
      </c>
      <c r="AP427" s="77">
        <f t="shared" si="140"/>
        <v>0</v>
      </c>
      <c r="AQ427" s="77">
        <f t="shared" si="141"/>
        <v>0</v>
      </c>
      <c r="AR427" s="77">
        <f t="shared" si="142"/>
        <v>0</v>
      </c>
      <c r="AS427" s="107" t="str">
        <f>IF($B426="","",IF($B426=$B423,AS424,$B426))</f>
        <v>30</v>
      </c>
      <c r="AT427" s="311"/>
      <c r="AU427" s="298"/>
      <c r="AV427" s="298"/>
    </row>
    <row r="428" spans="1:48" ht="13.25" customHeight="1" x14ac:dyDescent="0.2">
      <c r="A428" s="309"/>
      <c r="B428" s="283"/>
      <c r="C428" s="304"/>
      <c r="D428" s="90" t="s">
        <v>32</v>
      </c>
      <c r="E428" s="278"/>
      <c r="F428" s="292"/>
      <c r="G428" s="109"/>
      <c r="H428" s="278"/>
      <c r="I428" s="110"/>
      <c r="J428" s="112" t="str">
        <f>IF(I428="","",IF(_xlfn.XLOOKUP(I428,I$3:I427,$AS$3:AS427,0,,-1)=AS428,_xlfn.XLOOKUP(I428,I$3:I427,J$3:J427,1,,-1)+1,1))</f>
        <v/>
      </c>
      <c r="K428" s="115" t="str">
        <f>IF(I428="","",_xlfn.XLOOKUP(I428,I$3:I427,K$3:K427,0,,-1)+IF($D428=" ",1,0))</f>
        <v/>
      </c>
      <c r="L428" s="113"/>
      <c r="M428" s="96"/>
      <c r="N428" s="295"/>
      <c r="O428" s="114" t="str">
        <f>IF(OR(W426="",W427=""),"",IF(L428&gt;0,ROUND(IF(M428&gt;0,M428,IF(M426&gt;0,IF(N426=TRUE,ROUND((M426*W428)/W426,0),(M426*W428)/W426),IF(M427&gt;0,IF(N426=TRUE,ROUND((M427*W428)/W427,0),(M427*W428)/W427),IF(M428&gt;0,M428,0)))),2),""))</f>
        <v/>
      </c>
      <c r="P428" s="115" t="str">
        <f t="shared" si="143"/>
        <v/>
      </c>
      <c r="Q428" s="278"/>
      <c r="R428" s="278"/>
      <c r="S428" s="278"/>
      <c r="T428" s="278"/>
      <c r="U428" s="278"/>
      <c r="V428" s="289"/>
      <c r="W428" s="116" t="str">
        <f>IF(L428="","",(SUM(L426:L428)/L428)/(SUM(L426:L428)/L426+SUM(L426:L428)/L427+SUM(L426:L428)/L428))</f>
        <v/>
      </c>
      <c r="X428" s="77">
        <f t="shared" si="147"/>
        <v>0</v>
      </c>
      <c r="Y428" s="77">
        <f t="shared" si="147"/>
        <v>0</v>
      </c>
      <c r="Z428" s="77">
        <f t="shared" si="147"/>
        <v>0</v>
      </c>
      <c r="AA428" s="77">
        <f t="shared" si="147"/>
        <v>0</v>
      </c>
      <c r="AB428" s="77">
        <f t="shared" si="147"/>
        <v>0</v>
      </c>
      <c r="AC428" s="77">
        <f t="shared" si="147"/>
        <v>0</v>
      </c>
      <c r="AD428" s="77">
        <f t="shared" si="147"/>
        <v>0</v>
      </c>
      <c r="AE428" s="77">
        <f t="shared" si="129"/>
        <v>0</v>
      </c>
      <c r="AF428" s="77">
        <f t="shared" si="130"/>
        <v>0</v>
      </c>
      <c r="AG428" s="77">
        <f t="shared" si="131"/>
        <v>0</v>
      </c>
      <c r="AH428" s="77">
        <f t="shared" si="132"/>
        <v>0</v>
      </c>
      <c r="AI428" s="77">
        <f t="shared" si="133"/>
        <v>0</v>
      </c>
      <c r="AJ428" s="77">
        <f t="shared" si="134"/>
        <v>0</v>
      </c>
      <c r="AK428" s="77">
        <f t="shared" si="135"/>
        <v>0</v>
      </c>
      <c r="AL428" s="77">
        <f t="shared" si="136"/>
        <v>0</v>
      </c>
      <c r="AM428" s="77">
        <f t="shared" si="137"/>
        <v>0</v>
      </c>
      <c r="AN428" s="77">
        <f t="shared" si="138"/>
        <v>0</v>
      </c>
      <c r="AO428" s="77">
        <f t="shared" si="139"/>
        <v>0</v>
      </c>
      <c r="AP428" s="77">
        <f t="shared" si="140"/>
        <v>0</v>
      </c>
      <c r="AQ428" s="77">
        <f t="shared" si="141"/>
        <v>0</v>
      </c>
      <c r="AR428" s="77">
        <f t="shared" si="142"/>
        <v>0</v>
      </c>
      <c r="AS428" s="107" t="str">
        <f>IF($B426="","",IF($B426=$B423,AS425,$B426))</f>
        <v>30</v>
      </c>
      <c r="AT428" s="311"/>
      <c r="AU428" s="298"/>
      <c r="AV428" s="298"/>
    </row>
    <row r="429" spans="1:48" ht="13.25" customHeight="1" x14ac:dyDescent="0.2">
      <c r="A429" s="312" t="str">
        <f>IF(OR(D429="W",D430="W",D431="W",D429="1/2W",D430="1/2W",D431="1/2W",D429="1/2L",D430="1/2L",D431="1/2L"),"OK",IF(OR(D429="L",D430="L",D431="L"),"LOSS",IF(OR(D429="X",D430="X",D431="X"),"Anulado"," ")))</f>
        <v>OK</v>
      </c>
      <c r="B429" s="316" t="str">
        <f>IF(E429="","",$B426)</f>
        <v>30</v>
      </c>
      <c r="C429" s="302" t="str">
        <f>IF(E429=""," ","– "&amp;COUNTIF(B$3:B431,$B429))</f>
        <v>– 6</v>
      </c>
      <c r="D429" s="25" t="s">
        <v>31</v>
      </c>
      <c r="E429" s="325">
        <v>44711.833333333336</v>
      </c>
      <c r="F429" s="315" t="s">
        <v>394</v>
      </c>
      <c r="G429" s="117" t="s">
        <v>35</v>
      </c>
      <c r="H429" s="306" t="str">
        <f ca="1">IF(E429="","",IF(AND(DAY(E429)&lt;DAY(TODAY()),$A429=" "),"???",IF($A429=" ",IF(AND(DAY(E429)=DAY(TODAY()),HOUR(E429)&lt;=HOUR(NOW())+1),IF(AND(HOUR(E429)+2&lt;=HOUR(NOW()),DAY(E429)&lt;=DAY(TODAY()),MINUTE(E429)&lt;=MINUTE(NOW())),"???",IF(OR(MINUTE(E429)&lt;=MINUTE(NOW()),HOUR(E429)&lt;=HOUR(NOW())),"!!!","")),""),"")))</f>
        <v/>
      </c>
      <c r="I429" s="27" t="s">
        <v>20</v>
      </c>
      <c r="J429" s="175">
        <f>IF(I429="","",IF(_xlfn.XLOOKUP(I429,I$3:I428,$AS$3:AS428,0,,-1)=AS429,_xlfn.XLOOKUP(I429,I$3:I428,J$3:J428,1,,-1)+1,1))</f>
        <v>7</v>
      </c>
      <c r="K429" s="176">
        <f>IF(I429="","",_xlfn.XLOOKUP(I429,I$3:I428,K$3:K428,0,,-1)+IF($D429=" ",1,0))</f>
        <v>0</v>
      </c>
      <c r="L429" s="118">
        <v>1.52</v>
      </c>
      <c r="M429" s="119">
        <v>55.66</v>
      </c>
      <c r="N429" s="318" t="b">
        <v>1</v>
      </c>
      <c r="O429" s="102">
        <f>IF(OR(W429="",W430=""),"",ROUND(IF(L431&gt;0,IF(M429&gt;0,M429,IF(M430&gt;0,IF(N429=TRUE,ROUND((M430*W429)/W430,0),(M430*W429)/W430),IF(N429=TRUE,ROUND((M431*W429)/W431,0),(M431*W429)/W431))),IF(M429&gt;0,M429,IF(N429=TRUE,ROUND((M430*W429)/W430,0),(M430*W429)/W430))),2))</f>
        <v>55.66</v>
      </c>
      <c r="P429" s="33">
        <f t="shared" si="143"/>
        <v>84.603200000000001</v>
      </c>
      <c r="Q429" s="301">
        <f>IF($A429="Anulado",0,IF(OR($A429="LOSS",$A429="OK"),IF(OR($D429="W",$D429="1/2W",$D429="1/2L"),P429-O429,IF($D429="L",-O429,0))+IF(OR($D430="W",$D430="1/2W",$D430="1/2L"),P430-O430,IF($D430="L",-O430,0))+IF(OR($D431="W",$D431="1/2W",$D431="1/2L"),P431-O431,IF($D431="L",-O431,0)),IF(AND(OR($D429="W",$D429="1/2W",$D429="1/2L"),D430="W"),P429+P430-SUM(O429:O431)+_xlfn.XLOOKUP("X",D429:D431,O429:O431,0),IF(AND(D429=TRUE,D431="W"),P429+P431-SUM(O429:O431),IF(AND(D430="W",D431="W"),P430+P431-SUM(O429:O431)+_xlfn.XLOOKUP("X",D429:D431,O429:O431,0),IF(L431&gt;0,IF(OR($D429="W",$D429="1/2W",$D429="1/2L"),P429-SUM(O429:O431)+_xlfn.XLOOKUP("X",D429:D431,O429:O431,0),IF(OR($D429="W",$D429="1/2W",$D429="1/2L"),P430-SUM(O429:O431)+_xlfn.XLOOKUP("X",D429:D431,O429:O431,0),IF(OR($D429="W",$D429="1/2W",$D429="1/2L"),P431-SUM(O429:O431)+_xlfn.XLOOKUP("X",D429:D431,O429:O431,0),SUM(P429:P431)/3-SUM(O429:O431)+_xlfn.XLOOKUP("X",D429:D431,O429:O431,0)))),IF(OR($D429="W",$D429="1/2W",$D429="1/2L"),P429-SUM(O429:O430)+_xlfn.XLOOKUP("X",D429:D431,O429:O431,0),IF(OR($D429="W",$D429="1/2W",$D429="1/2L"),P430-SUM(O429:O430)+_xlfn.XLOOKUP("X",D429:D431,O429:O431,0),SUM(P429:P430)/2-SUM(O429:O430)+_xlfn.XLOOKUP("X",D429:D431,O429:O431,0)))))))))</f>
        <v>2.9432000000000045</v>
      </c>
      <c r="R429" s="300">
        <f>IF(Q429=0,0,Q429/SUM(O429:O431))</f>
        <v>3.6042125887827632E-2</v>
      </c>
      <c r="S429" s="285">
        <f>IF($B429=$B426,IF(OR($A429="LOSS",$A429="OK",$A429="Anulada"),Q429,0)+S426,IF(OR($A429="LOSS",$A429="OK",$A429="Anulada"),Q429,0))</f>
        <v>5.6434000000000033</v>
      </c>
      <c r="T429" s="285">
        <f>IF($B429="",0,IF($B429=$B426,IF(G431="",IF(OR(G429="DNB1",G429="DNB2",G429="AH1(0)",G429="AH2(0)",G429="AH1(1)",G429="AH2(1)",G429="AH1(2)",G429="AH2(2)",G429="AH1(3)",G429="AH2(3)",G429="AH1(4)",G429="AH2(4)"),0,IF(Q429&lt;0,IF(G431="",SMALL(P429:P431,1)-SUM(O429:O431),0),SMALL(P429:P431,1)-SUM(O429:O431))),IF(Q429&lt;0,IF(G431="",SMALL(P429:P431,1)-SUM(O429:O431),0),SMALL(P429:P431,1)-SUM(O429:O431)))+T426,IF(G431="",IF(OR(G429="DNB1",G429="DNB2",G429="AH1(0)",G429="AH2(0)",G429="AH1(1)",G429="AH2(1)",G429="AH1(2)",G429="AH2(2)",G429="AH1(3)",G429="AH2(3)",G429="AH1(4)",G429="AH2(4)"),0,IF(Q429&lt;0,IF(G431="",SMALL(P429:P431,1)-SUM(O429:O431),0),SMALL(P429:P431,1)-SUM(O429:O431))),IF(Q429&lt;0,IF(G431="",SMALL(P429:P431,1)-SUM(O429:O431),0),SMALL(P429:P431,1)-SUM(O429:O431)))))</f>
        <v>-15.450899999999997</v>
      </c>
      <c r="U429" s="285">
        <f>IF($B429=$B426,IF(Q429&lt;0,IF(G431="",Q429,0),Q429)+U426,Q429)</f>
        <v>5.6434000000000033</v>
      </c>
      <c r="V429" s="287">
        <f>IF(U429=0,0,U429/AT429)</f>
        <v>1.0572322448903134E-2</v>
      </c>
      <c r="W429" s="34">
        <f>IF(L429="","",IF(L431&gt;0,(SUM(L429:L431)/L429)/(SUM(L429:L431)/L429+SUM(L429:L431)/L430+SUM(L429:L431)/L431),L430/SUM(L429:L430)))</f>
        <v>0.68134171907756824</v>
      </c>
      <c r="X429" s="77">
        <f t="shared" si="147"/>
        <v>0</v>
      </c>
      <c r="Y429" s="77">
        <f t="shared" si="147"/>
        <v>0</v>
      </c>
      <c r="Z429" s="89">
        <f t="shared" si="147"/>
        <v>28.943200000000004</v>
      </c>
      <c r="AA429" s="77">
        <f t="shared" si="147"/>
        <v>0</v>
      </c>
      <c r="AB429" s="77">
        <f t="shared" si="147"/>
        <v>0</v>
      </c>
      <c r="AC429" s="77">
        <f t="shared" si="147"/>
        <v>0</v>
      </c>
      <c r="AD429" s="77">
        <f t="shared" si="147"/>
        <v>0</v>
      </c>
      <c r="AE429" s="77">
        <f t="shared" si="129"/>
        <v>0</v>
      </c>
      <c r="AF429" s="77">
        <f t="shared" si="130"/>
        <v>0</v>
      </c>
      <c r="AG429" s="77">
        <f t="shared" si="131"/>
        <v>0</v>
      </c>
      <c r="AH429" s="77">
        <f t="shared" si="132"/>
        <v>0</v>
      </c>
      <c r="AI429" s="77">
        <f t="shared" si="133"/>
        <v>1</v>
      </c>
      <c r="AJ429" s="77">
        <f t="shared" si="134"/>
        <v>0</v>
      </c>
      <c r="AK429" s="77">
        <f t="shared" si="135"/>
        <v>0</v>
      </c>
      <c r="AL429" s="77">
        <f t="shared" si="136"/>
        <v>0</v>
      </c>
      <c r="AM429" s="77">
        <f t="shared" si="137"/>
        <v>0</v>
      </c>
      <c r="AN429" s="77">
        <f t="shared" si="138"/>
        <v>0</v>
      </c>
      <c r="AO429" s="77">
        <f t="shared" si="139"/>
        <v>0</v>
      </c>
      <c r="AP429" s="77">
        <f t="shared" si="140"/>
        <v>0</v>
      </c>
      <c r="AQ429" s="77">
        <f t="shared" si="141"/>
        <v>0</v>
      </c>
      <c r="AR429" s="77">
        <f t="shared" si="142"/>
        <v>0</v>
      </c>
      <c r="AS429" s="105" t="str">
        <f>IF($B429="","",IF($B429=$B426,AS426,$B429))</f>
        <v>30</v>
      </c>
      <c r="AT429" s="322">
        <f>IF($B429=$B426,AT426+SUM(O429:O431),SUM(O429:O431))</f>
        <v>533.79</v>
      </c>
      <c r="AU429" s="285">
        <f>IF($A429=" ",SUM(O429:O431),0)+AU426</f>
        <v>0</v>
      </c>
      <c r="AV429" s="285">
        <f>IF($B429="","",AV426+Q429)</f>
        <v>702.40387538757591</v>
      </c>
    </row>
    <row r="430" spans="1:48" ht="13" customHeight="1" x14ac:dyDescent="0.2">
      <c r="A430" s="308"/>
      <c r="B430" s="282"/>
      <c r="C430" s="303"/>
      <c r="D430" s="39" t="s">
        <v>28</v>
      </c>
      <c r="E430" s="277"/>
      <c r="F430" s="291"/>
      <c r="G430" s="120" t="s">
        <v>79</v>
      </c>
      <c r="H430" s="277"/>
      <c r="I430" s="42" t="s">
        <v>19</v>
      </c>
      <c r="J430" s="177">
        <f>IF(I430="","",IF(_xlfn.XLOOKUP(I430,I$3:I429,$AS$3:AS429,0,,-1)=AS430,_xlfn.XLOOKUP(I430,I$3:I429,J$3:J429,1,,-1)+1,1))</f>
        <v>1</v>
      </c>
      <c r="K430" s="178">
        <f>IF(I430="","",_xlfn.XLOOKUP(I430,I$3:I429,K$3:K429,0,,-1)+IF($D430=" ",1,0))</f>
        <v>0</v>
      </c>
      <c r="L430" s="121">
        <v>3.25</v>
      </c>
      <c r="M430" s="122"/>
      <c r="N430" s="294"/>
      <c r="O430" s="47">
        <f>IF(OR(W429="",W430=""),"",ROUND(IF(L431&gt;0,IF(M430&gt;0,M430,IF(M429&gt;0,IF(N429=TRUE,ROUND((M429*W430)/W429,0),(M429*W430)/W429),IF(M430&gt;0,IF(N429=TRUE,ROUND(M430,0),M430),IF(M431&gt;0,IF(N429=TRUE,ROUND(O431*W430/W431,0),O431*W430/W431),0)))),IF(M430&gt;0,M430,IF(N429=TRUE,ROUND((M429*W430)/W429,0),(M429*W430)/W429))),2))</f>
        <v>26</v>
      </c>
      <c r="P430" s="48">
        <f t="shared" si="143"/>
        <v>84.5</v>
      </c>
      <c r="Q430" s="277"/>
      <c r="R430" s="286"/>
      <c r="S430" s="286"/>
      <c r="T430" s="286"/>
      <c r="U430" s="286"/>
      <c r="V430" s="288"/>
      <c r="W430" s="49">
        <f>IF(L430="","",IF(L431&gt;0,(SUM(L429:L431)/L430)/(SUM(L429:L431)/L429+SUM(L429:L431)/L430+SUM(L429:L431)/L431),L429/SUM(L429:L430)))</f>
        <v>0.31865828092243192</v>
      </c>
      <c r="X430" s="77">
        <f t="shared" si="147"/>
        <v>0</v>
      </c>
      <c r="Y430" s="89">
        <f t="shared" si="147"/>
        <v>-26</v>
      </c>
      <c r="Z430" s="77">
        <f t="shared" si="147"/>
        <v>0</v>
      </c>
      <c r="AA430" s="77">
        <f t="shared" si="147"/>
        <v>0</v>
      </c>
      <c r="AB430" s="77">
        <f t="shared" si="147"/>
        <v>0</v>
      </c>
      <c r="AC430" s="77">
        <f t="shared" si="147"/>
        <v>0</v>
      </c>
      <c r="AD430" s="77">
        <f t="shared" si="147"/>
        <v>0</v>
      </c>
      <c r="AE430" s="77">
        <f t="shared" si="129"/>
        <v>0</v>
      </c>
      <c r="AF430" s="77">
        <f t="shared" si="130"/>
        <v>0</v>
      </c>
      <c r="AG430" s="77">
        <f t="shared" si="131"/>
        <v>0</v>
      </c>
      <c r="AH430" s="77">
        <f t="shared" si="132"/>
        <v>1</v>
      </c>
      <c r="AI430" s="77">
        <f t="shared" si="133"/>
        <v>0</v>
      </c>
      <c r="AJ430" s="77">
        <f t="shared" si="134"/>
        <v>0</v>
      </c>
      <c r="AK430" s="77">
        <f t="shared" si="135"/>
        <v>0</v>
      </c>
      <c r="AL430" s="77">
        <f t="shared" si="136"/>
        <v>0</v>
      </c>
      <c r="AM430" s="77">
        <f t="shared" si="137"/>
        <v>0</v>
      </c>
      <c r="AN430" s="77">
        <f t="shared" si="138"/>
        <v>0</v>
      </c>
      <c r="AO430" s="77">
        <f t="shared" si="139"/>
        <v>0</v>
      </c>
      <c r="AP430" s="77">
        <f t="shared" si="140"/>
        <v>0</v>
      </c>
      <c r="AQ430" s="77">
        <f t="shared" si="141"/>
        <v>0</v>
      </c>
      <c r="AR430" s="77">
        <f t="shared" si="142"/>
        <v>0</v>
      </c>
      <c r="AS430" s="105" t="str">
        <f>IF($B429="","",IF($B429=$B426,AS427,$B429))</f>
        <v>30</v>
      </c>
      <c r="AT430" s="311"/>
      <c r="AU430" s="298"/>
      <c r="AV430" s="298"/>
    </row>
    <row r="431" spans="1:48" ht="13.25" customHeight="1" x14ac:dyDescent="0.2">
      <c r="A431" s="309"/>
      <c r="B431" s="283"/>
      <c r="C431" s="304"/>
      <c r="D431" s="54" t="s">
        <v>32</v>
      </c>
      <c r="E431" s="278"/>
      <c r="F431" s="292"/>
      <c r="G431" s="134"/>
      <c r="H431" s="278"/>
      <c r="I431" s="57"/>
      <c r="J431" s="179" t="str">
        <f>IF(I431="","",IF(_xlfn.XLOOKUP(I431,I$3:I430,$AS$3:AS430,0,,-1)=AS431,_xlfn.XLOOKUP(I431,I$3:I430,J$3:J430,1,,-1)+1,1))</f>
        <v/>
      </c>
      <c r="K431" s="63" t="str">
        <f>IF(I431="","",_xlfn.XLOOKUP(I431,I$3:I430,K$3:K430,0,,-1)+IF($D431=" ",1,0))</f>
        <v/>
      </c>
      <c r="L431" s="55"/>
      <c r="M431" s="128"/>
      <c r="N431" s="295"/>
      <c r="O431" s="62" t="str">
        <f>IF(OR(W429="",W430=""),"",IF(L431&gt;0,ROUND(IF(M431&gt;0,M431,IF(M429&gt;0,IF(N429=TRUE,ROUND((M429*W431)/W429,0),(M429*W431)/W429),IF(M430&gt;0,IF(N429=TRUE,ROUND((M430*W431)/W430,0),(M430*W431)/W430),IF(M431&gt;0,M431,0)))),2),""))</f>
        <v/>
      </c>
      <c r="P431" s="63" t="str">
        <f t="shared" si="143"/>
        <v/>
      </c>
      <c r="Q431" s="278"/>
      <c r="R431" s="278"/>
      <c r="S431" s="278"/>
      <c r="T431" s="278"/>
      <c r="U431" s="278"/>
      <c r="V431" s="289"/>
      <c r="W431" s="64" t="str">
        <f>IF(L431="","",(SUM(L429:L431)/L431)/(SUM(L429:L431)/L429+SUM(L429:L431)/L430+SUM(L429:L431)/L431))</f>
        <v/>
      </c>
      <c r="X431" s="77">
        <f t="shared" si="147"/>
        <v>0</v>
      </c>
      <c r="Y431" s="77">
        <f t="shared" si="147"/>
        <v>0</v>
      </c>
      <c r="Z431" s="77">
        <f t="shared" si="147"/>
        <v>0</v>
      </c>
      <c r="AA431" s="77">
        <f t="shared" si="147"/>
        <v>0</v>
      </c>
      <c r="AB431" s="77">
        <f t="shared" si="147"/>
        <v>0</v>
      </c>
      <c r="AC431" s="77">
        <f t="shared" si="147"/>
        <v>0</v>
      </c>
      <c r="AD431" s="77">
        <f t="shared" si="147"/>
        <v>0</v>
      </c>
      <c r="AE431" s="77">
        <f t="shared" si="129"/>
        <v>0</v>
      </c>
      <c r="AF431" s="77">
        <f t="shared" si="130"/>
        <v>0</v>
      </c>
      <c r="AG431" s="77">
        <f t="shared" si="131"/>
        <v>0</v>
      </c>
      <c r="AH431" s="77">
        <f t="shared" si="132"/>
        <v>0</v>
      </c>
      <c r="AI431" s="77">
        <f t="shared" si="133"/>
        <v>0</v>
      </c>
      <c r="AJ431" s="77">
        <f t="shared" si="134"/>
        <v>0</v>
      </c>
      <c r="AK431" s="77">
        <f t="shared" si="135"/>
        <v>0</v>
      </c>
      <c r="AL431" s="77">
        <f t="shared" si="136"/>
        <v>0</v>
      </c>
      <c r="AM431" s="77">
        <f t="shared" si="137"/>
        <v>0</v>
      </c>
      <c r="AN431" s="77">
        <f t="shared" si="138"/>
        <v>0</v>
      </c>
      <c r="AO431" s="77">
        <f t="shared" si="139"/>
        <v>0</v>
      </c>
      <c r="AP431" s="77">
        <f t="shared" si="140"/>
        <v>0</v>
      </c>
      <c r="AQ431" s="77">
        <f t="shared" si="141"/>
        <v>0</v>
      </c>
      <c r="AR431" s="77">
        <f t="shared" si="142"/>
        <v>0</v>
      </c>
      <c r="AS431" s="105" t="str">
        <f>IF($B429="","",IF($B429=$B426,AS428,$B429))</f>
        <v>30</v>
      </c>
      <c r="AT431" s="311"/>
      <c r="AU431" s="298"/>
      <c r="AV431" s="298"/>
    </row>
    <row r="432" spans="1:48" ht="13.25" customHeight="1" x14ac:dyDescent="0.2">
      <c r="A432" s="307" t="str">
        <f>IF(OR(D432="W",D433="W",D434="W",D432="1/2W",D433="1/2W",D434="1/2W",D432="1/2L",D433="1/2L",D434="1/2L"),"OK",IF(OR(D432="L",D433="L",D434="L"),"LOSS",IF(OR(D432="X",D433="X",D434="X"),"Anulado"," ")))</f>
        <v>OK</v>
      </c>
      <c r="B432" s="317" t="str">
        <f>IF(E432="","",$B429)</f>
        <v>30</v>
      </c>
      <c r="C432" s="305" t="str">
        <f>IF(E432=""," ","– "&amp;COUNTIF(B$3:B434,$B432))</f>
        <v>– 7</v>
      </c>
      <c r="D432" s="65" t="s">
        <v>28</v>
      </c>
      <c r="E432" s="326">
        <v>44712.625</v>
      </c>
      <c r="F432" s="314" t="s">
        <v>395</v>
      </c>
      <c r="G432" s="66" t="s">
        <v>35</v>
      </c>
      <c r="H432" s="313" t="str">
        <f ca="1">IF(E432="","",IF(AND(DAY(E432)&lt;DAY(TODAY()),$A432=" "),"???",IF($A432=" ",IF(AND(DAY(E432)=DAY(TODAY()),HOUR(E432)&lt;=HOUR(NOW())+1),IF(AND(HOUR(E432)+2&lt;=HOUR(NOW()),DAY(E432)&lt;=DAY(TODAY()),MINUTE(E432)&lt;=MINUTE(NOW())),"???",IF(OR(MINUTE(E432)&lt;=MINUTE(NOW()),HOUR(E432)&lt;=HOUR(NOW())),"!!!","")),""),"")))</f>
        <v/>
      </c>
      <c r="I432" s="67" t="s">
        <v>23</v>
      </c>
      <c r="J432" s="69">
        <f>IF(I432="","",IF(_xlfn.XLOOKUP(I432,I$3:I431,$AS$3:AS431,0,,-1)=AS432,_xlfn.XLOOKUP(I432,I$3:I431,J$3:J431,1,,-1)+1,1))</f>
        <v>5</v>
      </c>
      <c r="K432" s="173">
        <f>IF(I432="","",_xlfn.XLOOKUP(I432,I$3:I431,K$3:K431,0,,-1)+IF($D432=" ",1,0))</f>
        <v>0</v>
      </c>
      <c r="L432" s="70">
        <v>2.61</v>
      </c>
      <c r="M432" s="71"/>
      <c r="N432" s="293" t="b">
        <v>0</v>
      </c>
      <c r="O432" s="72">
        <f>IF(OR(W432="",W433=""),"",ROUND(IF(L434&gt;0,IF(M432&gt;0,M432,IF(M433&gt;0,IF(N432=TRUE,ROUND((M433*W432)/W433,0),(M433*W432)/W433),IF(N432=TRUE,ROUND((M434*W432)/W434,0),(M434*W432)/W434))),IF(M432&gt;0,M432,IF(N432=TRUE,ROUND((M433*W432)/W433,0),(M433*W432)/W433))),2))</f>
        <v>16.12</v>
      </c>
      <c r="P432" s="73">
        <f t="shared" si="143"/>
        <v>42.0732</v>
      </c>
      <c r="Q432" s="320">
        <f>IF($A432="Anulado",0,IF(OR($A432="LOSS",$A432="OK"),IF(OR($D432="W",$D432="1/2W",$D432="1/2L"),P432-O432,IF($D432="L",-O432,0))+IF(OR($D433="W",$D433="1/2W",$D433="1/2L"),P433-O433,IF($D433="L",-O433,0))+IF(OR($D434="W",$D434="1/2W",$D434="1/2L"),P434-O434,IF($D434="L",-O434,0)),IF(AND(OR($D432="W",$D432="1/2W",$D432="1/2L"),D433="W"),P432+P433-SUM(O432:O434)+_xlfn.XLOOKUP("X",D432:D434,O432:O434,0),IF(AND(D432=TRUE,D434="W"),P432+P434-SUM(O432:O434),IF(AND(D433="W",D434="W"),P433+P434-SUM(O432:O434)+_xlfn.XLOOKUP("X",D432:D434,O432:O434,0),IF(L434&gt;0,IF(OR($D432="W",$D432="1/2W",$D432="1/2L"),P432-SUM(O432:O434)+_xlfn.XLOOKUP("X",D432:D434,O432:O434,0),IF(OR($D432="W",$D432="1/2W",$D432="1/2L"),P433-SUM(O432:O434)+_xlfn.XLOOKUP("X",D432:D434,O432:O434,0),IF(OR($D432="W",$D432="1/2W",$D432="1/2L"),P434-SUM(O432:O434)+_xlfn.XLOOKUP("X",D432:D434,O432:O434,0),SUM(P432:P434)/3-SUM(O432:O434)+_xlfn.XLOOKUP("X",D432:D434,O432:O434,0)))),IF(OR($D432="W",$D432="1/2W",$D432="1/2L"),P432-SUM(O432:O433)+_xlfn.XLOOKUP("X",D432:D434,O432:O434,0),IF(OR($D432="W",$D432="1/2W",$D432="1/2L"),P433-SUM(O432:O433)+_xlfn.XLOOKUP("X",D432:D434,O432:O434,0),SUM(P432:P433)/2-SUM(O432:O433)+_xlfn.XLOOKUP("X",D432:D434,O432:O434,0)))))))))</f>
        <v>3.9439999999999991</v>
      </c>
      <c r="R432" s="319">
        <f>IF(Q432=0,0,Q432/SUM(O432:O434))</f>
        <v>0.1034627492130115</v>
      </c>
      <c r="S432" s="296">
        <f>IF($B432=$B429,IF(OR($A432="LOSS",$A432="OK",$A432="Anulada"),Q432,0)+S429,IF(OR($A432="LOSS",$A432="OK",$A432="Anulada"),Q432,0))</f>
        <v>9.5874000000000024</v>
      </c>
      <c r="T432" s="296">
        <f>IF($B432="",0,IF($B432=$B429,IF(G434="",IF(OR(G432="DNB1",G432="DNB2",G432="AH1(0)",G432="AH2(0)",G432="AH1(1)",G432="AH2(1)",G432="AH1(2)",G432="AH2(2)",G432="AH1(3)",G432="AH2(3)",G432="AH1(4)",G432="AH2(4)"),0,IF(Q432&lt;0,IF(G434="",SMALL(P432:P434,1)-SUM(O432:O434),0),SMALL(P432:P434,1)-SUM(O432:O434))),IF(Q432&lt;0,IF(G434="",SMALL(P432:P434,1)-SUM(O432:O434),0),SMALL(P432:P434,1)-SUM(O432:O434)))+T429,IF(G434="",IF(OR(G432="DNB1",G432="DNB2",G432="AH1(0)",G432="AH2(0)",G432="AH1(1)",G432="AH2(1)",G432="AH1(2)",G432="AH2(2)",G432="AH1(3)",G432="AH2(3)",G432="AH1(4)",G432="AH2(4)"),0,IF(Q432&lt;0,IF(G434="",SMALL(P432:P434,1)-SUM(O432:O434),0),SMALL(P432:P434,1)-SUM(O432:O434))),IF(Q432&lt;0,IF(G434="",SMALL(P432:P434,1)-SUM(O432:O434),0),SMALL(P432:P434,1)-SUM(O432:O434)))))</f>
        <v>-15.450899999999997</v>
      </c>
      <c r="U432" s="296">
        <f>IF($B432=$B429,IF(Q432&lt;0,IF(G434="",Q432,0),Q432)+U429,Q432)</f>
        <v>9.5874000000000024</v>
      </c>
      <c r="V432" s="323">
        <f>IF(U432=0,0,U432/AT432)</f>
        <v>1.6763826476193813E-2</v>
      </c>
      <c r="W432" s="74">
        <f>IF(L432="","",IF(L434&gt;0,(SUM(L432:L434)/L432)/(SUM(L432:L434)/L432+SUM(L432:L434)/L433+SUM(L432:L434)/L434),L433/SUM(L432:L433)))</f>
        <v>0.42282176028306057</v>
      </c>
      <c r="X432" s="77">
        <f t="shared" si="147"/>
        <v>0</v>
      </c>
      <c r="Y432" s="77">
        <f t="shared" si="147"/>
        <v>0</v>
      </c>
      <c r="Z432" s="77">
        <f t="shared" si="147"/>
        <v>0</v>
      </c>
      <c r="AA432" s="77">
        <f t="shared" si="147"/>
        <v>0</v>
      </c>
      <c r="AB432" s="77">
        <f t="shared" si="147"/>
        <v>0</v>
      </c>
      <c r="AC432" s="89">
        <f t="shared" si="147"/>
        <v>-16.12</v>
      </c>
      <c r="AD432" s="77">
        <f t="shared" si="147"/>
        <v>0</v>
      </c>
      <c r="AE432" s="77">
        <f t="shared" si="129"/>
        <v>0</v>
      </c>
      <c r="AF432" s="77">
        <f t="shared" si="130"/>
        <v>0</v>
      </c>
      <c r="AG432" s="77">
        <f t="shared" si="131"/>
        <v>0</v>
      </c>
      <c r="AH432" s="77">
        <f t="shared" si="132"/>
        <v>0</v>
      </c>
      <c r="AI432" s="77">
        <f t="shared" si="133"/>
        <v>0</v>
      </c>
      <c r="AJ432" s="77">
        <f t="shared" si="134"/>
        <v>0</v>
      </c>
      <c r="AK432" s="77">
        <f t="shared" si="135"/>
        <v>0</v>
      </c>
      <c r="AL432" s="77">
        <f t="shared" si="136"/>
        <v>0</v>
      </c>
      <c r="AM432" s="77">
        <f t="shared" si="137"/>
        <v>0</v>
      </c>
      <c r="AN432" s="77">
        <f t="shared" si="138"/>
        <v>0</v>
      </c>
      <c r="AO432" s="77">
        <f t="shared" si="139"/>
        <v>0</v>
      </c>
      <c r="AP432" s="77">
        <f t="shared" si="140"/>
        <v>1</v>
      </c>
      <c r="AQ432" s="77">
        <f t="shared" si="141"/>
        <v>0</v>
      </c>
      <c r="AR432" s="77">
        <f t="shared" si="142"/>
        <v>0</v>
      </c>
      <c r="AS432" s="107" t="str">
        <f>IF($B432="","",IF($B432=$B429,AS429,$B432))</f>
        <v>30</v>
      </c>
      <c r="AT432" s="321">
        <f>IF($B432=$B429,AT429+SUM(O432:O434),SUM(O432:O434))</f>
        <v>571.91</v>
      </c>
      <c r="AU432" s="296">
        <f>IF($A432=" ",SUM(O432:O434),0)+AU429</f>
        <v>0</v>
      </c>
      <c r="AV432" s="296">
        <f>IF($B432="","",AV429+Q432)</f>
        <v>706.34787538757587</v>
      </c>
    </row>
    <row r="433" spans="1:48" ht="13" customHeight="1" x14ac:dyDescent="0.2">
      <c r="A433" s="308"/>
      <c r="B433" s="282"/>
      <c r="C433" s="303"/>
      <c r="D433" s="79" t="s">
        <v>31</v>
      </c>
      <c r="E433" s="277"/>
      <c r="F433" s="291"/>
      <c r="G433" s="80" t="s">
        <v>79</v>
      </c>
      <c r="H433" s="277"/>
      <c r="I433" s="81" t="s">
        <v>18</v>
      </c>
      <c r="J433" s="83">
        <f>IF(I433="","",IF(_xlfn.XLOOKUP(I433,I$3:I432,$AS$3:AS432,0,,-1)=AS433,_xlfn.XLOOKUP(I433,I$3:I432,J$3:J432,1,,-1)+1,1))</f>
        <v>2</v>
      </c>
      <c r="K433" s="174">
        <f>IF(I433="","",_xlfn.XLOOKUP(I433,I$3:I432,K$3:K432,0,,-1)+IF($D433=" ",1,0))</f>
        <v>0</v>
      </c>
      <c r="L433" s="84">
        <v>1.9119999999999999</v>
      </c>
      <c r="M433" s="85">
        <v>22</v>
      </c>
      <c r="N433" s="294"/>
      <c r="O433" s="86">
        <f>IF(OR(W432="",W433=""),"",ROUND(IF(L434&gt;0,IF(M433&gt;0,M433,IF(M432&gt;0,IF(N432=TRUE,ROUND((M432*W433)/W432,0),(M432*W433)/W432),IF(M433&gt;0,IF(N432=TRUE,ROUND(M433,0),M433),IF(M434&gt;0,IF(N432=TRUE,ROUND(O434*W433/W434,0),O434*W433/W434),0)))),IF(M433&gt;0,M433,IF(N432=TRUE,ROUND((M432*W433)/W432,0),(M432*W433)/W432))),2))</f>
        <v>22</v>
      </c>
      <c r="P433" s="87">
        <f t="shared" si="143"/>
        <v>42.064</v>
      </c>
      <c r="Q433" s="277"/>
      <c r="R433" s="286"/>
      <c r="S433" s="286"/>
      <c r="T433" s="286"/>
      <c r="U433" s="286"/>
      <c r="V433" s="288"/>
      <c r="W433" s="88">
        <f>IF(L433="","",IF(L434&gt;0,(SUM(L432:L434)/L433)/(SUM(L432:L434)/L432+SUM(L432:L434)/L433+SUM(L432:L434)/L434),L432/SUM(L432:L433)))</f>
        <v>0.57717823971693938</v>
      </c>
      <c r="X433" s="89">
        <f t="shared" ref="X433:AD442" si="148">IF($I433=X$2,IF(OR($D433="W",$D433="1/2W",$D433="1/2L"),$P433-$O433,IF($D433="X",0,-$O433)),0)</f>
        <v>20.064</v>
      </c>
      <c r="Y433" s="77">
        <f t="shared" si="148"/>
        <v>0</v>
      </c>
      <c r="Z433" s="77">
        <f t="shared" si="148"/>
        <v>0</v>
      </c>
      <c r="AA433" s="77">
        <f t="shared" si="148"/>
        <v>0</v>
      </c>
      <c r="AB433" s="77">
        <f t="shared" si="148"/>
        <v>0</v>
      </c>
      <c r="AC433" s="77">
        <f t="shared" si="148"/>
        <v>0</v>
      </c>
      <c r="AD433" s="77">
        <f t="shared" si="148"/>
        <v>0</v>
      </c>
      <c r="AE433" s="77">
        <f t="shared" si="129"/>
        <v>1</v>
      </c>
      <c r="AF433" s="77">
        <f t="shared" si="130"/>
        <v>0</v>
      </c>
      <c r="AG433" s="77">
        <f t="shared" si="131"/>
        <v>0</v>
      </c>
      <c r="AH433" s="77">
        <f t="shared" si="132"/>
        <v>0</v>
      </c>
      <c r="AI433" s="77">
        <f t="shared" si="133"/>
        <v>0</v>
      </c>
      <c r="AJ433" s="77">
        <f t="shared" si="134"/>
        <v>0</v>
      </c>
      <c r="AK433" s="77">
        <f t="shared" si="135"/>
        <v>0</v>
      </c>
      <c r="AL433" s="77">
        <f t="shared" si="136"/>
        <v>0</v>
      </c>
      <c r="AM433" s="77">
        <f t="shared" si="137"/>
        <v>0</v>
      </c>
      <c r="AN433" s="77">
        <f t="shared" si="138"/>
        <v>0</v>
      </c>
      <c r="AO433" s="77">
        <f t="shared" si="139"/>
        <v>0</v>
      </c>
      <c r="AP433" s="77">
        <f t="shared" si="140"/>
        <v>0</v>
      </c>
      <c r="AQ433" s="77">
        <f t="shared" si="141"/>
        <v>0</v>
      </c>
      <c r="AR433" s="77">
        <f t="shared" si="142"/>
        <v>0</v>
      </c>
      <c r="AS433" s="107" t="str">
        <f>IF($B432="","",IF($B432=$B429,AS430,$B432))</f>
        <v>30</v>
      </c>
      <c r="AT433" s="311"/>
      <c r="AU433" s="298"/>
      <c r="AV433" s="298"/>
    </row>
    <row r="434" spans="1:48" ht="13.25" customHeight="1" x14ac:dyDescent="0.2">
      <c r="A434" s="309"/>
      <c r="B434" s="283"/>
      <c r="C434" s="304"/>
      <c r="D434" s="90" t="s">
        <v>32</v>
      </c>
      <c r="E434" s="278"/>
      <c r="F434" s="292"/>
      <c r="G434" s="109"/>
      <c r="H434" s="278"/>
      <c r="I434" s="110"/>
      <c r="J434" s="112" t="str">
        <f>IF(I434="","",IF(_xlfn.XLOOKUP(I434,I$3:I433,$AS$3:AS433,0,,-1)=AS434,_xlfn.XLOOKUP(I434,I$3:I433,J$3:J433,1,,-1)+1,1))</f>
        <v/>
      </c>
      <c r="K434" s="115" t="str">
        <f>IF(I434="","",_xlfn.XLOOKUP(I434,I$3:I433,K$3:K433,0,,-1)+IF($D434=" ",1,0))</f>
        <v/>
      </c>
      <c r="L434" s="113"/>
      <c r="M434" s="96"/>
      <c r="N434" s="295"/>
      <c r="O434" s="114" t="str">
        <f>IF(OR(W432="",W433=""),"",IF(L434&gt;0,ROUND(IF(M434&gt;0,M434,IF(M432&gt;0,IF(N432=TRUE,ROUND((M432*W434)/W432,0),(M432*W434)/W432),IF(M433&gt;0,IF(N432=TRUE,ROUND((M433*W434)/W433,0),(M433*W434)/W433),IF(M434&gt;0,M434,0)))),2),""))</f>
        <v/>
      </c>
      <c r="P434" s="115" t="str">
        <f t="shared" si="143"/>
        <v/>
      </c>
      <c r="Q434" s="278"/>
      <c r="R434" s="278"/>
      <c r="S434" s="278"/>
      <c r="T434" s="278"/>
      <c r="U434" s="278"/>
      <c r="V434" s="289"/>
      <c r="W434" s="116" t="str">
        <f>IF(L434="","",(SUM(L432:L434)/L434)/(SUM(L432:L434)/L432+SUM(L432:L434)/L433+SUM(L432:L434)/L434))</f>
        <v/>
      </c>
      <c r="X434" s="77">
        <f t="shared" si="148"/>
        <v>0</v>
      </c>
      <c r="Y434" s="77">
        <f t="shared" si="148"/>
        <v>0</v>
      </c>
      <c r="Z434" s="77">
        <f t="shared" si="148"/>
        <v>0</v>
      </c>
      <c r="AA434" s="77">
        <f t="shared" si="148"/>
        <v>0</v>
      </c>
      <c r="AB434" s="77">
        <f t="shared" si="148"/>
        <v>0</v>
      </c>
      <c r="AC434" s="77">
        <f t="shared" si="148"/>
        <v>0</v>
      </c>
      <c r="AD434" s="77">
        <f t="shared" si="148"/>
        <v>0</v>
      </c>
      <c r="AE434" s="77">
        <f t="shared" si="129"/>
        <v>0</v>
      </c>
      <c r="AF434" s="77">
        <f t="shared" si="130"/>
        <v>0</v>
      </c>
      <c r="AG434" s="77">
        <f t="shared" si="131"/>
        <v>0</v>
      </c>
      <c r="AH434" s="77">
        <f t="shared" si="132"/>
        <v>0</v>
      </c>
      <c r="AI434" s="77">
        <f t="shared" si="133"/>
        <v>0</v>
      </c>
      <c r="AJ434" s="77">
        <f t="shared" si="134"/>
        <v>0</v>
      </c>
      <c r="AK434" s="77">
        <f t="shared" si="135"/>
        <v>0</v>
      </c>
      <c r="AL434" s="77">
        <f t="shared" si="136"/>
        <v>0</v>
      </c>
      <c r="AM434" s="77">
        <f t="shared" si="137"/>
        <v>0</v>
      </c>
      <c r="AN434" s="77">
        <f t="shared" si="138"/>
        <v>0</v>
      </c>
      <c r="AO434" s="77">
        <f t="shared" si="139"/>
        <v>0</v>
      </c>
      <c r="AP434" s="77">
        <f t="shared" si="140"/>
        <v>0</v>
      </c>
      <c r="AQ434" s="77">
        <f t="shared" si="141"/>
        <v>0</v>
      </c>
      <c r="AR434" s="77">
        <f t="shared" si="142"/>
        <v>0</v>
      </c>
      <c r="AS434" s="107" t="str">
        <f>IF($B432="","",IF($B432=$B429,AS431,$B432))</f>
        <v>30</v>
      </c>
      <c r="AT434" s="311"/>
      <c r="AU434" s="298"/>
      <c r="AV434" s="298"/>
    </row>
    <row r="435" spans="1:48" ht="13.25" customHeight="1" x14ac:dyDescent="0.2">
      <c r="A435" s="312" t="str">
        <f>IF(OR(D435="W",D436="W",D437="W",D435="1/2W",D436="1/2W",D437="1/2W",D435="1/2L",D436="1/2L",D437="1/2L"),"OK",IF(OR(D435="L",D436="L",D437="L"),"LOSS",IF(OR(D435="X",D436="X",D437="X"),"Anulado"," ")))</f>
        <v>Anulado</v>
      </c>
      <c r="B435" s="316" t="s">
        <v>396</v>
      </c>
      <c r="C435" s="302" t="str">
        <f>IF(E435=""," ","– "&amp;COUNTIF(B$3:B437,$B435))</f>
        <v>– 1</v>
      </c>
      <c r="D435" s="25" t="s">
        <v>56</v>
      </c>
      <c r="E435" s="325">
        <v>44712.791666666664</v>
      </c>
      <c r="F435" s="315" t="s">
        <v>397</v>
      </c>
      <c r="G435" s="117" t="s">
        <v>35</v>
      </c>
      <c r="H435" s="306" t="str">
        <f ca="1">IF(E435="","",IF(AND(DAY(E435)&lt;DAY(TODAY()),$A435=" "),"???",IF($A435=" ",IF(AND(DAY(E435)=DAY(TODAY()),HOUR(E435)&lt;=HOUR(NOW())+1),IF(AND(HOUR(E435)+2&lt;=HOUR(NOW()),DAY(E435)&lt;=DAY(TODAY()),MINUTE(E435)&lt;=MINUTE(NOW())),"???",IF(OR(MINUTE(E435)&lt;=MINUTE(NOW()),HOUR(E435)&lt;=HOUR(NOW())),"!!!","")),""),"")))</f>
        <v/>
      </c>
      <c r="I435" s="27" t="s">
        <v>19</v>
      </c>
      <c r="J435" s="175">
        <f>IF(I435="","",IF(_xlfn.XLOOKUP(I435,I$3:I434,$AS$3:AS434,0,,-1)=AS435,_xlfn.XLOOKUP(I435,I$3:I434,J$3:J434,1,,-1)+1,1))</f>
        <v>1</v>
      </c>
      <c r="K435" s="176">
        <f>IF(I435="","",_xlfn.XLOOKUP(I435,I$3:I434,K$3:K434,0,,-1)+IF($D435=" ",1,0))</f>
        <v>0</v>
      </c>
      <c r="L435" s="118">
        <v>1.7270000000000001</v>
      </c>
      <c r="M435" s="119">
        <v>37</v>
      </c>
      <c r="N435" s="318" t="b">
        <v>1</v>
      </c>
      <c r="O435" s="102">
        <f>IF(OR(W435="",W436=""),"",ROUND(IF(L437&gt;0,IF(M435&gt;0,M435,IF(M436&gt;0,IF(N435=TRUE,ROUND((M436*W435)/W436,0),(M436*W435)/W436),IF(N435=TRUE,ROUND((M437*W435)/W437,0),(M437*W435)/W437))),IF(M435&gt;0,M435,IF(N435=TRUE,ROUND((M436*W435)/W436,0),(M436*W435)/W436))),2))</f>
        <v>37</v>
      </c>
      <c r="P435" s="33">
        <f t="shared" si="143"/>
        <v>63.899000000000001</v>
      </c>
      <c r="Q435" s="301">
        <f>IF($A435="Anulado",0,IF(OR($A435="LOSS",$A435="OK"),IF(OR($D435="W",$D435="1/2W",$D435="1/2L"),P435-O435,IF($D435="L",-O435,0))+IF(OR($D436="W",$D436="1/2W",$D436="1/2L"),P436-O436,IF($D436="L",-O436,0))+IF(OR($D437="W",$D437="1/2W",$D437="1/2L"),P437-O437,IF($D437="L",-O437,0)),IF(AND(OR($D435="W",$D435="1/2W",$D435="1/2L"),D436="W"),P435+P436-SUM(O435:O437)+_xlfn.XLOOKUP("X",D435:D437,O435:O437,0),IF(AND(D435=TRUE,D437="W"),P435+P437-SUM(O435:O437),IF(AND(D436="W",D437="W"),P436+P437-SUM(O435:O437)+_xlfn.XLOOKUP("X",D435:D437,O435:O437,0),IF(L437&gt;0,IF(OR($D435="W",$D435="1/2W",$D435="1/2L"),P435-SUM(O435:O437)+_xlfn.XLOOKUP("X",D435:D437,O435:O437,0),IF(OR($D435="W",$D435="1/2W",$D435="1/2L"),P436-SUM(O435:O437)+_xlfn.XLOOKUP("X",D435:D437,O435:O437,0),IF(OR($D435="W",$D435="1/2W",$D435="1/2L"),P437-SUM(O435:O437)+_xlfn.XLOOKUP("X",D435:D437,O435:O437,0),SUM(P435:P437)/3-SUM(O435:O437)+_xlfn.XLOOKUP("X",D435:D437,O435:O437,0)))),IF(OR($D435="W",$D435="1/2W",$D435="1/2L"),P435-SUM(O435:O436)+_xlfn.XLOOKUP("X",D435:D437,O435:O437,0),IF(OR($D435="W",$D435="1/2W",$D435="1/2L"),P436-SUM(O435:O436)+_xlfn.XLOOKUP("X",D435:D437,O435:O437,0),SUM(P435:P436)/2-SUM(O435:O436)+_xlfn.XLOOKUP("X",D435:D437,O435:O437,0)))))))))</f>
        <v>0</v>
      </c>
      <c r="R435" s="300">
        <f>IF(Q435=0,0,Q435/SUM(O435:O437))</f>
        <v>0</v>
      </c>
      <c r="S435" s="285">
        <f>IF($B435=$B432,IF(OR($A435="LOSS",$A435="OK",$A435="Anulada"),Q435,0)+S432,IF(OR($A435="LOSS",$A435="OK",$A435="Anulada"),Q435,0))</f>
        <v>0</v>
      </c>
      <c r="T435" s="285">
        <f>IF($B435="",0,IF($B435=$B432,IF(G437="",IF(OR(G435="DNB1",G435="DNB2",G435="AH1(0)",G435="AH2(0)",G435="AH1(1)",G435="AH2(1)",G435="AH1(2)",G435="AH2(2)",G435="AH1(3)",G435="AH2(3)",G435="AH1(4)",G435="AH2(4)"),0,IF(Q435&lt;0,IF(G437="",SMALL(P435:P437,1)-SUM(O435:O437),0),SMALL(P435:P437,1)-SUM(O435:O437))),IF(Q435&lt;0,IF(G437="",SMALL(P435:P437,1)-SUM(O435:O437),0),SMALL(P435:P437,1)-SUM(O435:O437)))+T432,IF(G437="",IF(OR(G435="DNB1",G435="DNB2",G435="AH1(0)",G435="AH2(0)",G435="AH1(1)",G435="AH2(1)",G435="AH1(2)",G435="AH2(2)",G435="AH1(3)",G435="AH2(3)",G435="AH1(4)",G435="AH2(4)"),0,IF(Q435&lt;0,IF(G437="",SMALL(P435:P437,1)-SUM(O435:O437),0),SMALL(P435:P437,1)-SUM(O435:O437))),IF(Q435&lt;0,IF(G437="",SMALL(P435:P437,1)-SUM(O435:O437),0),SMALL(P435:P437,1)-SUM(O435:O437)))))</f>
        <v>0</v>
      </c>
      <c r="U435" s="285">
        <f>IF($B435=$B432,IF(Q435&lt;0,IF(G437="",Q435,0),Q435)+U432,Q435)</f>
        <v>0</v>
      </c>
      <c r="V435" s="287">
        <f>IF(U435=0,0,U435/AT435)</f>
        <v>0</v>
      </c>
      <c r="W435" s="34">
        <f>IF(L435="","",IF(L437&gt;0,(SUM(L435:L437)/L435)/(SUM(L435:L437)/L435+SUM(L435:L437)/L436+SUM(L435:L437)/L437),L436/SUM(L435:L436)))</f>
        <v>0.60087820660966029</v>
      </c>
      <c r="X435" s="77">
        <f t="shared" si="148"/>
        <v>0</v>
      </c>
      <c r="Y435" s="77">
        <f t="shared" si="148"/>
        <v>0</v>
      </c>
      <c r="Z435" s="77">
        <f t="shared" si="148"/>
        <v>0</v>
      </c>
      <c r="AA435" s="77">
        <f t="shared" si="148"/>
        <v>0</v>
      </c>
      <c r="AB435" s="77">
        <f t="shared" si="148"/>
        <v>0</v>
      </c>
      <c r="AC435" s="77">
        <f t="shared" si="148"/>
        <v>0</v>
      </c>
      <c r="AD435" s="77">
        <f t="shared" si="148"/>
        <v>0</v>
      </c>
      <c r="AE435" s="77">
        <f t="shared" si="129"/>
        <v>0</v>
      </c>
      <c r="AF435" s="77">
        <f t="shared" si="130"/>
        <v>0</v>
      </c>
      <c r="AG435" s="77">
        <f t="shared" si="131"/>
        <v>0</v>
      </c>
      <c r="AH435" s="77">
        <f t="shared" si="132"/>
        <v>0</v>
      </c>
      <c r="AI435" s="77">
        <f t="shared" si="133"/>
        <v>0</v>
      </c>
      <c r="AJ435" s="77">
        <f t="shared" si="134"/>
        <v>0</v>
      </c>
      <c r="AK435" s="77">
        <f t="shared" si="135"/>
        <v>0</v>
      </c>
      <c r="AL435" s="77">
        <f t="shared" si="136"/>
        <v>0</v>
      </c>
      <c r="AM435" s="77">
        <f t="shared" si="137"/>
        <v>0</v>
      </c>
      <c r="AN435" s="77">
        <f t="shared" si="138"/>
        <v>0</v>
      </c>
      <c r="AO435" s="77">
        <f t="shared" si="139"/>
        <v>0</v>
      </c>
      <c r="AP435" s="77">
        <f t="shared" si="140"/>
        <v>0</v>
      </c>
      <c r="AQ435" s="77">
        <f t="shared" si="141"/>
        <v>0</v>
      </c>
      <c r="AR435" s="77">
        <f t="shared" si="142"/>
        <v>0</v>
      </c>
      <c r="AS435" s="105" t="str">
        <f>IF($B435="","",IF($B435=$B432,AS432,$B435))</f>
        <v>31</v>
      </c>
      <c r="AT435" s="322">
        <f>IF($B435=$B432,AT432+SUM(O435:O437),SUM(O435:O437))</f>
        <v>61.16</v>
      </c>
      <c r="AU435" s="285">
        <f>IF($A435=" ",SUM(O435:O437),0)+AU432</f>
        <v>0</v>
      </c>
      <c r="AV435" s="285">
        <f>IF($B435="","",AV432+Q435)</f>
        <v>706.34787538757587</v>
      </c>
    </row>
    <row r="436" spans="1:48" ht="13" customHeight="1" x14ac:dyDescent="0.2">
      <c r="A436" s="308"/>
      <c r="B436" s="282"/>
      <c r="C436" s="303"/>
      <c r="D436" s="39" t="s">
        <v>56</v>
      </c>
      <c r="E436" s="277"/>
      <c r="F436" s="291"/>
      <c r="G436" s="120" t="s">
        <v>79</v>
      </c>
      <c r="H436" s="277"/>
      <c r="I436" s="42" t="s">
        <v>20</v>
      </c>
      <c r="J436" s="177">
        <f>IF(I436="","",IF(_xlfn.XLOOKUP(I436,I$3:I435,$AS$3:AS435,0,,-1)=AS436,_xlfn.XLOOKUP(I436,I$3:I435,J$3:J435,1,,-1)+1,1))</f>
        <v>1</v>
      </c>
      <c r="K436" s="178">
        <f>IF(I436="","",_xlfn.XLOOKUP(I436,I$3:I435,K$3:K435,0,,-1)+IF($D436=" ",1,0))</f>
        <v>0</v>
      </c>
      <c r="L436" s="121">
        <v>2.6</v>
      </c>
      <c r="M436" s="122">
        <v>24.16</v>
      </c>
      <c r="N436" s="294"/>
      <c r="O436" s="47">
        <f>IF(OR(W435="",W436=""),"",ROUND(IF(L437&gt;0,IF(M436&gt;0,M436,IF(M435&gt;0,IF(N435=TRUE,ROUND((M435*W436)/W435,0),(M435*W436)/W435),IF(M436&gt;0,IF(N435=TRUE,ROUND(M436,0),M436),IF(M437&gt;0,IF(N435=TRUE,ROUND(O437*W436/W437,0),O437*W436/W437),0)))),IF(M436&gt;0,M436,IF(N435=TRUE,ROUND((M435*W436)/W435,0),(M435*W436)/W435))),2))</f>
        <v>24.16</v>
      </c>
      <c r="P436" s="48">
        <f t="shared" si="143"/>
        <v>62.816000000000003</v>
      </c>
      <c r="Q436" s="277"/>
      <c r="R436" s="286"/>
      <c r="S436" s="286"/>
      <c r="T436" s="286"/>
      <c r="U436" s="286"/>
      <c r="V436" s="288"/>
      <c r="W436" s="49">
        <f>IF(L436="","",IF(L437&gt;0,(SUM(L435:L437)/L436)/(SUM(L435:L437)/L435+SUM(L435:L437)/L436+SUM(L435:L437)/L437),L435/SUM(L435:L436)))</f>
        <v>0.39912179339033976</v>
      </c>
      <c r="X436" s="77">
        <f t="shared" si="148"/>
        <v>0</v>
      </c>
      <c r="Y436" s="77">
        <f t="shared" si="148"/>
        <v>0</v>
      </c>
      <c r="Z436" s="77">
        <f t="shared" si="148"/>
        <v>0</v>
      </c>
      <c r="AA436" s="77">
        <f t="shared" si="148"/>
        <v>0</v>
      </c>
      <c r="AB436" s="77">
        <f t="shared" si="148"/>
        <v>0</v>
      </c>
      <c r="AC436" s="77">
        <f t="shared" si="148"/>
        <v>0</v>
      </c>
      <c r="AD436" s="77">
        <f t="shared" si="148"/>
        <v>0</v>
      </c>
      <c r="AE436" s="77">
        <f t="shared" si="129"/>
        <v>0</v>
      </c>
      <c r="AF436" s="77">
        <f t="shared" si="130"/>
        <v>0</v>
      </c>
      <c r="AG436" s="77">
        <f t="shared" si="131"/>
        <v>0</v>
      </c>
      <c r="AH436" s="77">
        <f t="shared" si="132"/>
        <v>0</v>
      </c>
      <c r="AI436" s="77">
        <f t="shared" si="133"/>
        <v>0</v>
      </c>
      <c r="AJ436" s="77">
        <f t="shared" si="134"/>
        <v>0</v>
      </c>
      <c r="AK436" s="77">
        <f t="shared" si="135"/>
        <v>0</v>
      </c>
      <c r="AL436" s="77">
        <f t="shared" si="136"/>
        <v>0</v>
      </c>
      <c r="AM436" s="77">
        <f t="shared" si="137"/>
        <v>0</v>
      </c>
      <c r="AN436" s="77">
        <f t="shared" si="138"/>
        <v>0</v>
      </c>
      <c r="AO436" s="77">
        <f t="shared" si="139"/>
        <v>0</v>
      </c>
      <c r="AP436" s="77">
        <f t="shared" si="140"/>
        <v>0</v>
      </c>
      <c r="AQ436" s="77">
        <f t="shared" si="141"/>
        <v>0</v>
      </c>
      <c r="AR436" s="77">
        <f t="shared" si="142"/>
        <v>0</v>
      </c>
      <c r="AS436" s="105" t="str">
        <f>IF($B435="","",IF($B435=$B432,AS433,$B435))</f>
        <v>31</v>
      </c>
      <c r="AT436" s="311"/>
      <c r="AU436" s="298"/>
      <c r="AV436" s="298"/>
    </row>
    <row r="437" spans="1:48" ht="13.25" customHeight="1" x14ac:dyDescent="0.2">
      <c r="A437" s="309"/>
      <c r="B437" s="283"/>
      <c r="C437" s="304"/>
      <c r="D437" s="54" t="s">
        <v>32</v>
      </c>
      <c r="E437" s="278"/>
      <c r="F437" s="292"/>
      <c r="G437" s="134"/>
      <c r="H437" s="278"/>
      <c r="I437" s="57"/>
      <c r="J437" s="179" t="str">
        <f>IF(I437="","",IF(_xlfn.XLOOKUP(I437,I$3:I436,$AS$3:AS436,0,,-1)=AS437,_xlfn.XLOOKUP(I437,I$3:I436,J$3:J436,1,,-1)+1,1))</f>
        <v/>
      </c>
      <c r="K437" s="63" t="str">
        <f>IF(I437="","",_xlfn.XLOOKUP(I437,I$3:I436,K$3:K436,0,,-1)+IF($D437=" ",1,0))</f>
        <v/>
      </c>
      <c r="L437" s="55"/>
      <c r="M437" s="128"/>
      <c r="N437" s="295"/>
      <c r="O437" s="62" t="str">
        <f>IF(OR(W435="",W436=""),"",IF(L437&gt;0,ROUND(IF(M437&gt;0,M437,IF(M435&gt;0,IF(N435=TRUE,ROUND((M435*W437)/W435,0),(M435*W437)/W435),IF(M436&gt;0,IF(N435=TRUE,ROUND((M436*W437)/W436,0),(M436*W437)/W436),IF(M437&gt;0,M437,0)))),2),""))</f>
        <v/>
      </c>
      <c r="P437" s="63" t="str">
        <f t="shared" si="143"/>
        <v/>
      </c>
      <c r="Q437" s="278"/>
      <c r="R437" s="278"/>
      <c r="S437" s="278"/>
      <c r="T437" s="278"/>
      <c r="U437" s="278"/>
      <c r="V437" s="289"/>
      <c r="W437" s="64" t="str">
        <f>IF(L437="","",(SUM(L435:L437)/L437)/(SUM(L435:L437)/L435+SUM(L435:L437)/L436+SUM(L435:L437)/L437))</f>
        <v/>
      </c>
      <c r="X437" s="77">
        <f t="shared" si="148"/>
        <v>0</v>
      </c>
      <c r="Y437" s="77">
        <f t="shared" si="148"/>
        <v>0</v>
      </c>
      <c r="Z437" s="77">
        <f t="shared" si="148"/>
        <v>0</v>
      </c>
      <c r="AA437" s="77">
        <f t="shared" si="148"/>
        <v>0</v>
      </c>
      <c r="AB437" s="77">
        <f t="shared" si="148"/>
        <v>0</v>
      </c>
      <c r="AC437" s="77">
        <f t="shared" si="148"/>
        <v>0</v>
      </c>
      <c r="AD437" s="77">
        <f t="shared" si="148"/>
        <v>0</v>
      </c>
      <c r="AE437" s="77">
        <f t="shared" si="129"/>
        <v>0</v>
      </c>
      <c r="AF437" s="77">
        <f t="shared" si="130"/>
        <v>0</v>
      </c>
      <c r="AG437" s="77">
        <f t="shared" si="131"/>
        <v>0</v>
      </c>
      <c r="AH437" s="77">
        <f t="shared" si="132"/>
        <v>0</v>
      </c>
      <c r="AI437" s="77">
        <f t="shared" si="133"/>
        <v>0</v>
      </c>
      <c r="AJ437" s="77">
        <f t="shared" si="134"/>
        <v>0</v>
      </c>
      <c r="AK437" s="77">
        <f t="shared" si="135"/>
        <v>0</v>
      </c>
      <c r="AL437" s="77">
        <f t="shared" si="136"/>
        <v>0</v>
      </c>
      <c r="AM437" s="77">
        <f t="shared" si="137"/>
        <v>0</v>
      </c>
      <c r="AN437" s="77">
        <f t="shared" si="138"/>
        <v>0</v>
      </c>
      <c r="AO437" s="77">
        <f t="shared" si="139"/>
        <v>0</v>
      </c>
      <c r="AP437" s="77">
        <f t="shared" si="140"/>
        <v>0</v>
      </c>
      <c r="AQ437" s="77">
        <f t="shared" si="141"/>
        <v>0</v>
      </c>
      <c r="AR437" s="77">
        <f t="shared" si="142"/>
        <v>0</v>
      </c>
      <c r="AS437" s="105" t="str">
        <f>IF($B435="","",IF($B435=$B432,AS434,$B435))</f>
        <v>31</v>
      </c>
      <c r="AT437" s="311"/>
      <c r="AU437" s="298"/>
      <c r="AV437" s="298"/>
    </row>
    <row r="438" spans="1:48" ht="13.25" customHeight="1" x14ac:dyDescent="0.2">
      <c r="A438" s="307" t="str">
        <f>IF(OR(D438="W",D439="W",D440="W",D438="1/2W",D439="1/2W",D440="1/2W",D438="1/2L",D439="1/2L",D440="1/2L"),"OK",IF(OR(D438="L",D439="L",D440="L"),"LOSS",IF(OR(D438="X",D439="X",D440="X"),"Anulado"," ")))</f>
        <v>OK</v>
      </c>
      <c r="B438" s="317" t="str">
        <f>IF(E438="","",$B435)</f>
        <v>31</v>
      </c>
      <c r="C438" s="305" t="str">
        <f>IF(E438=""," ","– "&amp;COUNTIF(B$3:B440,$B438))</f>
        <v>– 2</v>
      </c>
      <c r="D438" s="65" t="s">
        <v>31</v>
      </c>
      <c r="E438" s="326">
        <v>44712.625</v>
      </c>
      <c r="F438" s="314" t="s">
        <v>398</v>
      </c>
      <c r="G438" s="136">
        <v>1</v>
      </c>
      <c r="H438" s="313" t="str">
        <f ca="1">IF(E438="","",IF(AND(DAY(E438)&lt;DAY(TODAY()),$A438=" "),"???",IF($A438=" ",IF(AND(DAY(E438)=DAY(TODAY()),HOUR(E438)&lt;=HOUR(NOW())+1),IF(AND(HOUR(E438)+2&lt;=HOUR(NOW()),DAY(E438)&lt;=DAY(TODAY()),MINUTE(E438)&lt;=MINUTE(NOW())),"???",IF(OR(MINUTE(E438)&lt;=MINUTE(NOW()),HOUR(E438)&lt;=HOUR(NOW())),"!!!","")),""),"")))</f>
        <v/>
      </c>
      <c r="I438" s="67" t="s">
        <v>19</v>
      </c>
      <c r="J438" s="69">
        <f>IF(I438="","",IF(_xlfn.XLOOKUP(I438,I$3:I437,$AS$3:AS437,0,,-1)=AS438,_xlfn.XLOOKUP(I438,I$3:I437,J$3:J437,1,,-1)+1,1))</f>
        <v>2</v>
      </c>
      <c r="K438" s="173">
        <f>IF(I438="","",_xlfn.XLOOKUP(I438,I$3:I437,K$3:K437,0,,-1)+IF($D438=" ",1,0))</f>
        <v>0</v>
      </c>
      <c r="L438" s="70">
        <v>26</v>
      </c>
      <c r="M438" s="71">
        <v>5</v>
      </c>
      <c r="N438" s="293" t="b">
        <v>0</v>
      </c>
      <c r="O438" s="72">
        <f>IF(OR(W438="",W439=""),"",ROUND(IF(L440&gt;0,IF(M438&gt;0,M438,IF(M439&gt;0,IF(N438=TRUE,ROUND((M439*W438)/W439,0),(M439*W438)/W439),IF(N438=TRUE,ROUND((M440*W438)/W440,0),(M440*W438)/W440))),IF(M438&gt;0,M438,IF(N438=TRUE,ROUND((M439*W438)/W439,0),(M439*W438)/W439))),2))</f>
        <v>5</v>
      </c>
      <c r="P438" s="73">
        <f t="shared" si="143"/>
        <v>130</v>
      </c>
      <c r="Q438" s="320">
        <f>IF($A438="Anulado",0,IF(OR($A438="LOSS",$A438="OK"),IF(OR($D438="W",$D438="1/2W",$D438="1/2L"),P438-O438,IF($D438="L",-O438,0))+IF(OR($D439="W",$D439="1/2W",$D439="1/2L"),P439-O439,IF($D439="L",-O439,0))+IF(OR($D440="W",$D440="1/2W",$D440="1/2L"),P440-O440,IF($D440="L",-O440,0)),IF(AND(OR($D438="W",$D438="1/2W",$D438="1/2L"),D439="W"),P438+P439-SUM(O438:O440)+_xlfn.XLOOKUP("X",D438:D440,O438:O440,0),IF(AND(D438=TRUE,D440="W"),P438+P440-SUM(O438:O440),IF(AND(D439="W",D440="W"),P439+P440-SUM(O438:O440)+_xlfn.XLOOKUP("X",D438:D440,O438:O440,0),IF(L440&gt;0,IF(OR($D438="W",$D438="1/2W",$D438="1/2L"),P438-SUM(O438:O440)+_xlfn.XLOOKUP("X",D438:D440,O438:O440,0),IF(OR($D438="W",$D438="1/2W",$D438="1/2L"),P439-SUM(O438:O440)+_xlfn.XLOOKUP("X",D438:D440,O438:O440,0),IF(OR($D438="W",$D438="1/2W",$D438="1/2L"),P440-SUM(O438:O440)+_xlfn.XLOOKUP("X",D438:D440,O438:O440,0),SUM(P438:P440)/3-SUM(O438:O440)+_xlfn.XLOOKUP("X",D438:D440,O438:O440,0)))),IF(OR($D438="W",$D438="1/2W",$D438="1/2L"),P438-SUM(O438:O439)+_xlfn.XLOOKUP("X",D438:D440,O438:O440,0),IF(OR($D438="W",$D438="1/2W",$D438="1/2L"),P439-SUM(O438:O439)+_xlfn.XLOOKUP("X",D438:D440,O438:O440,0),SUM(P438:P439)/2-SUM(O438:O439)+_xlfn.XLOOKUP("X",D438:D440,O438:O440,0)))))))))</f>
        <v>7</v>
      </c>
      <c r="R438" s="319">
        <f>IF(Q438=0,0,Q438/SUM(O438:O440))</f>
        <v>5.6910569105691054E-2</v>
      </c>
      <c r="S438" s="296">
        <f>IF($B438=$B435,IF(OR($A438="LOSS",$A438="OK",$A438="Anulada"),Q438,0)+S435,IF(OR($A438="LOSS",$A438="OK",$A438="Anulada"),Q438,0))</f>
        <v>7</v>
      </c>
      <c r="T438" s="296">
        <f>IF($B438="",0,IF($B438=$B435,IF(G440="",IF(OR(G438="DNB1",G438="DNB2",G438="AH1(0)",G438="AH2(0)",G438="AH1(1)",G438="AH2(1)",G438="AH1(2)",G438="AH2(2)",G438="AH1(3)",G438="AH2(3)",G438="AH1(4)",G438="AH2(4)"),0,IF(Q438&lt;0,IF(G440="",SMALL(P438:P440,1)-SUM(O438:O440),0),SMALL(P438:P440,1)-SUM(O438:O440))),IF(Q438&lt;0,IF(G440="",SMALL(P438:P440,1)-SUM(O438:O440),0),SMALL(P438:P440,1)-SUM(O438:O440)))+T435,IF(G440="",IF(OR(G438="DNB1",G438="DNB2",G438="AH1(0)",G438="AH2(0)",G438="AH1(1)",G438="AH2(1)",G438="AH1(2)",G438="AH2(2)",G438="AH1(3)",G438="AH2(3)",G438="AH1(4)",G438="AH2(4)"),0,IF(Q438&lt;0,IF(G440="",SMALL(P438:P440,1)-SUM(O438:O440),0),SMALL(P438:P440,1)-SUM(O438:O440))),IF(Q438&lt;0,IF(G440="",SMALL(P438:P440,1)-SUM(O438:O440),0),SMALL(P438:P440,1)-SUM(O438:O440)))))</f>
        <v>7</v>
      </c>
      <c r="U438" s="296">
        <f>IF($B438=$B435,IF(Q438&lt;0,IF(G440="",Q438,0),Q438)+U435,Q438)</f>
        <v>7</v>
      </c>
      <c r="V438" s="323">
        <f>IF(U438=0,0,U438/AT438)</f>
        <v>3.8010425716768027E-2</v>
      </c>
      <c r="W438" s="74">
        <f>IF(L438="","",IF(L440&gt;0,(SUM(L438:L440)/L438)/(SUM(L438:L440)/L438+SUM(L438:L440)/L439+SUM(L438:L440)/L440),L439/SUM(L438:L439)))</f>
        <v>4.1262771810322237E-2</v>
      </c>
      <c r="X438" s="77">
        <f t="shared" si="148"/>
        <v>0</v>
      </c>
      <c r="Y438" s="89">
        <f t="shared" si="148"/>
        <v>125</v>
      </c>
      <c r="Z438" s="77">
        <f t="shared" si="148"/>
        <v>0</v>
      </c>
      <c r="AA438" s="77">
        <f t="shared" si="148"/>
        <v>0</v>
      </c>
      <c r="AB438" s="77">
        <f t="shared" si="148"/>
        <v>0</v>
      </c>
      <c r="AC438" s="77">
        <f t="shared" si="148"/>
        <v>0</v>
      </c>
      <c r="AD438" s="77">
        <f t="shared" si="148"/>
        <v>0</v>
      </c>
      <c r="AE438" s="77">
        <f t="shared" si="129"/>
        <v>0</v>
      </c>
      <c r="AF438" s="77">
        <f t="shared" si="130"/>
        <v>0</v>
      </c>
      <c r="AG438" s="77">
        <f t="shared" si="131"/>
        <v>1</v>
      </c>
      <c r="AH438" s="77">
        <f t="shared" si="132"/>
        <v>0</v>
      </c>
      <c r="AI438" s="77">
        <f t="shared" si="133"/>
        <v>0</v>
      </c>
      <c r="AJ438" s="77">
        <f t="shared" si="134"/>
        <v>0</v>
      </c>
      <c r="AK438" s="77">
        <f t="shared" si="135"/>
        <v>0</v>
      </c>
      <c r="AL438" s="77">
        <f t="shared" si="136"/>
        <v>0</v>
      </c>
      <c r="AM438" s="77">
        <f t="shared" si="137"/>
        <v>0</v>
      </c>
      <c r="AN438" s="77">
        <f t="shared" si="138"/>
        <v>0</v>
      </c>
      <c r="AO438" s="77">
        <f t="shared" si="139"/>
        <v>0</v>
      </c>
      <c r="AP438" s="77">
        <f t="shared" si="140"/>
        <v>0</v>
      </c>
      <c r="AQ438" s="77">
        <f t="shared" si="141"/>
        <v>0</v>
      </c>
      <c r="AR438" s="77">
        <f t="shared" si="142"/>
        <v>0</v>
      </c>
      <c r="AS438" s="107" t="str">
        <f>IF($B438="","",IF($B438=$B435,AS435,$B438))</f>
        <v>31</v>
      </c>
      <c r="AT438" s="321">
        <f>IF($B438=$B435,AT435+SUM(O438:O440),SUM(O438:O440))</f>
        <v>184.16</v>
      </c>
      <c r="AU438" s="296">
        <f>IF($A438=" ",SUM(O438:O440),0)+AU435</f>
        <v>0</v>
      </c>
      <c r="AV438" s="296">
        <f>IF($B438="","",AV435+Q438)</f>
        <v>713.34787538757587</v>
      </c>
    </row>
    <row r="439" spans="1:48" ht="13" customHeight="1" x14ac:dyDescent="0.2">
      <c r="A439" s="308"/>
      <c r="B439" s="282"/>
      <c r="C439" s="303"/>
      <c r="D439" s="79" t="s">
        <v>28</v>
      </c>
      <c r="E439" s="277"/>
      <c r="F439" s="291"/>
      <c r="G439" s="80" t="s">
        <v>56</v>
      </c>
      <c r="H439" s="277"/>
      <c r="I439" s="81" t="s">
        <v>19</v>
      </c>
      <c r="J439" s="83">
        <f>IF(I439="","",IF(_xlfn.XLOOKUP(I439,I$3:I438,$AS$3:AS438,0,,-1)=AS439,_xlfn.XLOOKUP(I439,I$3:I438,J$3:J438,1,,-1)+1,1))</f>
        <v>3</v>
      </c>
      <c r="K439" s="174">
        <f>IF(I439="","",_xlfn.XLOOKUP(I439,I$3:I438,K$3:K438,0,,-1)+IF($D439=" ",1,0))</f>
        <v>0</v>
      </c>
      <c r="L439" s="84">
        <v>10</v>
      </c>
      <c r="M439" s="85">
        <v>13</v>
      </c>
      <c r="N439" s="294"/>
      <c r="O439" s="86">
        <f>IF(OR(W438="",W439=""),"",ROUND(IF(L440&gt;0,IF(M439&gt;0,M439,IF(M438&gt;0,IF(N438=TRUE,ROUND((M438*W439)/W438,0),(M438*W439)/W438),IF(M439&gt;0,IF(N438=TRUE,ROUND(M439,0),M439),IF(M440&gt;0,IF(N438=TRUE,ROUND(O440*W439/W440,0),O440*W439/W440),0)))),IF(M439&gt;0,M439,IF(N438=TRUE,ROUND((M438*W439)/W438,0),(M438*W439)/W438))),2))</f>
        <v>13</v>
      </c>
      <c r="P439" s="87">
        <f t="shared" si="143"/>
        <v>130</v>
      </c>
      <c r="Q439" s="277"/>
      <c r="R439" s="286"/>
      <c r="S439" s="286"/>
      <c r="T439" s="286"/>
      <c r="U439" s="286"/>
      <c r="V439" s="288"/>
      <c r="W439" s="88">
        <f>IF(L439="","",IF(L440&gt;0,(SUM(L438:L440)/L439)/(SUM(L438:L440)/L438+SUM(L438:L440)/L439+SUM(L438:L440)/L440),L438/SUM(L438:L439)))</f>
        <v>0.10728320670683783</v>
      </c>
      <c r="X439" s="77">
        <f t="shared" si="148"/>
        <v>0</v>
      </c>
      <c r="Y439" s="89">
        <f t="shared" si="148"/>
        <v>-13</v>
      </c>
      <c r="Z439" s="77">
        <f t="shared" si="148"/>
        <v>0</v>
      </c>
      <c r="AA439" s="77">
        <f t="shared" si="148"/>
        <v>0</v>
      </c>
      <c r="AB439" s="77">
        <f t="shared" si="148"/>
        <v>0</v>
      </c>
      <c r="AC439" s="77">
        <f t="shared" si="148"/>
        <v>0</v>
      </c>
      <c r="AD439" s="77">
        <f t="shared" si="148"/>
        <v>0</v>
      </c>
      <c r="AE439" s="77">
        <f t="shared" si="129"/>
        <v>0</v>
      </c>
      <c r="AF439" s="77">
        <f t="shared" si="130"/>
        <v>0</v>
      </c>
      <c r="AG439" s="77">
        <f t="shared" si="131"/>
        <v>0</v>
      </c>
      <c r="AH439" s="77">
        <f t="shared" si="132"/>
        <v>1</v>
      </c>
      <c r="AI439" s="77">
        <f t="shared" si="133"/>
        <v>0</v>
      </c>
      <c r="AJ439" s="77">
        <f t="shared" si="134"/>
        <v>0</v>
      </c>
      <c r="AK439" s="77">
        <f t="shared" si="135"/>
        <v>0</v>
      </c>
      <c r="AL439" s="77">
        <f t="shared" si="136"/>
        <v>0</v>
      </c>
      <c r="AM439" s="77">
        <f t="shared" si="137"/>
        <v>0</v>
      </c>
      <c r="AN439" s="77">
        <f t="shared" si="138"/>
        <v>0</v>
      </c>
      <c r="AO439" s="77">
        <f t="shared" si="139"/>
        <v>0</v>
      </c>
      <c r="AP439" s="77">
        <f t="shared" si="140"/>
        <v>0</v>
      </c>
      <c r="AQ439" s="77">
        <f t="shared" si="141"/>
        <v>0</v>
      </c>
      <c r="AR439" s="77">
        <f t="shared" si="142"/>
        <v>0</v>
      </c>
      <c r="AS439" s="107" t="str">
        <f>IF($B438="","",IF($B438=$B435,AS436,$B438))</f>
        <v>31</v>
      </c>
      <c r="AT439" s="311"/>
      <c r="AU439" s="298"/>
      <c r="AV439" s="298"/>
    </row>
    <row r="440" spans="1:48" ht="13.25" customHeight="1" x14ac:dyDescent="0.2">
      <c r="A440" s="309"/>
      <c r="B440" s="283"/>
      <c r="C440" s="304"/>
      <c r="D440" s="90" t="s">
        <v>28</v>
      </c>
      <c r="E440" s="278"/>
      <c r="F440" s="292"/>
      <c r="G440" s="91">
        <v>2</v>
      </c>
      <c r="H440" s="278"/>
      <c r="I440" s="92" t="s">
        <v>20</v>
      </c>
      <c r="J440" s="94">
        <f>IF(I440="","",IF(_xlfn.XLOOKUP(I440,I$3:I439,$AS$3:AS439,0,,-1)=AS440,_xlfn.XLOOKUP(I440,I$3:I439,J$3:J439,1,,-1)+1,1))</f>
        <v>2</v>
      </c>
      <c r="K440" s="180">
        <f>IF(I440="","",_xlfn.XLOOKUP(I440,I$3:I439,K$3:K439,0,,-1)+IF($D440=" ",1,0))</f>
        <v>0</v>
      </c>
      <c r="L440" s="95">
        <v>1.26</v>
      </c>
      <c r="M440" s="96">
        <v>105</v>
      </c>
      <c r="N440" s="295"/>
      <c r="O440" s="97">
        <f>IF(OR(W438="",W439=""),"",IF(L440&gt;0,ROUND(IF(M440&gt;0,M440,IF(M438&gt;0,IF(N438=TRUE,ROUND((M438*W440)/W438,0),(M438*W440)/W438),IF(M439&gt;0,IF(N438=TRUE,ROUND((M439*W440)/W439,0),(M439*W440)/W439),IF(M440&gt;0,M440,0)))),2),""))</f>
        <v>105</v>
      </c>
      <c r="P440" s="98">
        <f t="shared" si="143"/>
        <v>132.30000000000001</v>
      </c>
      <c r="Q440" s="278"/>
      <c r="R440" s="278"/>
      <c r="S440" s="278"/>
      <c r="T440" s="278"/>
      <c r="U440" s="278"/>
      <c r="V440" s="289"/>
      <c r="W440" s="99">
        <f>IF(L440="","",(SUM(L438:L440)/L440)/(SUM(L438:L440)/L438+SUM(L438:L440)/L439+SUM(L438:L440)/L440))</f>
        <v>0.85145402148283988</v>
      </c>
      <c r="X440" s="77">
        <f t="shared" si="148"/>
        <v>0</v>
      </c>
      <c r="Y440" s="77">
        <f t="shared" si="148"/>
        <v>0</v>
      </c>
      <c r="Z440" s="89">
        <f t="shared" si="148"/>
        <v>-105</v>
      </c>
      <c r="AA440" s="77">
        <f t="shared" si="148"/>
        <v>0</v>
      </c>
      <c r="AB440" s="77">
        <f t="shared" si="148"/>
        <v>0</v>
      </c>
      <c r="AC440" s="77">
        <f t="shared" si="148"/>
        <v>0</v>
      </c>
      <c r="AD440" s="77">
        <f t="shared" si="148"/>
        <v>0</v>
      </c>
      <c r="AE440" s="77">
        <f t="shared" si="129"/>
        <v>0</v>
      </c>
      <c r="AF440" s="77">
        <f t="shared" si="130"/>
        <v>0</v>
      </c>
      <c r="AG440" s="77">
        <f t="shared" si="131"/>
        <v>0</v>
      </c>
      <c r="AH440" s="77">
        <f t="shared" si="132"/>
        <v>0</v>
      </c>
      <c r="AI440" s="77">
        <f t="shared" si="133"/>
        <v>0</v>
      </c>
      <c r="AJ440" s="77">
        <f t="shared" si="134"/>
        <v>1</v>
      </c>
      <c r="AK440" s="77">
        <f t="shared" si="135"/>
        <v>0</v>
      </c>
      <c r="AL440" s="77">
        <f t="shared" si="136"/>
        <v>0</v>
      </c>
      <c r="AM440" s="77">
        <f t="shared" si="137"/>
        <v>0</v>
      </c>
      <c r="AN440" s="77">
        <f t="shared" si="138"/>
        <v>0</v>
      </c>
      <c r="AO440" s="77">
        <f t="shared" si="139"/>
        <v>0</v>
      </c>
      <c r="AP440" s="77">
        <f t="shared" si="140"/>
        <v>0</v>
      </c>
      <c r="AQ440" s="77">
        <f t="shared" si="141"/>
        <v>0</v>
      </c>
      <c r="AR440" s="77">
        <f t="shared" si="142"/>
        <v>0</v>
      </c>
      <c r="AS440" s="107" t="str">
        <f>IF($B438="","",IF($B438=$B435,AS437,$B438))</f>
        <v>31</v>
      </c>
      <c r="AT440" s="311"/>
      <c r="AU440" s="298"/>
      <c r="AV440" s="298"/>
    </row>
    <row r="441" spans="1:48" ht="13.25" customHeight="1" x14ac:dyDescent="0.2">
      <c r="A441" s="312" t="str">
        <f>IF(OR(D441="W",D442="W",D443="W",D441="1/2W",D442="1/2W",D443="1/2W",D441="1/2L",D442="1/2L",D443="1/2L"),"OK",IF(OR(D441="L",D442="L",D443="L"),"LOSS",IF(OR(D441="X",D442="X",D443="X"),"Anulado"," ")))</f>
        <v>OK</v>
      </c>
      <c r="B441" s="316" t="str">
        <f>IF(E441="","",$B438)</f>
        <v>31</v>
      </c>
      <c r="C441" s="302" t="str">
        <f>IF(E441=""," ","– "&amp;COUNTIF(B$3:B443,$B441))</f>
        <v>– 3</v>
      </c>
      <c r="D441" s="25" t="s">
        <v>31</v>
      </c>
      <c r="E441" s="325">
        <v>44712.354166666664</v>
      </c>
      <c r="F441" s="315" t="s">
        <v>399</v>
      </c>
      <c r="G441" s="117" t="s">
        <v>400</v>
      </c>
      <c r="H441" s="306" t="str">
        <f ca="1">IF(E441="","",IF(AND(DAY(E441)&lt;DAY(TODAY()),$A441=" "),"???",IF($A441=" ",IF(AND(DAY(E441)=DAY(TODAY()),HOUR(E441)&lt;=HOUR(NOW())+1),IF(AND(HOUR(E441)+2&lt;=HOUR(NOW()),DAY(E441)&lt;=DAY(TODAY()),MINUTE(E441)&lt;=MINUTE(NOW())),"???",IF(OR(MINUTE(E441)&lt;=MINUTE(NOW()),HOUR(E441)&lt;=HOUR(NOW())),"!!!","")),""),"")))</f>
        <v/>
      </c>
      <c r="I441" s="27" t="s">
        <v>20</v>
      </c>
      <c r="J441" s="175">
        <f>IF(I441="","",IF(_xlfn.XLOOKUP(I441,I$3:I440,$AS$3:AS440,0,,-1)=AS441,_xlfn.XLOOKUP(I441,I$3:I440,J$3:J440,1,,-1)+1,1))</f>
        <v>3</v>
      </c>
      <c r="K441" s="176">
        <f>IF(I441="","",_xlfn.XLOOKUP(I441,I$3:I440,K$3:K440,0,,-1)+IF($D441=" ",1,0))</f>
        <v>0</v>
      </c>
      <c r="L441" s="118">
        <v>3.1</v>
      </c>
      <c r="M441" s="119">
        <v>9.11</v>
      </c>
      <c r="N441" s="318" t="b">
        <v>1</v>
      </c>
      <c r="O441" s="102">
        <f>IF(OR(W441="",W442=""),"",ROUND(IF(L443&gt;0,IF(M441&gt;0,M441,IF(M442&gt;0,IF(N441=TRUE,ROUND((M442*W441)/W442,0),(M442*W441)/W442),IF(N441=TRUE,ROUND((M443*W441)/W443,0),(M443*W441)/W443))),IF(M441&gt;0,M441,IF(N441=TRUE,ROUND((M442*W441)/W442,0),(M442*W441)/W442))),2))</f>
        <v>9.11</v>
      </c>
      <c r="P441" s="33">
        <f t="shared" si="143"/>
        <v>28.241</v>
      </c>
      <c r="Q441" s="301">
        <f>IF($A441="Anulado",0,IF(OR($A441="LOSS",$A441="OK"),IF(OR($D441="W",$D441="1/2W",$D441="1/2L"),P441-O441,IF($D441="L",-O441,0))+IF(OR($D442="W",$D442="1/2W",$D442="1/2L"),P442-O442,IF($D442="L",-O442,0))+IF(OR($D443="W",$D443="1/2W",$D443="1/2L"),P443-O443,IF($D443="L",-O443,0)),IF(AND(OR($D441="W",$D441="1/2W",$D441="1/2L"),D442="W"),P441+P442-SUM(O441:O443)+_xlfn.XLOOKUP("X",D441:D443,O441:O443,0),IF(AND(D441=TRUE,D443="W"),P441+P443-SUM(O441:O443),IF(AND(D442="W",D443="W"),P442+P443-SUM(O441:O443)+_xlfn.XLOOKUP("X",D441:D443,O441:O443,0),IF(L443&gt;0,IF(OR($D441="W",$D441="1/2W",$D441="1/2L"),P441-SUM(O441:O443)+_xlfn.XLOOKUP("X",D441:D443,O441:O443,0),IF(OR($D441="W",$D441="1/2W",$D441="1/2L"),P442-SUM(O441:O443)+_xlfn.XLOOKUP("X",D441:D443,O441:O443,0),IF(OR($D441="W",$D441="1/2W",$D441="1/2L"),P443-SUM(O441:O443)+_xlfn.XLOOKUP("X",D441:D443,O441:O443,0),SUM(P441:P443)/3-SUM(O441:O443)+_xlfn.XLOOKUP("X",D441:D443,O441:O443,0)))),IF(OR($D441="W",$D441="1/2W",$D441="1/2L"),P441-SUM(O441:O442)+_xlfn.XLOOKUP("X",D441:D443,O441:O443,0),IF(OR($D441="W",$D441="1/2W",$D441="1/2L"),P442-SUM(O441:O442)+_xlfn.XLOOKUP("X",D441:D443,O441:O443,0),SUM(P441:P442)/2-SUM(O441:O442)+_xlfn.XLOOKUP("X",D441:D443,O441:O443,0)))))))))</f>
        <v>3.1310000000000002</v>
      </c>
      <c r="R441" s="300">
        <f>IF(Q441=0,0,Q441/SUM(O441:O443))</f>
        <v>0.12469135802469138</v>
      </c>
      <c r="S441" s="285">
        <f>IF($B441=$B438,IF(OR($A441="LOSS",$A441="OK",$A441="Anulada"),Q441,0)+S438,IF(OR($A441="LOSS",$A441="OK",$A441="Anulada"),Q441,0))</f>
        <v>10.131</v>
      </c>
      <c r="T441" s="285">
        <f>IF($B441="",0,IF($B441=$B438,IF(G443="",IF(OR(G441="DNB1",G441="DNB2",G441="AH1(0)",G441="AH2(0)",G441="AH1(1)",G441="AH2(1)",G441="AH1(2)",G441="AH2(2)",G441="AH1(3)",G441="AH2(3)",G441="AH1(4)",G441="AH2(4)"),0,IF(Q441&lt;0,IF(G443="",SMALL(P441:P443,1)-SUM(O441:O443),0),SMALL(P441:P443,1)-SUM(O441:O443))),IF(Q441&lt;0,IF(G443="",SMALL(P441:P443,1)-SUM(O441:O443),0),SMALL(P441:P443,1)-SUM(O441:O443)))+T438,IF(G443="",IF(OR(G441="DNB1",G441="DNB2",G441="AH1(0)",G441="AH2(0)",G441="AH1(1)",G441="AH2(1)",G441="AH1(2)",G441="AH2(2)",G441="AH1(3)",G441="AH2(3)",G441="AH1(4)",G441="AH2(4)"),0,IF(Q441&lt;0,IF(G443="",SMALL(P441:P443,1)-SUM(O441:O443),0),SMALL(P441:P443,1)-SUM(O441:O443))),IF(Q441&lt;0,IF(G443="",SMALL(P441:P443,1)-SUM(O441:O443),0),SMALL(P441:P443,1)-SUM(O441:O443)))))</f>
        <v>10.131</v>
      </c>
      <c r="U441" s="285">
        <f>IF($B441=$B438,IF(Q441&lt;0,IF(G443="",Q441,0),Q441)+U438,Q441)</f>
        <v>10.131</v>
      </c>
      <c r="V441" s="287">
        <f>IF(U441=0,0,U441/AT441)</f>
        <v>4.8411143498829266E-2</v>
      </c>
      <c r="W441" s="34">
        <f>IF(L441="","",IF(L443&gt;0,(SUM(L441:L443)/L441)/(SUM(L441:L443)/L441+SUM(L441:L443)/L442+SUM(L441:L443)/L443),L442/SUM(L441:L442)))</f>
        <v>0.36734693877551017</v>
      </c>
      <c r="X441" s="77">
        <f t="shared" si="148"/>
        <v>0</v>
      </c>
      <c r="Y441" s="77">
        <f t="shared" si="148"/>
        <v>0</v>
      </c>
      <c r="Z441" s="89">
        <f t="shared" si="148"/>
        <v>19.131</v>
      </c>
      <c r="AA441" s="77">
        <f t="shared" si="148"/>
        <v>0</v>
      </c>
      <c r="AB441" s="77">
        <f t="shared" si="148"/>
        <v>0</v>
      </c>
      <c r="AC441" s="77">
        <f t="shared" si="148"/>
        <v>0</v>
      </c>
      <c r="AD441" s="77">
        <f t="shared" si="148"/>
        <v>0</v>
      </c>
      <c r="AE441" s="77">
        <f t="shared" si="129"/>
        <v>0</v>
      </c>
      <c r="AF441" s="77">
        <f t="shared" si="130"/>
        <v>0</v>
      </c>
      <c r="AG441" s="77">
        <f t="shared" si="131"/>
        <v>0</v>
      </c>
      <c r="AH441" s="77">
        <f t="shared" si="132"/>
        <v>0</v>
      </c>
      <c r="AI441" s="77">
        <f t="shared" si="133"/>
        <v>1</v>
      </c>
      <c r="AJ441" s="77">
        <f t="shared" si="134"/>
        <v>0</v>
      </c>
      <c r="AK441" s="77">
        <f t="shared" si="135"/>
        <v>0</v>
      </c>
      <c r="AL441" s="77">
        <f t="shared" si="136"/>
        <v>0</v>
      </c>
      <c r="AM441" s="77">
        <f t="shared" si="137"/>
        <v>0</v>
      </c>
      <c r="AN441" s="77">
        <f t="shared" si="138"/>
        <v>0</v>
      </c>
      <c r="AO441" s="77">
        <f t="shared" si="139"/>
        <v>0</v>
      </c>
      <c r="AP441" s="77">
        <f t="shared" si="140"/>
        <v>0</v>
      </c>
      <c r="AQ441" s="77">
        <f t="shared" si="141"/>
        <v>0</v>
      </c>
      <c r="AR441" s="77">
        <f t="shared" si="142"/>
        <v>0</v>
      </c>
      <c r="AS441" s="105" t="str">
        <f>IF($B441="","",IF($B441=$B438,AS438,$B441))</f>
        <v>31</v>
      </c>
      <c r="AT441" s="322">
        <f>IF($B441=$B438,AT438+SUM(O441:O443),SUM(O441:O443))</f>
        <v>209.26999999999998</v>
      </c>
      <c r="AU441" s="285">
        <f>IF($A441=" ",SUM(O441:O443),0)+AU438</f>
        <v>0</v>
      </c>
      <c r="AV441" s="285">
        <f>IF($B441="","",AV438+Q441)</f>
        <v>716.47887538757584</v>
      </c>
    </row>
    <row r="442" spans="1:48" ht="13" customHeight="1" x14ac:dyDescent="0.2">
      <c r="A442" s="308"/>
      <c r="B442" s="282"/>
      <c r="C442" s="303"/>
      <c r="D442" s="39" t="s">
        <v>28</v>
      </c>
      <c r="E442" s="277"/>
      <c r="F442" s="291"/>
      <c r="G442" s="120" t="s">
        <v>401</v>
      </c>
      <c r="H442" s="277"/>
      <c r="I442" s="42" t="s">
        <v>19</v>
      </c>
      <c r="J442" s="177">
        <f>IF(I442="","",IF(_xlfn.XLOOKUP(I442,I$3:I441,$AS$3:AS441,0,,-1)=AS442,_xlfn.XLOOKUP(I442,I$3:I441,J$3:J441,1,,-1)+1,1))</f>
        <v>4</v>
      </c>
      <c r="K442" s="178">
        <f>IF(I442="","",_xlfn.XLOOKUP(I442,I$3:I441,K$3:K441,0,,-1)+IF($D442=" ",1,0))</f>
        <v>0</v>
      </c>
      <c r="L442" s="121">
        <v>1.8</v>
      </c>
      <c r="M442" s="122"/>
      <c r="N442" s="294"/>
      <c r="O442" s="47">
        <f>IF(OR(W441="",W442=""),"",ROUND(IF(L443&gt;0,IF(M442&gt;0,M442,IF(M441&gt;0,IF(N441=TRUE,ROUND((M441*W442)/W441,0),(M441*W442)/W441),IF(M442&gt;0,IF(N441=TRUE,ROUND(M442,0),M442),IF(M443&gt;0,IF(N441=TRUE,ROUND(O443*W442/W443,0),O443*W442/W443),0)))),IF(M442&gt;0,M442,IF(N441=TRUE,ROUND((M441*W442)/W441,0),(M441*W442)/W441))),2))</f>
        <v>16</v>
      </c>
      <c r="P442" s="48">
        <f t="shared" si="143"/>
        <v>28.8</v>
      </c>
      <c r="Q442" s="277"/>
      <c r="R442" s="286"/>
      <c r="S442" s="286"/>
      <c r="T442" s="286"/>
      <c r="U442" s="286"/>
      <c r="V442" s="288"/>
      <c r="W442" s="49">
        <f>IF(L442="","",IF(L443&gt;0,(SUM(L441:L443)/L442)/(SUM(L441:L443)/L441+SUM(L441:L443)/L442+SUM(L441:L443)/L443),L441/SUM(L441:L442)))</f>
        <v>0.63265306122448972</v>
      </c>
      <c r="X442" s="77">
        <f t="shared" si="148"/>
        <v>0</v>
      </c>
      <c r="Y442" s="89">
        <f t="shared" si="148"/>
        <v>-16</v>
      </c>
      <c r="Z442" s="77">
        <f t="shared" si="148"/>
        <v>0</v>
      </c>
      <c r="AA442" s="77">
        <f t="shared" si="148"/>
        <v>0</v>
      </c>
      <c r="AB442" s="77">
        <f t="shared" si="148"/>
        <v>0</v>
      </c>
      <c r="AC442" s="77">
        <f t="shared" si="148"/>
        <v>0</v>
      </c>
      <c r="AD442" s="77">
        <f t="shared" si="148"/>
        <v>0</v>
      </c>
      <c r="AE442" s="77">
        <f t="shared" si="129"/>
        <v>0</v>
      </c>
      <c r="AF442" s="77">
        <f t="shared" si="130"/>
        <v>0</v>
      </c>
      <c r="AG442" s="77">
        <f t="shared" si="131"/>
        <v>0</v>
      </c>
      <c r="AH442" s="77">
        <f t="shared" si="132"/>
        <v>1</v>
      </c>
      <c r="AI442" s="77">
        <f t="shared" si="133"/>
        <v>0</v>
      </c>
      <c r="AJ442" s="77">
        <f t="shared" si="134"/>
        <v>0</v>
      </c>
      <c r="AK442" s="77">
        <f t="shared" si="135"/>
        <v>0</v>
      </c>
      <c r="AL442" s="77">
        <f t="shared" si="136"/>
        <v>0</v>
      </c>
      <c r="AM442" s="77">
        <f t="shared" si="137"/>
        <v>0</v>
      </c>
      <c r="AN442" s="77">
        <f t="shared" si="138"/>
        <v>0</v>
      </c>
      <c r="AO442" s="77">
        <f t="shared" si="139"/>
        <v>0</v>
      </c>
      <c r="AP442" s="77">
        <f t="shared" si="140"/>
        <v>0</v>
      </c>
      <c r="AQ442" s="77">
        <f t="shared" si="141"/>
        <v>0</v>
      </c>
      <c r="AR442" s="77">
        <f t="shared" si="142"/>
        <v>0</v>
      </c>
      <c r="AS442" s="105" t="str">
        <f>IF($B441="","",IF($B441=$B438,AS439,$B441))</f>
        <v>31</v>
      </c>
      <c r="AT442" s="311"/>
      <c r="AU442" s="298"/>
      <c r="AV442" s="298"/>
    </row>
    <row r="443" spans="1:48" ht="13.25" customHeight="1" x14ac:dyDescent="0.2">
      <c r="A443" s="309"/>
      <c r="B443" s="283"/>
      <c r="C443" s="304"/>
      <c r="D443" s="54" t="s">
        <v>32</v>
      </c>
      <c r="E443" s="278"/>
      <c r="F443" s="292"/>
      <c r="G443" s="134"/>
      <c r="H443" s="278"/>
      <c r="I443" s="57"/>
      <c r="J443" s="179" t="str">
        <f>IF(I443="","",IF(_xlfn.XLOOKUP(I443,I$3:I442,$AS$3:AS442,0,,-1)=AS443,_xlfn.XLOOKUP(I443,I$3:I442,J$3:J442,1,,-1)+1,1))</f>
        <v/>
      </c>
      <c r="K443" s="63" t="str">
        <f>IF(I443="","",_xlfn.XLOOKUP(I443,I$3:I442,K$3:K442,0,,-1)+IF($D443=" ",1,0))</f>
        <v/>
      </c>
      <c r="L443" s="55"/>
      <c r="M443" s="128"/>
      <c r="N443" s="295"/>
      <c r="O443" s="62" t="str">
        <f>IF(OR(W441="",W442=""),"",IF(L443&gt;0,ROUND(IF(M443&gt;0,M443,IF(M441&gt;0,IF(N441=TRUE,ROUND((M441*W443)/W441,0),(M441*W443)/W441),IF(M442&gt;0,IF(N441=TRUE,ROUND((M442*W443)/W442,0),(M442*W443)/W442),IF(M443&gt;0,M443,0)))),2),""))</f>
        <v/>
      </c>
      <c r="P443" s="63" t="str">
        <f t="shared" si="143"/>
        <v/>
      </c>
      <c r="Q443" s="278"/>
      <c r="R443" s="278"/>
      <c r="S443" s="278"/>
      <c r="T443" s="278"/>
      <c r="U443" s="278"/>
      <c r="V443" s="289"/>
      <c r="W443" s="64" t="str">
        <f>IF(L443="","",(SUM(L441:L443)/L443)/(SUM(L441:L443)/L441+SUM(L441:L443)/L442+SUM(L441:L443)/L443))</f>
        <v/>
      </c>
      <c r="X443" s="77">
        <f t="shared" ref="X443:AD452" si="149">IF($I443=X$2,IF(OR($D443="W",$D443="1/2W",$D443="1/2L"),$P443-$O443,IF($D443="X",0,-$O443)),0)</f>
        <v>0</v>
      </c>
      <c r="Y443" s="77">
        <f t="shared" si="149"/>
        <v>0</v>
      </c>
      <c r="Z443" s="77">
        <f t="shared" si="149"/>
        <v>0</v>
      </c>
      <c r="AA443" s="77">
        <f t="shared" si="149"/>
        <v>0</v>
      </c>
      <c r="AB443" s="77">
        <f t="shared" si="149"/>
        <v>0</v>
      </c>
      <c r="AC443" s="77">
        <f t="shared" si="149"/>
        <v>0</v>
      </c>
      <c r="AD443" s="77">
        <f t="shared" si="149"/>
        <v>0</v>
      </c>
      <c r="AE443" s="77">
        <f t="shared" si="129"/>
        <v>0</v>
      </c>
      <c r="AF443" s="77">
        <f t="shared" si="130"/>
        <v>0</v>
      </c>
      <c r="AG443" s="77">
        <f t="shared" si="131"/>
        <v>0</v>
      </c>
      <c r="AH443" s="77">
        <f t="shared" si="132"/>
        <v>0</v>
      </c>
      <c r="AI443" s="77">
        <f t="shared" si="133"/>
        <v>0</v>
      </c>
      <c r="AJ443" s="77">
        <f t="shared" si="134"/>
        <v>0</v>
      </c>
      <c r="AK443" s="77">
        <f t="shared" si="135"/>
        <v>0</v>
      </c>
      <c r="AL443" s="77">
        <f t="shared" si="136"/>
        <v>0</v>
      </c>
      <c r="AM443" s="77">
        <f t="shared" si="137"/>
        <v>0</v>
      </c>
      <c r="AN443" s="77">
        <f t="shared" si="138"/>
        <v>0</v>
      </c>
      <c r="AO443" s="77">
        <f t="shared" si="139"/>
        <v>0</v>
      </c>
      <c r="AP443" s="77">
        <f t="shared" si="140"/>
        <v>0</v>
      </c>
      <c r="AQ443" s="77">
        <f t="shared" si="141"/>
        <v>0</v>
      </c>
      <c r="AR443" s="77">
        <f t="shared" si="142"/>
        <v>0</v>
      </c>
      <c r="AS443" s="105" t="str">
        <f>IF($B441="","",IF($B441=$B438,AS440,$B441))</f>
        <v>31</v>
      </c>
      <c r="AT443" s="311"/>
      <c r="AU443" s="298"/>
      <c r="AV443" s="298"/>
    </row>
    <row r="444" spans="1:48" ht="13.25" customHeight="1" x14ac:dyDescent="0.2">
      <c r="A444" s="307" t="str">
        <f>IF(OR(D444="W",D445="W",D446="W",D444="1/2W",D445="1/2W",D446="1/2W",D444="1/2L",D445="1/2L",D446="1/2L"),"OK",IF(OR(D444="L",D445="L",D446="L"),"LOSS",IF(OR(D444="X",D445="X",D446="X"),"Anulado"," ")))</f>
        <v>OK</v>
      </c>
      <c r="B444" s="317" t="str">
        <f>IF(E444="","",$B441)</f>
        <v>31</v>
      </c>
      <c r="C444" s="305" t="str">
        <f>IF(E444=""," ","– "&amp;COUNTIF(B$3:B446,$B444))</f>
        <v>– 4</v>
      </c>
      <c r="D444" s="65" t="s">
        <v>28</v>
      </c>
      <c r="E444" s="326">
        <v>44712.208333333336</v>
      </c>
      <c r="F444" s="314" t="s">
        <v>402</v>
      </c>
      <c r="G444" s="66" t="s">
        <v>60</v>
      </c>
      <c r="H444" s="313" t="str">
        <f ca="1">IF(E444="","",IF(AND(DAY(E444)&lt;DAY(TODAY()),$A444=" "),"???",IF($A444=" ",IF(AND(DAY(E444)=DAY(TODAY()),HOUR(E444)&lt;=HOUR(NOW())+1),IF(AND(HOUR(E444)+2&lt;=HOUR(NOW()),DAY(E444)&lt;=DAY(TODAY()),MINUTE(E444)&lt;=MINUTE(NOW())),"???",IF(OR(MINUTE(E444)&lt;=MINUTE(NOW()),HOUR(E444)&lt;=HOUR(NOW())),"!!!","")),""),"")))</f>
        <v/>
      </c>
      <c r="I444" s="67" t="s">
        <v>20</v>
      </c>
      <c r="J444" s="69">
        <f>IF(I444="","",IF(_xlfn.XLOOKUP(I444,I$3:I443,$AS$3:AS443,0,,-1)=AS444,_xlfn.XLOOKUP(I444,I$3:I443,J$3:J443,1,,-1)+1,1))</f>
        <v>4</v>
      </c>
      <c r="K444" s="173">
        <f>IF(I444="","",_xlfn.XLOOKUP(I444,I$3:I443,K$3:K443,0,,-1)+IF($D444=" ",1,0))</f>
        <v>0</v>
      </c>
      <c r="L444" s="70">
        <v>2.4</v>
      </c>
      <c r="M444" s="71">
        <v>10.34</v>
      </c>
      <c r="N444" s="293" t="b">
        <v>0</v>
      </c>
      <c r="O444" s="72">
        <f>IF(OR(W444="",W445=""),"",ROUND(IF(L446&gt;0,IF(M444&gt;0,M444,IF(M445&gt;0,IF(N444=TRUE,ROUND((M445*W444)/W445,0),(M445*W444)/W445),IF(N444=TRUE,ROUND((M446*W444)/W446,0),(M446*W444)/W446))),IF(M444&gt;0,M444,IF(N444=TRUE,ROUND((M445*W444)/W445,0),(M445*W444)/W445))),2))</f>
        <v>10.34</v>
      </c>
      <c r="P444" s="73">
        <f t="shared" si="143"/>
        <v>24.815999999999999</v>
      </c>
      <c r="Q444" s="320">
        <f>IF($A444="Anulado",0,IF(OR($A444="LOSS",$A444="OK"),IF(OR($D444="W",$D444="1/2W",$D444="1/2L"),P444-O444,IF($D444="L",-O444,0))+IF(OR($D445="W",$D445="1/2W",$D445="1/2L"),P445-O445,IF($D445="L",-O445,0))+IF(OR($D446="W",$D446="1/2W",$D446="1/2L"),P446-O446,IF($D446="L",-O446,0)),IF(AND(OR($D444="W",$D444="1/2W",$D444="1/2L"),D445="W"),P444+P445-SUM(O444:O446)+_xlfn.XLOOKUP("X",D444:D446,O444:O446,0),IF(AND(D444=TRUE,D446="W"),P444+P446-SUM(O444:O446),IF(AND(D445="W",D446="W"),P445+P446-SUM(O444:O446)+_xlfn.XLOOKUP("X",D444:D446,O444:O446,0),IF(L446&gt;0,IF(OR($D444="W",$D444="1/2W",$D444="1/2L"),P444-SUM(O444:O446)+_xlfn.XLOOKUP("X",D444:D446,O444:O446,0),IF(OR($D444="W",$D444="1/2W",$D444="1/2L"),P445-SUM(O444:O446)+_xlfn.XLOOKUP("X",D444:D446,O444:O446,0),IF(OR($D444="W",$D444="1/2W",$D444="1/2L"),P446-SUM(O444:O446)+_xlfn.XLOOKUP("X",D444:D446,O444:O446,0),SUM(P444:P446)/3-SUM(O444:O446)+_xlfn.XLOOKUP("X",D444:D446,O444:O446,0)))),IF(OR($D444="W",$D444="1/2W",$D444="1/2L"),P444-SUM(O444:O445)+_xlfn.XLOOKUP("X",D444:D446,O444:O446,0),IF(OR($D444="W",$D444="1/2W",$D444="1/2L"),P445-SUM(O444:O445)+_xlfn.XLOOKUP("X",D444:D446,O444:O446,0),SUM(P444:P445)/2-SUM(O444:O445)+_xlfn.XLOOKUP("X",D444:D446,O444:O446,0)))))))))</f>
        <v>3.8668999999999993</v>
      </c>
      <c r="R444" s="319">
        <f>IF(Q444=0,0,Q444/SUM(O444:O446))</f>
        <v>0.18671656204732009</v>
      </c>
      <c r="S444" s="296">
        <f>IF($B444=$B441,IF(OR($A444="LOSS",$A444="OK",$A444="Anulada"),Q444,0)+S441,IF(OR($A444="LOSS",$A444="OK",$A444="Anulada"),Q444,0))</f>
        <v>13.9979</v>
      </c>
      <c r="T444" s="296">
        <f>IF($B444="",0,IF($B444=$B441,IF(G446="",IF(OR(G444="DNB1",G444="DNB2",G444="AH1(0)",G444="AH2(0)",G444="AH1(1)",G444="AH2(1)",G444="AH1(2)",G444="AH2(2)",G444="AH1(3)",G444="AH2(3)",G444="AH1(4)",G444="AH2(4)"),0,IF(Q444&lt;0,IF(G446="",SMALL(P444:P446,1)-SUM(O444:O446),0),SMALL(P444:P446,1)-SUM(O444:O446))),IF(Q444&lt;0,IF(G446="",SMALL(P444:P446,1)-SUM(O444:O446),0),SMALL(P444:P446,1)-SUM(O444:O446)))+T441,IF(G446="",IF(OR(G444="DNB1",G444="DNB2",G444="AH1(0)",G444="AH2(0)",G444="AH1(1)",G444="AH2(1)",G444="AH1(2)",G444="AH2(2)",G444="AH1(3)",G444="AH2(3)",G444="AH1(4)",G444="AH2(4)"),0,IF(Q444&lt;0,IF(G446="",SMALL(P444:P446,1)-SUM(O444:O446),0),SMALL(P444:P446,1)-SUM(O444:O446))),IF(Q444&lt;0,IF(G446="",SMALL(P444:P446,1)-SUM(O444:O446),0),SMALL(P444:P446,1)-SUM(O444:O446)))))</f>
        <v>13.997899999999998</v>
      </c>
      <c r="U444" s="296">
        <f>IF($B444=$B441,IF(Q444&lt;0,IF(G446="",Q444,0),Q444)+U441,Q444)</f>
        <v>13.9979</v>
      </c>
      <c r="V444" s="323">
        <f>IF(U444=0,0,U444/AT444)</f>
        <v>6.0865727454561265E-2</v>
      </c>
      <c r="W444" s="74">
        <f>IF(L444="","",IF(L446&gt;0,(SUM(L444:L446)/L444)/(SUM(L444:L446)/L444+SUM(L444:L446)/L445+SUM(L444:L446)/L446),L445/SUM(L444:L445)))</f>
        <v>0.49685534591194974</v>
      </c>
      <c r="X444" s="77">
        <f t="shared" si="149"/>
        <v>0</v>
      </c>
      <c r="Y444" s="77">
        <f t="shared" si="149"/>
        <v>0</v>
      </c>
      <c r="Z444" s="89">
        <f t="shared" si="149"/>
        <v>-10.34</v>
      </c>
      <c r="AA444" s="77">
        <f t="shared" si="149"/>
        <v>0</v>
      </c>
      <c r="AB444" s="77">
        <f t="shared" si="149"/>
        <v>0</v>
      </c>
      <c r="AC444" s="77">
        <f t="shared" si="149"/>
        <v>0</v>
      </c>
      <c r="AD444" s="77">
        <f t="shared" si="149"/>
        <v>0</v>
      </c>
      <c r="AE444" s="77">
        <f t="shared" si="129"/>
        <v>0</v>
      </c>
      <c r="AF444" s="77">
        <f t="shared" si="130"/>
        <v>0</v>
      </c>
      <c r="AG444" s="77">
        <f t="shared" si="131"/>
        <v>0</v>
      </c>
      <c r="AH444" s="77">
        <f t="shared" si="132"/>
        <v>0</v>
      </c>
      <c r="AI444" s="77">
        <f t="shared" si="133"/>
        <v>0</v>
      </c>
      <c r="AJ444" s="77">
        <f t="shared" si="134"/>
        <v>1</v>
      </c>
      <c r="AK444" s="77">
        <f t="shared" si="135"/>
        <v>0</v>
      </c>
      <c r="AL444" s="77">
        <f t="shared" si="136"/>
        <v>0</v>
      </c>
      <c r="AM444" s="77">
        <f t="shared" si="137"/>
        <v>0</v>
      </c>
      <c r="AN444" s="77">
        <f t="shared" si="138"/>
        <v>0</v>
      </c>
      <c r="AO444" s="77">
        <f t="shared" si="139"/>
        <v>0</v>
      </c>
      <c r="AP444" s="77">
        <f t="shared" si="140"/>
        <v>0</v>
      </c>
      <c r="AQ444" s="77">
        <f t="shared" si="141"/>
        <v>0</v>
      </c>
      <c r="AR444" s="77">
        <f t="shared" si="142"/>
        <v>0</v>
      </c>
      <c r="AS444" s="107" t="str">
        <f>IF($B444="","",IF($B444=$B441,AS441,$B444))</f>
        <v>31</v>
      </c>
      <c r="AT444" s="321">
        <f>IF($B444=$B441,AT441+SUM(O444:O446),SUM(O444:O446))</f>
        <v>229.98</v>
      </c>
      <c r="AU444" s="296">
        <f>IF($A444=" ",SUM(O444:O446),0)+AU441</f>
        <v>0</v>
      </c>
      <c r="AV444" s="296">
        <f>IF($B444="","",AV441+Q444)</f>
        <v>720.34577538757583</v>
      </c>
    </row>
    <row r="445" spans="1:48" ht="13" customHeight="1" x14ac:dyDescent="0.2">
      <c r="A445" s="308"/>
      <c r="B445" s="282"/>
      <c r="C445" s="303"/>
      <c r="D445" s="79" t="s">
        <v>31</v>
      </c>
      <c r="E445" s="277"/>
      <c r="F445" s="291"/>
      <c r="G445" s="80" t="s">
        <v>68</v>
      </c>
      <c r="H445" s="277"/>
      <c r="I445" s="81" t="s">
        <v>23</v>
      </c>
      <c r="J445" s="83">
        <f>IF(I445="","",IF(_xlfn.XLOOKUP(I445,I$3:I444,$AS$3:AS444,0,,-1)=AS445,_xlfn.XLOOKUP(I445,I$3:I444,J$3:J444,1,,-1)+1,1))</f>
        <v>1</v>
      </c>
      <c r="K445" s="174">
        <f>IF(I445="","",_xlfn.XLOOKUP(I445,I$3:I444,K$3:K444,0,,-1)+IF($D445=" ",1,0))</f>
        <v>0</v>
      </c>
      <c r="L445" s="84">
        <v>2.37</v>
      </c>
      <c r="M445" s="85">
        <v>10.37</v>
      </c>
      <c r="N445" s="294"/>
      <c r="O445" s="86">
        <f>IF(OR(W444="",W445=""),"",ROUND(IF(L446&gt;0,IF(M445&gt;0,M445,IF(M444&gt;0,IF(N444=TRUE,ROUND((M444*W445)/W444,0),(M444*W445)/W444),IF(M445&gt;0,IF(N444=TRUE,ROUND(M445,0),M445),IF(M446&gt;0,IF(N444=TRUE,ROUND(O446*W445/W446,0),O446*W445/W446),0)))),IF(M445&gt;0,M445,IF(N444=TRUE,ROUND((M444*W445)/W444,0),(M444*W445)/W444))),2))</f>
        <v>10.37</v>
      </c>
      <c r="P445" s="87">
        <f t="shared" si="143"/>
        <v>24.576899999999998</v>
      </c>
      <c r="Q445" s="277"/>
      <c r="R445" s="286"/>
      <c r="S445" s="286"/>
      <c r="T445" s="286"/>
      <c r="U445" s="286"/>
      <c r="V445" s="288"/>
      <c r="W445" s="88">
        <f>IF(L445="","",IF(L446&gt;0,(SUM(L444:L446)/L445)/(SUM(L444:L446)/L444+SUM(L444:L446)/L445+SUM(L444:L446)/L446),L444/SUM(L444:L445)))</f>
        <v>0.50314465408805031</v>
      </c>
      <c r="X445" s="77">
        <f t="shared" si="149"/>
        <v>0</v>
      </c>
      <c r="Y445" s="77">
        <f t="shared" si="149"/>
        <v>0</v>
      </c>
      <c r="Z445" s="77">
        <f t="shared" si="149"/>
        <v>0</v>
      </c>
      <c r="AA445" s="77">
        <f t="shared" si="149"/>
        <v>0</v>
      </c>
      <c r="AB445" s="77">
        <f t="shared" si="149"/>
        <v>0</v>
      </c>
      <c r="AC445" s="89">
        <f t="shared" si="149"/>
        <v>14.206899999999999</v>
      </c>
      <c r="AD445" s="77">
        <f t="shared" si="149"/>
        <v>0</v>
      </c>
      <c r="AE445" s="77">
        <f t="shared" si="129"/>
        <v>0</v>
      </c>
      <c r="AF445" s="77">
        <f t="shared" si="130"/>
        <v>0</v>
      </c>
      <c r="AG445" s="77">
        <f t="shared" si="131"/>
        <v>0</v>
      </c>
      <c r="AH445" s="77">
        <f t="shared" si="132"/>
        <v>0</v>
      </c>
      <c r="AI445" s="77">
        <f t="shared" si="133"/>
        <v>0</v>
      </c>
      <c r="AJ445" s="77">
        <f t="shared" si="134"/>
        <v>0</v>
      </c>
      <c r="AK445" s="77">
        <f t="shared" si="135"/>
        <v>0</v>
      </c>
      <c r="AL445" s="77">
        <f t="shared" si="136"/>
        <v>0</v>
      </c>
      <c r="AM445" s="77">
        <f t="shared" si="137"/>
        <v>0</v>
      </c>
      <c r="AN445" s="77">
        <f t="shared" si="138"/>
        <v>0</v>
      </c>
      <c r="AO445" s="77">
        <f t="shared" si="139"/>
        <v>1</v>
      </c>
      <c r="AP445" s="77">
        <f t="shared" si="140"/>
        <v>0</v>
      </c>
      <c r="AQ445" s="77">
        <f t="shared" si="141"/>
        <v>0</v>
      </c>
      <c r="AR445" s="77">
        <f t="shared" si="142"/>
        <v>0</v>
      </c>
      <c r="AS445" s="107" t="str">
        <f>IF($B444="","",IF($B444=$B441,AS442,$B444))</f>
        <v>31</v>
      </c>
      <c r="AT445" s="311"/>
      <c r="AU445" s="298"/>
      <c r="AV445" s="298"/>
    </row>
    <row r="446" spans="1:48" ht="13.25" customHeight="1" x14ac:dyDescent="0.2">
      <c r="A446" s="309"/>
      <c r="B446" s="283"/>
      <c r="C446" s="304"/>
      <c r="D446" s="90" t="s">
        <v>32</v>
      </c>
      <c r="E446" s="278"/>
      <c r="F446" s="292"/>
      <c r="G446" s="109"/>
      <c r="H446" s="278"/>
      <c r="I446" s="110"/>
      <c r="J446" s="112" t="str">
        <f>IF(I446="","",IF(_xlfn.XLOOKUP(I446,I$3:I445,$AS$3:AS445,0,,-1)=AS446,_xlfn.XLOOKUP(I446,I$3:I445,J$3:J445,1,,-1)+1,1))</f>
        <v/>
      </c>
      <c r="K446" s="115" t="str">
        <f>IF(I446="","",_xlfn.XLOOKUP(I446,I$3:I445,K$3:K445,0,,-1)+IF($D446=" ",1,0))</f>
        <v/>
      </c>
      <c r="L446" s="113"/>
      <c r="M446" s="96"/>
      <c r="N446" s="295"/>
      <c r="O446" s="114" t="str">
        <f>IF(OR(W444="",W445=""),"",IF(L446&gt;0,ROUND(IF(M446&gt;0,M446,IF(M444&gt;0,IF(N444=TRUE,ROUND((M444*W446)/W444,0),(M444*W446)/W444),IF(M445&gt;0,IF(N444=TRUE,ROUND((M445*W446)/W445,0),(M445*W446)/W445),IF(M446&gt;0,M446,0)))),2),""))</f>
        <v/>
      </c>
      <c r="P446" s="115" t="str">
        <f t="shared" si="143"/>
        <v/>
      </c>
      <c r="Q446" s="278"/>
      <c r="R446" s="278"/>
      <c r="S446" s="278"/>
      <c r="T446" s="278"/>
      <c r="U446" s="278"/>
      <c r="V446" s="289"/>
      <c r="W446" s="116" t="str">
        <f>IF(L446="","",(SUM(L444:L446)/L446)/(SUM(L444:L446)/L444+SUM(L444:L446)/L445+SUM(L444:L446)/L446))</f>
        <v/>
      </c>
      <c r="X446" s="77">
        <f t="shared" si="149"/>
        <v>0</v>
      </c>
      <c r="Y446" s="77">
        <f t="shared" si="149"/>
        <v>0</v>
      </c>
      <c r="Z446" s="77">
        <f t="shared" si="149"/>
        <v>0</v>
      </c>
      <c r="AA446" s="77">
        <f t="shared" si="149"/>
        <v>0</v>
      </c>
      <c r="AB446" s="77">
        <f t="shared" si="149"/>
        <v>0</v>
      </c>
      <c r="AC446" s="77">
        <f t="shared" si="149"/>
        <v>0</v>
      </c>
      <c r="AD446" s="77">
        <f t="shared" si="149"/>
        <v>0</v>
      </c>
      <c r="AE446" s="77">
        <f t="shared" si="129"/>
        <v>0</v>
      </c>
      <c r="AF446" s="77">
        <f t="shared" si="130"/>
        <v>0</v>
      </c>
      <c r="AG446" s="77">
        <f t="shared" si="131"/>
        <v>0</v>
      </c>
      <c r="AH446" s="77">
        <f t="shared" si="132"/>
        <v>0</v>
      </c>
      <c r="AI446" s="77">
        <f t="shared" si="133"/>
        <v>0</v>
      </c>
      <c r="AJ446" s="77">
        <f t="shared" si="134"/>
        <v>0</v>
      </c>
      <c r="AK446" s="77">
        <f t="shared" si="135"/>
        <v>0</v>
      </c>
      <c r="AL446" s="77">
        <f t="shared" si="136"/>
        <v>0</v>
      </c>
      <c r="AM446" s="77">
        <f t="shared" si="137"/>
        <v>0</v>
      </c>
      <c r="AN446" s="77">
        <f t="shared" si="138"/>
        <v>0</v>
      </c>
      <c r="AO446" s="77">
        <f t="shared" si="139"/>
        <v>0</v>
      </c>
      <c r="AP446" s="77">
        <f t="shared" si="140"/>
        <v>0</v>
      </c>
      <c r="AQ446" s="77">
        <f t="shared" si="141"/>
        <v>0</v>
      </c>
      <c r="AR446" s="77">
        <f t="shared" si="142"/>
        <v>0</v>
      </c>
      <c r="AS446" s="107" t="str">
        <f>IF($B444="","",IF($B444=$B441,AS443,$B444))</f>
        <v>31</v>
      </c>
      <c r="AT446" s="311"/>
      <c r="AU446" s="298"/>
      <c r="AV446" s="298"/>
    </row>
    <row r="447" spans="1:48" ht="13.25" customHeight="1" x14ac:dyDescent="0.2">
      <c r="A447" s="312" t="str">
        <f>IF(OR(D447="W",D448="W",D449="W",D447="1/2W",D448="1/2W",D449="1/2W",D447="1/2L",D448="1/2L",D449="1/2L"),"OK",IF(OR(D447="L",D448="L",D449="L"),"LOSS",IF(OR(D447="X",D448="X",D449="X"),"Anulado"," ")))</f>
        <v>Anulado</v>
      </c>
      <c r="B447" s="316" t="str">
        <f>IF(E447="","",$B444)</f>
        <v>31</v>
      </c>
      <c r="C447" s="302" t="str">
        <f>IF(E447=""," ","– "&amp;COUNTIF(B$3:B449,$B447))</f>
        <v>– 5</v>
      </c>
      <c r="D447" s="25" t="s">
        <v>56</v>
      </c>
      <c r="E447" s="325">
        <v>44713.625</v>
      </c>
      <c r="F447" s="315" t="s">
        <v>403</v>
      </c>
      <c r="G447" s="117" t="s">
        <v>404</v>
      </c>
      <c r="H447" s="306" t="str">
        <f ca="1">IF(E447="","",IF(AND(DAY(E447)&lt;DAY(TODAY()),$A447=" "),"???",IF($A447=" ",IF(AND(DAY(E447)=DAY(TODAY()),HOUR(E447)&lt;=HOUR(NOW())+1),IF(AND(HOUR(E447)+2&lt;=HOUR(NOW()),DAY(E447)&lt;=DAY(TODAY()),MINUTE(E447)&lt;=MINUTE(NOW())),"???",IF(OR(MINUTE(E447)&lt;=MINUTE(NOW()),HOUR(E447)&lt;=HOUR(NOW())),"!!!","")),""),"")))</f>
        <v/>
      </c>
      <c r="I447" s="27" t="s">
        <v>18</v>
      </c>
      <c r="J447" s="175">
        <f>IF(I447="","",IF(_xlfn.XLOOKUP(I447,I$3:I446,$AS$3:AS446,0,,-1)=AS447,_xlfn.XLOOKUP(I447,I$3:I446,J$3:J446,1,,-1)+1,1))</f>
        <v>1</v>
      </c>
      <c r="K447" s="176">
        <f>IF(I447="","",_xlfn.XLOOKUP(I447,I$3:I446,K$3:K446,0,,-1)+IF($D447=" ",1,0))</f>
        <v>0</v>
      </c>
      <c r="L447" s="118">
        <v>2.464</v>
      </c>
      <c r="M447" s="119">
        <v>10</v>
      </c>
      <c r="N447" s="318" t="b">
        <v>1</v>
      </c>
      <c r="O447" s="102">
        <f>IF(OR(W447="",W448=""),"",ROUND(IF(L449&gt;0,IF(M447&gt;0,M447,IF(M448&gt;0,IF(N447=TRUE,ROUND((M448*W447)/W448,0),(M448*W447)/W448),IF(N447=TRUE,ROUND((M449*W447)/W449,0),(M449*W447)/W449))),IF(M447&gt;0,M447,IF(N447=TRUE,ROUND((M448*W447)/W448,0),(M448*W447)/W448))),2))</f>
        <v>10</v>
      </c>
      <c r="P447" s="33">
        <f t="shared" si="143"/>
        <v>24.64</v>
      </c>
      <c r="Q447" s="301">
        <f>IF($A447="Anulado",0,IF(OR($A447="LOSS",$A447="OK"),IF(OR($D447="W",$D447="1/2W",$D447="1/2L"),P447-O447,IF($D447="L",-O447,0))+IF(OR($D448="W",$D448="1/2W",$D448="1/2L"),P448-O448,IF($D448="L",-O448,0))+IF(OR($D449="W",$D449="1/2W",$D449="1/2L"),P449-O449,IF($D449="L",-O449,0)),IF(AND(OR($D447="W",$D447="1/2W",$D447="1/2L"),D448="W"),P447+P448-SUM(O447:O449)+_xlfn.XLOOKUP("X",D447:D449,O447:O449,0),IF(AND(D447=TRUE,D449="W"),P447+P449-SUM(O447:O449),IF(AND(D448="W",D449="W"),P448+P449-SUM(O447:O449)+_xlfn.XLOOKUP("X",D447:D449,O447:O449,0),IF(L449&gt;0,IF(OR($D447="W",$D447="1/2W",$D447="1/2L"),P447-SUM(O447:O449)+_xlfn.XLOOKUP("X",D447:D449,O447:O449,0),IF(OR($D447="W",$D447="1/2W",$D447="1/2L"),P448-SUM(O447:O449)+_xlfn.XLOOKUP("X",D447:D449,O447:O449,0),IF(OR($D447="W",$D447="1/2W",$D447="1/2L"),P449-SUM(O447:O449)+_xlfn.XLOOKUP("X",D447:D449,O447:O449,0),SUM(P447:P449)/3-SUM(O447:O449)+_xlfn.XLOOKUP("X",D447:D449,O447:O449,0)))),IF(OR($D447="W",$D447="1/2W",$D447="1/2L"),P447-SUM(O447:O448)+_xlfn.XLOOKUP("X",D447:D449,O447:O449,0),IF(OR($D447="W",$D447="1/2W",$D447="1/2L"),P448-SUM(O447:O448)+_xlfn.XLOOKUP("X",D447:D449,O447:O449,0),SUM(P447:P448)/2-SUM(O447:O448)+_xlfn.XLOOKUP("X",D447:D449,O447:O449,0)))))))))</f>
        <v>0</v>
      </c>
      <c r="R447" s="300">
        <f>IF(Q447=0,0,Q447/SUM(O447:O449))</f>
        <v>0</v>
      </c>
      <c r="S447" s="285">
        <f>IF($B447=$B444,IF(OR($A447="LOSS",$A447="OK",$A447="Anulada"),Q447,0)+S444,IF(OR($A447="LOSS",$A447="OK",$A447="Anulada"),Q447,0))</f>
        <v>13.9979</v>
      </c>
      <c r="T447" s="285">
        <f>IF($B447="",0,IF($B447=$B444,IF(G449="",IF(OR(G447="DNB1",G447="DNB2",G447="AH1(0)",G447="AH2(0)",G447="AH1(1)",G447="AH2(1)",G447="AH1(2)",G447="AH2(2)",G447="AH1(3)",G447="AH2(3)",G447="AH1(4)",G447="AH2(4)"),0,IF(Q447&lt;0,IF(G449="",SMALL(P447:P449,1)-SUM(O447:O449),0),SMALL(P447:P449,1)-SUM(O447:O449))),IF(Q447&lt;0,IF(G449="",SMALL(P447:P449,1)-SUM(O447:O449),0),SMALL(P447:P449,1)-SUM(O447:O449)))+T444,IF(G449="",IF(OR(G447="DNB1",G447="DNB2",G447="AH1(0)",G447="AH2(0)",G447="AH1(1)",G447="AH2(1)",G447="AH1(2)",G447="AH2(2)",G447="AH1(3)",G447="AH2(3)",G447="AH1(4)",G447="AH2(4)"),0,IF(Q447&lt;0,IF(G449="",SMALL(P447:P449,1)-SUM(O447:O449),0),SMALL(P447:P449,1)-SUM(O447:O449))),IF(Q447&lt;0,IF(G449="",SMALL(P447:P449,1)-SUM(O447:O449),0),SMALL(P447:P449,1)-SUM(O447:O449)))))</f>
        <v>11.637899999999998</v>
      </c>
      <c r="U447" s="285">
        <f>IF($B447=$B444,IF(Q447&lt;0,IF(G449="",Q447,0),Q447)+U444,Q447)</f>
        <v>13.9979</v>
      </c>
      <c r="V447" s="287">
        <f>IF(U447=0,0,U447/AT447)</f>
        <v>5.4470775935870491E-2</v>
      </c>
      <c r="W447" s="34">
        <f>IF(L447="","",IF(L449&gt;0,(SUM(L447:L449)/L447)/(SUM(L447:L449)/L447+SUM(L447:L449)/L448+SUM(L447:L449)/L449),L448/SUM(L447:L448)))</f>
        <v>0.4480286738351254</v>
      </c>
      <c r="X447" s="77">
        <f t="shared" si="149"/>
        <v>0</v>
      </c>
      <c r="Y447" s="77">
        <f t="shared" si="149"/>
        <v>0</v>
      </c>
      <c r="Z447" s="77">
        <f t="shared" si="149"/>
        <v>0</v>
      </c>
      <c r="AA447" s="77">
        <f t="shared" si="149"/>
        <v>0</v>
      </c>
      <c r="AB447" s="77">
        <f t="shared" si="149"/>
        <v>0</v>
      </c>
      <c r="AC447" s="77">
        <f t="shared" si="149"/>
        <v>0</v>
      </c>
      <c r="AD447" s="77">
        <f t="shared" si="149"/>
        <v>0</v>
      </c>
      <c r="AE447" s="77">
        <f t="shared" si="129"/>
        <v>0</v>
      </c>
      <c r="AF447" s="77">
        <f t="shared" si="130"/>
        <v>0</v>
      </c>
      <c r="AG447" s="77">
        <f t="shared" si="131"/>
        <v>0</v>
      </c>
      <c r="AH447" s="77">
        <f t="shared" si="132"/>
        <v>0</v>
      </c>
      <c r="AI447" s="77">
        <f t="shared" si="133"/>
        <v>0</v>
      </c>
      <c r="AJ447" s="77">
        <f t="shared" si="134"/>
        <v>0</v>
      </c>
      <c r="AK447" s="77">
        <f t="shared" si="135"/>
        <v>0</v>
      </c>
      <c r="AL447" s="77">
        <f t="shared" si="136"/>
        <v>0</v>
      </c>
      <c r="AM447" s="77">
        <f t="shared" si="137"/>
        <v>0</v>
      </c>
      <c r="AN447" s="77">
        <f t="shared" si="138"/>
        <v>0</v>
      </c>
      <c r="AO447" s="77">
        <f t="shared" si="139"/>
        <v>0</v>
      </c>
      <c r="AP447" s="77">
        <f t="shared" si="140"/>
        <v>0</v>
      </c>
      <c r="AQ447" s="77">
        <f t="shared" si="141"/>
        <v>0</v>
      </c>
      <c r="AR447" s="77">
        <f t="shared" si="142"/>
        <v>0</v>
      </c>
      <c r="AS447" s="105" t="str">
        <f>IF($B447="","",IF($B447=$B444,AS444,$B447))</f>
        <v>31</v>
      </c>
      <c r="AT447" s="322">
        <f>IF($B447=$B444,AT444+SUM(O447:O449),SUM(O447:O449))</f>
        <v>256.98</v>
      </c>
      <c r="AU447" s="285">
        <f>IF($A447=" ",SUM(O447:O449),0)+AU444</f>
        <v>0</v>
      </c>
      <c r="AV447" s="285">
        <f>IF($B447="","",AV444+Q447)</f>
        <v>720.34577538757583</v>
      </c>
    </row>
    <row r="448" spans="1:48" ht="13" customHeight="1" x14ac:dyDescent="0.2">
      <c r="A448" s="308"/>
      <c r="B448" s="282"/>
      <c r="C448" s="303"/>
      <c r="D448" s="39" t="s">
        <v>56</v>
      </c>
      <c r="E448" s="277"/>
      <c r="F448" s="291"/>
      <c r="G448" s="120" t="s">
        <v>405</v>
      </c>
      <c r="H448" s="277"/>
      <c r="I448" s="42" t="s">
        <v>19</v>
      </c>
      <c r="J448" s="177">
        <f>IF(I448="","",IF(_xlfn.XLOOKUP(I448,I$3:I447,$AS$3:AS447,0,,-1)=AS448,_xlfn.XLOOKUP(I448,I$3:I447,J$3:J447,1,,-1)+1,1))</f>
        <v>5</v>
      </c>
      <c r="K448" s="178">
        <f>IF(I448="","",_xlfn.XLOOKUP(I448,I$3:I447,K$3:K447,0,,-1)+IF($D448=" ",1,0))</f>
        <v>0</v>
      </c>
      <c r="L448" s="121">
        <v>2</v>
      </c>
      <c r="M448" s="122">
        <v>17</v>
      </c>
      <c r="N448" s="294"/>
      <c r="O448" s="47">
        <f>IF(OR(W447="",W448=""),"",ROUND(IF(L449&gt;0,IF(M448&gt;0,M448,IF(M447&gt;0,IF(N447=TRUE,ROUND((M447*W448)/W447,0),(M447*W448)/W447),IF(M448&gt;0,IF(N447=TRUE,ROUND(M448,0),M448),IF(M449&gt;0,IF(N447=TRUE,ROUND(O449*W448/W449,0),O449*W448/W449),0)))),IF(M448&gt;0,M448,IF(N447=TRUE,ROUND((M447*W448)/W447,0),(M447*W448)/W447))),2))</f>
        <v>17</v>
      </c>
      <c r="P448" s="48">
        <f t="shared" si="143"/>
        <v>34</v>
      </c>
      <c r="Q448" s="277"/>
      <c r="R448" s="286"/>
      <c r="S448" s="286"/>
      <c r="T448" s="286"/>
      <c r="U448" s="286"/>
      <c r="V448" s="288"/>
      <c r="W448" s="49">
        <f>IF(L448="","",IF(L449&gt;0,(SUM(L447:L449)/L448)/(SUM(L447:L449)/L447+SUM(L447:L449)/L448+SUM(L447:L449)/L449),L447/SUM(L447:L448)))</f>
        <v>0.55197132616487454</v>
      </c>
      <c r="X448" s="77">
        <f t="shared" si="149"/>
        <v>0</v>
      </c>
      <c r="Y448" s="77">
        <f t="shared" si="149"/>
        <v>0</v>
      </c>
      <c r="Z448" s="77">
        <f t="shared" si="149"/>
        <v>0</v>
      </c>
      <c r="AA448" s="77">
        <f t="shared" si="149"/>
        <v>0</v>
      </c>
      <c r="AB448" s="77">
        <f t="shared" si="149"/>
        <v>0</v>
      </c>
      <c r="AC448" s="77">
        <f t="shared" si="149"/>
        <v>0</v>
      </c>
      <c r="AD448" s="77">
        <f t="shared" si="149"/>
        <v>0</v>
      </c>
      <c r="AE448" s="77">
        <f t="shared" si="129"/>
        <v>0</v>
      </c>
      <c r="AF448" s="77">
        <f t="shared" si="130"/>
        <v>0</v>
      </c>
      <c r="AG448" s="77">
        <f t="shared" si="131"/>
        <v>0</v>
      </c>
      <c r="AH448" s="77">
        <f t="shared" si="132"/>
        <v>0</v>
      </c>
      <c r="AI448" s="77">
        <f t="shared" si="133"/>
        <v>0</v>
      </c>
      <c r="AJ448" s="77">
        <f t="shared" si="134"/>
        <v>0</v>
      </c>
      <c r="AK448" s="77">
        <f t="shared" si="135"/>
        <v>0</v>
      </c>
      <c r="AL448" s="77">
        <f t="shared" si="136"/>
        <v>0</v>
      </c>
      <c r="AM448" s="77">
        <f t="shared" si="137"/>
        <v>0</v>
      </c>
      <c r="AN448" s="77">
        <f t="shared" si="138"/>
        <v>0</v>
      </c>
      <c r="AO448" s="77">
        <f t="shared" si="139"/>
        <v>0</v>
      </c>
      <c r="AP448" s="77">
        <f t="shared" si="140"/>
        <v>0</v>
      </c>
      <c r="AQ448" s="77">
        <f t="shared" si="141"/>
        <v>0</v>
      </c>
      <c r="AR448" s="77">
        <f t="shared" si="142"/>
        <v>0</v>
      </c>
      <c r="AS448" s="105" t="str">
        <f>IF($B447="","",IF($B447=$B444,AS445,$B447))</f>
        <v>31</v>
      </c>
      <c r="AT448" s="311"/>
      <c r="AU448" s="298"/>
      <c r="AV448" s="298"/>
    </row>
    <row r="449" spans="1:48" ht="13.25" customHeight="1" x14ac:dyDescent="0.2">
      <c r="A449" s="309"/>
      <c r="B449" s="283"/>
      <c r="C449" s="304"/>
      <c r="D449" s="54" t="s">
        <v>32</v>
      </c>
      <c r="E449" s="278"/>
      <c r="F449" s="292"/>
      <c r="G449" s="134"/>
      <c r="H449" s="278"/>
      <c r="I449" s="57"/>
      <c r="J449" s="179" t="str">
        <f>IF(I449="","",IF(_xlfn.XLOOKUP(I449,I$3:I448,$AS$3:AS448,0,,-1)=AS449,_xlfn.XLOOKUP(I449,I$3:I448,J$3:J448,1,,-1)+1,1))</f>
        <v/>
      </c>
      <c r="K449" s="63" t="str">
        <f>IF(I449="","",_xlfn.XLOOKUP(I449,I$3:I448,K$3:K448,0,,-1)+IF($D449=" ",1,0))</f>
        <v/>
      </c>
      <c r="L449" s="55"/>
      <c r="M449" s="128"/>
      <c r="N449" s="295"/>
      <c r="O449" s="62" t="str">
        <f>IF(OR(W447="",W448=""),"",IF(L449&gt;0,ROUND(IF(M449&gt;0,M449,IF(M447&gt;0,IF(N447=TRUE,ROUND((M447*W449)/W447,0),(M447*W449)/W447),IF(M448&gt;0,IF(N447=TRUE,ROUND((M448*W449)/W448,0),(M448*W449)/W448),IF(M449&gt;0,M449,0)))),2),""))</f>
        <v/>
      </c>
      <c r="P449" s="63" t="str">
        <f t="shared" si="143"/>
        <v/>
      </c>
      <c r="Q449" s="278"/>
      <c r="R449" s="278"/>
      <c r="S449" s="278"/>
      <c r="T449" s="278"/>
      <c r="U449" s="278"/>
      <c r="V449" s="289"/>
      <c r="W449" s="64" t="str">
        <f>IF(L449="","",(SUM(L447:L449)/L449)/(SUM(L447:L449)/L447+SUM(L447:L449)/L448+SUM(L447:L449)/L449))</f>
        <v/>
      </c>
      <c r="X449" s="77">
        <f t="shared" si="149"/>
        <v>0</v>
      </c>
      <c r="Y449" s="77">
        <f t="shared" si="149"/>
        <v>0</v>
      </c>
      <c r="Z449" s="77">
        <f t="shared" si="149"/>
        <v>0</v>
      </c>
      <c r="AA449" s="77">
        <f t="shared" si="149"/>
        <v>0</v>
      </c>
      <c r="AB449" s="77">
        <f t="shared" si="149"/>
        <v>0</v>
      </c>
      <c r="AC449" s="77">
        <f t="shared" si="149"/>
        <v>0</v>
      </c>
      <c r="AD449" s="77">
        <f t="shared" si="149"/>
        <v>0</v>
      </c>
      <c r="AE449" s="77">
        <f t="shared" si="129"/>
        <v>0</v>
      </c>
      <c r="AF449" s="77">
        <f t="shared" si="130"/>
        <v>0</v>
      </c>
      <c r="AG449" s="77">
        <f t="shared" si="131"/>
        <v>0</v>
      </c>
      <c r="AH449" s="77">
        <f t="shared" si="132"/>
        <v>0</v>
      </c>
      <c r="AI449" s="77">
        <f t="shared" si="133"/>
        <v>0</v>
      </c>
      <c r="AJ449" s="77">
        <f t="shared" si="134"/>
        <v>0</v>
      </c>
      <c r="AK449" s="77">
        <f t="shared" si="135"/>
        <v>0</v>
      </c>
      <c r="AL449" s="77">
        <f t="shared" si="136"/>
        <v>0</v>
      </c>
      <c r="AM449" s="77">
        <f t="shared" si="137"/>
        <v>0</v>
      </c>
      <c r="AN449" s="77">
        <f t="shared" si="138"/>
        <v>0</v>
      </c>
      <c r="AO449" s="77">
        <f t="shared" si="139"/>
        <v>0</v>
      </c>
      <c r="AP449" s="77">
        <f t="shared" si="140"/>
        <v>0</v>
      </c>
      <c r="AQ449" s="77">
        <f t="shared" si="141"/>
        <v>0</v>
      </c>
      <c r="AR449" s="77">
        <f t="shared" si="142"/>
        <v>0</v>
      </c>
      <c r="AS449" s="105" t="str">
        <f>IF($B447="","",IF($B447=$B444,AS446,$B447))</f>
        <v>31</v>
      </c>
      <c r="AT449" s="311"/>
      <c r="AU449" s="298"/>
      <c r="AV449" s="298"/>
    </row>
    <row r="450" spans="1:48" ht="13.25" customHeight="1" x14ac:dyDescent="0.2">
      <c r="A450" s="307" t="str">
        <f>IF(OR(D450="W",D451="W",D452="W",D450="1/2W",D451="1/2W",D452="1/2W",D450="1/2L",D451="1/2L",D452="1/2L"),"OK",IF(OR(D450="L",D451="L",D452="L"),"LOSS",IF(OR(D450="X",D451="X",D452="X"),"Anulado"," ")))</f>
        <v>OK</v>
      </c>
      <c r="B450" s="317" t="str">
        <f>IF(E450="","",$B447)</f>
        <v>31</v>
      </c>
      <c r="C450" s="305" t="str">
        <f>IF(E450=""," ","– "&amp;COUNTIF(B$3:B452,$B450))</f>
        <v>– 6</v>
      </c>
      <c r="D450" s="65" t="s">
        <v>28</v>
      </c>
      <c r="E450" s="326">
        <v>44712.291666666664</v>
      </c>
      <c r="F450" s="314" t="s">
        <v>406</v>
      </c>
      <c r="G450" s="66" t="s">
        <v>262</v>
      </c>
      <c r="H450" s="313" t="str">
        <f ca="1">IF(E450="","",IF(AND(DAY(E450)&lt;DAY(TODAY()),$A450=" "),"???",IF($A450=" ",IF(AND(DAY(E450)=DAY(TODAY()),HOUR(E450)&lt;=HOUR(NOW())+1),IF(AND(HOUR(E450)+2&lt;=HOUR(NOW()),DAY(E450)&lt;=DAY(TODAY()),MINUTE(E450)&lt;=MINUTE(NOW())),"???",IF(OR(MINUTE(E450)&lt;=MINUTE(NOW()),HOUR(E450)&lt;=HOUR(NOW())),"!!!","")),""),"")))</f>
        <v/>
      </c>
      <c r="I450" s="67" t="s">
        <v>20</v>
      </c>
      <c r="J450" s="69">
        <f>IF(I450="","",IF(_xlfn.XLOOKUP(I450,I$3:I449,$AS$3:AS449,0,,-1)=AS450,_xlfn.XLOOKUP(I450,I$3:I449,J$3:J449,1,,-1)+1,1))</f>
        <v>5</v>
      </c>
      <c r="K450" s="173">
        <f>IF(I450="","",_xlfn.XLOOKUP(I450,I$3:I449,K$3:K449,0,,-1)+IF($D450=" ",1,0))</f>
        <v>0</v>
      </c>
      <c r="L450" s="70">
        <v>2.0499999999999998</v>
      </c>
      <c r="M450" s="71">
        <v>18.22</v>
      </c>
      <c r="N450" s="293" t="b">
        <v>0</v>
      </c>
      <c r="O450" s="72">
        <f>IF(OR(W450="",W451=""),"",ROUND(IF(L452&gt;0,IF(M450&gt;0,M450,IF(M451&gt;0,IF(N450=TRUE,ROUND((M451*W450)/W451,0),(M451*W450)/W451),IF(N450=TRUE,ROUND((M452*W450)/W452,0),(M452*W450)/W452))),IF(M450&gt;0,M450,IF(N450=TRUE,ROUND((M451*W450)/W451,0),(M451*W450)/W451))),2))</f>
        <v>18.22</v>
      </c>
      <c r="P450" s="73">
        <f t="shared" si="143"/>
        <v>37.350999999999992</v>
      </c>
      <c r="Q450" s="320">
        <f>IF($A450="Anulado",0,IF(OR($A450="LOSS",$A450="OK"),IF(OR($D450="W",$D450="1/2W",$D450="1/2L"),P450-O450,IF($D450="L",-O450,0))+IF(OR($D451="W",$D451="1/2W",$D451="1/2L"),P451-O451,IF($D451="L",-O451,0))+IF(OR($D452="W",$D452="1/2W",$D452="1/2L"),P452-O452,IF($D452="L",-O452,0)),IF(AND(OR($D450="W",$D450="1/2W",$D450="1/2L"),D451="W"),P450+P451-SUM(O450:O452)+_xlfn.XLOOKUP("X",D450:D452,O450:O452,0),IF(AND(D450=TRUE,D452="W"),P450+P452-SUM(O450:O452),IF(AND(D451="W",D452="W"),P451+P452-SUM(O450:O452)+_xlfn.XLOOKUP("X",D450:D452,O450:O452,0),IF(L452&gt;0,IF(OR($D450="W",$D450="1/2W",$D450="1/2L"),P450-SUM(O450:O452)+_xlfn.XLOOKUP("X",D450:D452,O450:O452,0),IF(OR($D450="W",$D450="1/2W",$D450="1/2L"),P451-SUM(O450:O452)+_xlfn.XLOOKUP("X",D450:D452,O450:O452,0),IF(OR($D450="W",$D450="1/2W",$D450="1/2L"),P452-SUM(O450:O452)+_xlfn.XLOOKUP("X",D450:D452,O450:O452,0),SUM(P450:P452)/3-SUM(O450:O452)+_xlfn.XLOOKUP("X",D450:D452,O450:O452,0)))),IF(OR($D450="W",$D450="1/2W",$D450="1/2L"),P450-SUM(O450:O451)+_xlfn.XLOOKUP("X",D450:D452,O450:O452,0),IF(OR($D450="W",$D450="1/2W",$D450="1/2L"),P451-SUM(O450:O451)+_xlfn.XLOOKUP("X",D450:D452,O450:O452,0),SUM(P450:P451)/2-SUM(O450:O451)+_xlfn.XLOOKUP("X",D450:D452,O450:O452,0)))))))))</f>
        <v>2.6714999999999982</v>
      </c>
      <c r="R450" s="319">
        <f>IF(Q450=0,0,Q450/SUM(O450:O452))</f>
        <v>7.7055090856648342E-2</v>
      </c>
      <c r="S450" s="296">
        <f>IF($B450=$B447,IF(OR($A450="LOSS",$A450="OK",$A450="Anulada"),Q450,0)+S447,IF(OR($A450="LOSS",$A450="OK",$A450="Anulada"),Q450,0))</f>
        <v>16.669399999999996</v>
      </c>
      <c r="T450" s="296">
        <f>IF($B450="",0,IF($B450=$B447,IF(G452="",IF(OR(G450="DNB1",G450="DNB2",G450="AH1(0)",G450="AH2(0)",G450="AH1(1)",G450="AH2(1)",G450="AH1(2)",G450="AH2(2)",G450="AH1(3)",G450="AH2(3)",G450="AH1(4)",G450="AH2(4)"),0,IF(Q450&lt;0,IF(G452="",SMALL(P450:P452,1)-SUM(O450:O452),0),SMALL(P450:P452,1)-SUM(O450:O452))),IF(Q450&lt;0,IF(G452="",SMALL(P450:P452,1)-SUM(O450:O452),0),SMALL(P450:P452,1)-SUM(O450:O452)))+T447,IF(G452="",IF(OR(G450="DNB1",G450="DNB2",G450="AH1(0)",G450="AH2(0)",G450="AH1(1)",G450="AH2(1)",G450="AH1(2)",G450="AH2(2)",G450="AH1(3)",G450="AH2(3)",G450="AH1(4)",G450="AH2(4)"),0,IF(Q450&lt;0,IF(G452="",SMALL(P450:P452,1)-SUM(O450:O452),0),SMALL(P450:P452,1)-SUM(O450:O452))),IF(Q450&lt;0,IF(G452="",SMALL(P450:P452,1)-SUM(O450:O452),0),SMALL(P450:P452,1)-SUM(O450:O452)))))</f>
        <v>14.309399999999993</v>
      </c>
      <c r="U450" s="296">
        <f>IF($B450=$B447,IF(Q450&lt;0,IF(G452="",Q450,0),Q450)+U447,Q450)</f>
        <v>16.669399999999996</v>
      </c>
      <c r="V450" s="323">
        <f>IF(U450=0,0,U450/AT450)</f>
        <v>5.7155494599691388E-2</v>
      </c>
      <c r="W450" s="74">
        <f>IF(L450="","",IF(L452&gt;0,(SUM(L450:L452)/L450)/(SUM(L450:L452)/L450+SUM(L450:L452)/L451+SUM(L450:L452)/L452),L451/SUM(L450:L451)))</f>
        <v>0.52546296296296291</v>
      </c>
      <c r="X450" s="77">
        <f t="shared" si="149"/>
        <v>0</v>
      </c>
      <c r="Y450" s="77">
        <f t="shared" si="149"/>
        <v>0</v>
      </c>
      <c r="Z450" s="89">
        <f t="shared" si="149"/>
        <v>-18.22</v>
      </c>
      <c r="AA450" s="77">
        <f t="shared" si="149"/>
        <v>0</v>
      </c>
      <c r="AB450" s="77">
        <f t="shared" si="149"/>
        <v>0</v>
      </c>
      <c r="AC450" s="77">
        <f t="shared" si="149"/>
        <v>0</v>
      </c>
      <c r="AD450" s="77">
        <f t="shared" si="149"/>
        <v>0</v>
      </c>
      <c r="AE450" s="77">
        <f t="shared" si="129"/>
        <v>0</v>
      </c>
      <c r="AF450" s="77">
        <f t="shared" si="130"/>
        <v>0</v>
      </c>
      <c r="AG450" s="77">
        <f t="shared" si="131"/>
        <v>0</v>
      </c>
      <c r="AH450" s="77">
        <f t="shared" si="132"/>
        <v>0</v>
      </c>
      <c r="AI450" s="77">
        <f t="shared" si="133"/>
        <v>0</v>
      </c>
      <c r="AJ450" s="77">
        <f t="shared" si="134"/>
        <v>1</v>
      </c>
      <c r="AK450" s="77">
        <f t="shared" si="135"/>
        <v>0</v>
      </c>
      <c r="AL450" s="77">
        <f t="shared" si="136"/>
        <v>0</v>
      </c>
      <c r="AM450" s="77">
        <f t="shared" si="137"/>
        <v>0</v>
      </c>
      <c r="AN450" s="77">
        <f t="shared" si="138"/>
        <v>0</v>
      </c>
      <c r="AO450" s="77">
        <f t="shared" si="139"/>
        <v>0</v>
      </c>
      <c r="AP450" s="77">
        <f t="shared" si="140"/>
        <v>0</v>
      </c>
      <c r="AQ450" s="77">
        <f t="shared" si="141"/>
        <v>0</v>
      </c>
      <c r="AR450" s="77">
        <f t="shared" si="142"/>
        <v>0</v>
      </c>
      <c r="AS450" s="107" t="str">
        <f>IF($B450="","",IF($B450=$B447,AS447,$B450))</f>
        <v>31</v>
      </c>
      <c r="AT450" s="321">
        <f>IF($B450=$B447,AT447+SUM(O450:O452),SUM(O450:O452))</f>
        <v>291.65000000000003</v>
      </c>
      <c r="AU450" s="296">
        <f>IF($A450=" ",SUM(O450:O452),0)+AU447</f>
        <v>0</v>
      </c>
      <c r="AV450" s="296">
        <f>IF($B450="","",AV447+Q450)</f>
        <v>723.01727538757586</v>
      </c>
    </row>
    <row r="451" spans="1:48" ht="13" customHeight="1" x14ac:dyDescent="0.2">
      <c r="A451" s="308"/>
      <c r="B451" s="282"/>
      <c r="C451" s="303"/>
      <c r="D451" s="79" t="s">
        <v>31</v>
      </c>
      <c r="E451" s="277"/>
      <c r="F451" s="291"/>
      <c r="G451" s="80" t="s">
        <v>336</v>
      </c>
      <c r="H451" s="277"/>
      <c r="I451" s="81" t="s">
        <v>23</v>
      </c>
      <c r="J451" s="83">
        <f>IF(I451="","",IF(_xlfn.XLOOKUP(I451,I$3:I450,$AS$3:AS450,0,,-1)=AS451,_xlfn.XLOOKUP(I451,I$3:I450,J$3:J450,1,,-1)+1,1))</f>
        <v>2</v>
      </c>
      <c r="K451" s="174">
        <f>IF(I451="","",_xlfn.XLOOKUP(I451,I$3:I450,K$3:K450,0,,-1)+IF($D451=" ",1,0))</f>
        <v>0</v>
      </c>
      <c r="L451" s="84">
        <v>2.27</v>
      </c>
      <c r="M451" s="85"/>
      <c r="N451" s="294"/>
      <c r="O451" s="86">
        <f>IF(OR(W450="",W451=""),"",ROUND(IF(L452&gt;0,IF(M451&gt;0,M451,IF(M450&gt;0,IF(N450=TRUE,ROUND((M450*W451)/W450,0),(M450*W451)/W450),IF(M451&gt;0,IF(N450=TRUE,ROUND(M451,0),M451),IF(M452&gt;0,IF(N450=TRUE,ROUND(O452*W451/W452,0),O452*W451/W452),0)))),IF(M451&gt;0,M451,IF(N450=TRUE,ROUND((M450*W451)/W450,0),(M450*W451)/W450))),2))</f>
        <v>16.45</v>
      </c>
      <c r="P451" s="87">
        <f t="shared" si="143"/>
        <v>37.341499999999996</v>
      </c>
      <c r="Q451" s="277"/>
      <c r="R451" s="286"/>
      <c r="S451" s="286"/>
      <c r="T451" s="286"/>
      <c r="U451" s="286"/>
      <c r="V451" s="288"/>
      <c r="W451" s="88">
        <f>IF(L451="","",IF(L452&gt;0,(SUM(L450:L452)/L451)/(SUM(L450:L452)/L450+SUM(L450:L452)/L451+SUM(L450:L452)/L452),L450/SUM(L450:L451)))</f>
        <v>0.47453703703703698</v>
      </c>
      <c r="X451" s="77">
        <f t="shared" si="149"/>
        <v>0</v>
      </c>
      <c r="Y451" s="77">
        <f t="shared" si="149"/>
        <v>0</v>
      </c>
      <c r="Z451" s="77">
        <f t="shared" si="149"/>
        <v>0</v>
      </c>
      <c r="AA451" s="77">
        <f t="shared" si="149"/>
        <v>0</v>
      </c>
      <c r="AB451" s="77">
        <f t="shared" si="149"/>
        <v>0</v>
      </c>
      <c r="AC451" s="89">
        <f t="shared" si="149"/>
        <v>20.891499999999997</v>
      </c>
      <c r="AD451" s="77">
        <f t="shared" si="149"/>
        <v>0</v>
      </c>
      <c r="AE451" s="77">
        <f t="shared" ref="AE451:AE503" si="150">IF(AE$2=$I451,IF($D451="W",1,IF($D451="1/2W",0.5,0)),0)</f>
        <v>0</v>
      </c>
      <c r="AF451" s="77">
        <f t="shared" ref="AF451:AF503" si="151">IF(AE$2=$I451,IF($D451="L",1,IF($D451="1/2L",0.5,0)),0)</f>
        <v>0</v>
      </c>
      <c r="AG451" s="77">
        <f t="shared" ref="AG451:AG503" si="152">IF(AG$2=$I451,IF($D451="W",1,IF($D451="1/2W",0.5,0)),0)</f>
        <v>0</v>
      </c>
      <c r="AH451" s="77">
        <f t="shared" ref="AH451:AH503" si="153">IF(AG$2=$I451,IF($D451="L",1,IF($D451="1/2L",0.5,0)),0)</f>
        <v>0</v>
      </c>
      <c r="AI451" s="77">
        <f t="shared" ref="AI451:AI503" si="154">IF(AI$2=$I451,IF($D451="W",1,IF($D451="1/2W",0.5,0)),0)</f>
        <v>0</v>
      </c>
      <c r="AJ451" s="77">
        <f t="shared" ref="AJ451:AJ503" si="155">IF(AI$2=$I451,IF($D451="L",1,IF($D451="1/2L",0.5,0)),0)</f>
        <v>0</v>
      </c>
      <c r="AK451" s="77">
        <f t="shared" ref="AK451:AK503" si="156">IF(AK$2=$I451,IF($D451="W",1,IF($D451="1/2W",0.5,0)),0)</f>
        <v>0</v>
      </c>
      <c r="AL451" s="77">
        <f t="shared" ref="AL451:AL503" si="157">IF(AK$2=$I451,IF($D451="L",1,IF($D451="1/2L",0.5,0)),0)</f>
        <v>0</v>
      </c>
      <c r="AM451" s="77">
        <f t="shared" ref="AM451:AM503" si="158">IF(AM$2=$I451,IF($D451="W",1,IF($D451="1/2W",0.5,0)),0)</f>
        <v>0</v>
      </c>
      <c r="AN451" s="77">
        <f t="shared" ref="AN451:AN503" si="159">IF(AM$2=$I451,IF($D451="L",1,IF($D451="1/2L",0.5,0)),0)</f>
        <v>0</v>
      </c>
      <c r="AO451" s="77">
        <f t="shared" ref="AO451:AO503" si="160">IF(AO$2=$I451,IF($D451="W",1,IF($D451="1/2W",0.5,0)),0)</f>
        <v>1</v>
      </c>
      <c r="AP451" s="77">
        <f t="shared" ref="AP451:AP503" si="161">IF(AO$2=$I451,IF($D451="L",1,IF($D451="1/2L",0.5,0)),0)</f>
        <v>0</v>
      </c>
      <c r="AQ451" s="77">
        <f t="shared" ref="AQ451:AQ503" si="162">IF(AQ$2=$I451,IF($D451="W",1,IF($D451="1/2W",0.5,0)),0)</f>
        <v>0</v>
      </c>
      <c r="AR451" s="77">
        <f t="shared" ref="AR451:AR503" si="163">IF(AQ$2=$I451,IF($D451="L",1,IF($D451="1/2L",0.5,0)),0)</f>
        <v>0</v>
      </c>
      <c r="AS451" s="107" t="str">
        <f>IF($B450="","",IF($B450=$B447,AS448,$B450))</f>
        <v>31</v>
      </c>
      <c r="AT451" s="311"/>
      <c r="AU451" s="298"/>
      <c r="AV451" s="298"/>
    </row>
    <row r="452" spans="1:48" ht="13.25" customHeight="1" x14ac:dyDescent="0.2">
      <c r="A452" s="309"/>
      <c r="B452" s="283"/>
      <c r="C452" s="304"/>
      <c r="D452" s="90" t="s">
        <v>32</v>
      </c>
      <c r="E452" s="278"/>
      <c r="F452" s="292"/>
      <c r="G452" s="109"/>
      <c r="H452" s="278"/>
      <c r="I452" s="110"/>
      <c r="J452" s="112" t="str">
        <f>IF(I452="","",IF(_xlfn.XLOOKUP(I452,I$3:I451,$AS$3:AS451,0,,-1)=AS452,_xlfn.XLOOKUP(I452,I$3:I451,J$3:J451,1,,-1)+1,1))</f>
        <v/>
      </c>
      <c r="K452" s="115" t="str">
        <f>IF(I452="","",_xlfn.XLOOKUP(I452,I$3:I451,K$3:K451,0,,-1)+IF($D452=" ",1,0))</f>
        <v/>
      </c>
      <c r="L452" s="113"/>
      <c r="M452" s="96"/>
      <c r="N452" s="295"/>
      <c r="O452" s="114" t="str">
        <f>IF(OR(W450="",W451=""),"",IF(L452&gt;0,ROUND(IF(M452&gt;0,M452,IF(M450&gt;0,IF(N450=TRUE,ROUND((M450*W452)/W450,0),(M450*W452)/W450),IF(M451&gt;0,IF(N450=TRUE,ROUND((M451*W452)/W451,0),(M451*W452)/W451),IF(M452&gt;0,M452,0)))),2),""))</f>
        <v/>
      </c>
      <c r="P452" s="115" t="str">
        <f t="shared" si="143"/>
        <v/>
      </c>
      <c r="Q452" s="278"/>
      <c r="R452" s="278"/>
      <c r="S452" s="278"/>
      <c r="T452" s="278"/>
      <c r="U452" s="278"/>
      <c r="V452" s="289"/>
      <c r="W452" s="116" t="str">
        <f>IF(L452="","",(SUM(L450:L452)/L452)/(SUM(L450:L452)/L450+SUM(L450:L452)/L451+SUM(L450:L452)/L452))</f>
        <v/>
      </c>
      <c r="X452" s="77">
        <f t="shared" si="149"/>
        <v>0</v>
      </c>
      <c r="Y452" s="77">
        <f t="shared" si="149"/>
        <v>0</v>
      </c>
      <c r="Z452" s="77">
        <f t="shared" si="149"/>
        <v>0</v>
      </c>
      <c r="AA452" s="77">
        <f t="shared" si="149"/>
        <v>0</v>
      </c>
      <c r="AB452" s="77">
        <f t="shared" si="149"/>
        <v>0</v>
      </c>
      <c r="AC452" s="77">
        <f t="shared" si="149"/>
        <v>0</v>
      </c>
      <c r="AD452" s="77">
        <f t="shared" si="149"/>
        <v>0</v>
      </c>
      <c r="AE452" s="77">
        <f t="shared" si="150"/>
        <v>0</v>
      </c>
      <c r="AF452" s="77">
        <f t="shared" si="151"/>
        <v>0</v>
      </c>
      <c r="AG452" s="77">
        <f t="shared" si="152"/>
        <v>0</v>
      </c>
      <c r="AH452" s="77">
        <f t="shared" si="153"/>
        <v>0</v>
      </c>
      <c r="AI452" s="77">
        <f t="shared" si="154"/>
        <v>0</v>
      </c>
      <c r="AJ452" s="77">
        <f t="shared" si="155"/>
        <v>0</v>
      </c>
      <c r="AK452" s="77">
        <f t="shared" si="156"/>
        <v>0</v>
      </c>
      <c r="AL452" s="77">
        <f t="shared" si="157"/>
        <v>0</v>
      </c>
      <c r="AM452" s="77">
        <f t="shared" si="158"/>
        <v>0</v>
      </c>
      <c r="AN452" s="77">
        <f t="shared" si="159"/>
        <v>0</v>
      </c>
      <c r="AO452" s="77">
        <f t="shared" si="160"/>
        <v>0</v>
      </c>
      <c r="AP452" s="77">
        <f t="shared" si="161"/>
        <v>0</v>
      </c>
      <c r="AQ452" s="77">
        <f t="shared" si="162"/>
        <v>0</v>
      </c>
      <c r="AR452" s="77">
        <f t="shared" si="163"/>
        <v>0</v>
      </c>
      <c r="AS452" s="107" t="str">
        <f>IF($B450="","",IF($B450=$B447,AS449,$B450))</f>
        <v>31</v>
      </c>
      <c r="AT452" s="311"/>
      <c r="AU452" s="298"/>
      <c r="AV452" s="298"/>
    </row>
    <row r="453" spans="1:48" ht="13.25" customHeight="1" x14ac:dyDescent="0.2">
      <c r="A453" s="312" t="str">
        <f>IF(OR(D453="W",D454="W",D455="W",D453="1/2W",D454="1/2W",D455="1/2W",D453="1/2L",D454="1/2L",D455="1/2L"),"OK",IF(OR(D453="L",D454="L",D455="L"),"LOSS",IF(OR(D453="X",D454="X",D455="X"),"Anulado"," ")))</f>
        <v>OK</v>
      </c>
      <c r="B453" s="316" t="str">
        <f>IF(E453="","",$B450)</f>
        <v>31</v>
      </c>
      <c r="C453" s="302" t="str">
        <f>IF(E453=""," ","– "&amp;COUNTIF(B$3:B455,$B453))</f>
        <v>– 7</v>
      </c>
      <c r="D453" s="25" t="s">
        <v>31</v>
      </c>
      <c r="E453" s="325">
        <v>44712.270833333336</v>
      </c>
      <c r="F453" s="315" t="s">
        <v>407</v>
      </c>
      <c r="G453" s="117" t="s">
        <v>408</v>
      </c>
      <c r="H453" s="306" t="str">
        <f ca="1">IF(E453="","",IF(AND(DAY(E453)&lt;DAY(TODAY()),$A453=" "),"???",IF($A453=" ",IF(AND(DAY(E453)=DAY(TODAY()),HOUR(E453)&lt;=HOUR(NOW())+1),IF(AND(HOUR(E453)+2&lt;=HOUR(NOW()),DAY(E453)&lt;=DAY(TODAY()),MINUTE(E453)&lt;=MINUTE(NOW())),"???",IF(OR(MINUTE(E453)&lt;=MINUTE(NOW()),HOUR(E453)&lt;=HOUR(NOW())),"!!!","")),""),"")))</f>
        <v/>
      </c>
      <c r="I453" s="27" t="s">
        <v>23</v>
      </c>
      <c r="J453" s="175">
        <f>IF(I453="","",IF(_xlfn.XLOOKUP(I453,I$3:I452,$AS$3:AS452,0,,-1)=AS453,_xlfn.XLOOKUP(I453,I$3:I452,J$3:J452,1,,-1)+1,1))</f>
        <v>3</v>
      </c>
      <c r="K453" s="176">
        <f>IF(I453="","",_xlfn.XLOOKUP(I453,I$3:I452,K$3:K452,0,,-1)+IF($D453=" ",1,0))</f>
        <v>0</v>
      </c>
      <c r="L453" s="118">
        <v>1.9430000000000001</v>
      </c>
      <c r="M453" s="119">
        <v>26.16</v>
      </c>
      <c r="N453" s="318" t="b">
        <v>0</v>
      </c>
      <c r="O453" s="102">
        <f>IF(OR(W453="",W454=""),"",ROUND(IF(L455&gt;0,IF(M453&gt;0,M453,IF(M454&gt;0,IF(N453=TRUE,ROUND((M454*W453)/W454,0),(M454*W453)/W454),IF(N453=TRUE,ROUND((M455*W453)/W455,0),(M455*W453)/W455))),IF(M453&gt;0,M453,IF(N453=TRUE,ROUND((M454*W453)/W454,0),(M454*W453)/W454))),2))</f>
        <v>26.16</v>
      </c>
      <c r="P453" s="33">
        <f t="shared" si="143"/>
        <v>50.828880000000005</v>
      </c>
      <c r="Q453" s="301">
        <f>IF($A453="Anulado",0,IF(OR($A453="LOSS",$A453="OK"),IF(OR($D453="W",$D453="1/2W",$D453="1/2L"),P453-O453,IF($D453="L",-O453,0))+IF(OR($D454="W",$D454="1/2W",$D454="1/2L"),P454-O454,IF($D454="L",-O454,0))+IF(OR($D455="W",$D455="1/2W",$D455="1/2L"),P455-O455,IF($D455="L",-O455,0)),IF(AND(OR($D453="W",$D453="1/2W",$D453="1/2L"),D454="W"),P453+P454-SUM(O453:O455)+_xlfn.XLOOKUP("X",D453:D455,O453:O455,0),IF(AND(D453=TRUE,D455="W"),P453+P455-SUM(O453:O455),IF(AND(D454="W",D455="W"),P454+P455-SUM(O453:O455)+_xlfn.XLOOKUP("X",D453:D455,O453:O455,0),IF(L455&gt;0,IF(OR($D453="W",$D453="1/2W",$D453="1/2L"),P453-SUM(O453:O455)+_xlfn.XLOOKUP("X",D453:D455,O453:O455,0),IF(OR($D453="W",$D453="1/2W",$D453="1/2L"),P454-SUM(O453:O455)+_xlfn.XLOOKUP("X",D453:D455,O453:O455,0),IF(OR($D453="W",$D453="1/2W",$D453="1/2L"),P455-SUM(O453:O455)+_xlfn.XLOOKUP("X",D453:D455,O453:O455,0),SUM(P453:P455)/3-SUM(O453:O455)+_xlfn.XLOOKUP("X",D453:D455,O453:O455,0)))),IF(OR($D453="W",$D453="1/2W",$D453="1/2L"),P453-SUM(O453:O454)+_xlfn.XLOOKUP("X",D453:D455,O453:O455,0),IF(OR($D453="W",$D453="1/2W",$D453="1/2L"),P454-SUM(O453:O454)+_xlfn.XLOOKUP("X",D453:D455,O453:O455,0),SUM(P453:P454)/2-SUM(O453:O454)+_xlfn.XLOOKUP("X",D453:D455,O453:O455,0)))))))))</f>
        <v>2.2288800000000037</v>
      </c>
      <c r="R453" s="300">
        <f>IF(Q453=0,0,Q453/SUM(O453:O455))</f>
        <v>4.5861728395061807E-2</v>
      </c>
      <c r="S453" s="285">
        <f>IF($B453=$B450,IF(OR($A453="LOSS",$A453="OK",$A453="Anulada"),Q453,0)+S450,IF(OR($A453="LOSS",$A453="OK",$A453="Anulada"),Q453,0))</f>
        <v>18.89828</v>
      </c>
      <c r="T453" s="285">
        <f>IF($B453="",0,IF($B453=$B450,IF(G455="",IF(OR(G453="DNB1",G453="DNB2",G453="AH1(0)",G453="AH2(0)",G453="AH1(1)",G453="AH2(1)",G453="AH1(2)",G453="AH2(2)",G453="AH1(3)",G453="AH2(3)",G453="AH1(4)",G453="AH2(4)"),0,IF(Q453&lt;0,IF(G455="",SMALL(P453:P455,1)-SUM(O453:O455),0),SMALL(P453:P455,1)-SUM(O453:O455))),IF(Q453&lt;0,IF(G455="",SMALL(P453:P455,1)-SUM(O453:O455),0),SMALL(P453:P455,1)-SUM(O453:O455)))+T450,IF(G455="",IF(OR(G453="DNB1",G453="DNB2",G453="AH1(0)",G453="AH2(0)",G453="AH1(1)",G453="AH2(1)",G453="AH1(2)",G453="AH2(2)",G453="AH1(3)",G453="AH2(3)",G453="AH1(4)",G453="AH2(4)"),0,IF(Q453&lt;0,IF(G455="",SMALL(P453:P455,1)-SUM(O453:O455),0),SMALL(P453:P455,1)-SUM(O453:O455))),IF(Q453&lt;0,IF(G455="",SMALL(P453:P455,1)-SUM(O453:O455),0),SMALL(P453:P455,1)-SUM(O453:O455)))))</f>
        <v>-8.908600000000007</v>
      </c>
      <c r="U453" s="285">
        <f>IF($B453=$B450,IF(Q453&lt;0,IF(G455="",Q453,0),Q453)+U450,Q453)</f>
        <v>18.89828</v>
      </c>
      <c r="V453" s="287">
        <f>IF(U453=0,0,U453/AT453)</f>
        <v>5.5542336517266706E-2</v>
      </c>
      <c r="W453" s="34">
        <f>IF(L453="","",IF(L455&gt;0,(SUM(L453:L455)/L453)/(SUM(L453:L455)/L453+SUM(L453:L455)/L454+SUM(L453:L455)/L455),L454/SUM(L453:L454)))</f>
        <v>0.37065358582300117</v>
      </c>
      <c r="X453" s="77">
        <f t="shared" ref="X453:AD462" si="164">IF($I453=X$2,IF(OR($D453="W",$D453="1/2W",$D453="1/2L"),$P453-$O453,IF($D453="X",0,-$O453)),0)</f>
        <v>0</v>
      </c>
      <c r="Y453" s="77">
        <f t="shared" si="164"/>
        <v>0</v>
      </c>
      <c r="Z453" s="77">
        <f t="shared" si="164"/>
        <v>0</v>
      </c>
      <c r="AA453" s="77">
        <f t="shared" si="164"/>
        <v>0</v>
      </c>
      <c r="AB453" s="77">
        <f t="shared" si="164"/>
        <v>0</v>
      </c>
      <c r="AC453" s="89">
        <f t="shared" si="164"/>
        <v>24.668880000000005</v>
      </c>
      <c r="AD453" s="77">
        <f t="shared" si="164"/>
        <v>0</v>
      </c>
      <c r="AE453" s="77">
        <f t="shared" si="150"/>
        <v>0</v>
      </c>
      <c r="AF453" s="77">
        <f t="shared" si="151"/>
        <v>0</v>
      </c>
      <c r="AG453" s="77">
        <f t="shared" si="152"/>
        <v>0</v>
      </c>
      <c r="AH453" s="77">
        <f t="shared" si="153"/>
        <v>0</v>
      </c>
      <c r="AI453" s="77">
        <f t="shared" si="154"/>
        <v>0</v>
      </c>
      <c r="AJ453" s="77">
        <f t="shared" si="155"/>
        <v>0</v>
      </c>
      <c r="AK453" s="77">
        <f t="shared" si="156"/>
        <v>0</v>
      </c>
      <c r="AL453" s="77">
        <f t="shared" si="157"/>
        <v>0</v>
      </c>
      <c r="AM453" s="77">
        <f t="shared" si="158"/>
        <v>0</v>
      </c>
      <c r="AN453" s="77">
        <f t="shared" si="159"/>
        <v>0</v>
      </c>
      <c r="AO453" s="77">
        <f t="shared" si="160"/>
        <v>1</v>
      </c>
      <c r="AP453" s="77">
        <f t="shared" si="161"/>
        <v>0</v>
      </c>
      <c r="AQ453" s="77">
        <f t="shared" si="162"/>
        <v>0</v>
      </c>
      <c r="AR453" s="77">
        <f t="shared" si="163"/>
        <v>0</v>
      </c>
      <c r="AS453" s="105" t="str">
        <f>IF($B453="","",IF($B453=$B450,AS450,$B453))</f>
        <v>31</v>
      </c>
      <c r="AT453" s="322">
        <f>IF($B453=$B450,AT450+SUM(O453:O455),SUM(O453:O455))</f>
        <v>340.25000000000006</v>
      </c>
      <c r="AU453" s="285">
        <f>IF($A453=" ",SUM(O453:O455),0)+AU450</f>
        <v>0</v>
      </c>
      <c r="AV453" s="285">
        <f>IF($B453="","",AV450+Q453)</f>
        <v>725.24615538757587</v>
      </c>
    </row>
    <row r="454" spans="1:48" ht="13" customHeight="1" x14ac:dyDescent="0.2">
      <c r="A454" s="308"/>
      <c r="B454" s="282"/>
      <c r="C454" s="303"/>
      <c r="D454" s="39" t="s">
        <v>28</v>
      </c>
      <c r="E454" s="277"/>
      <c r="F454" s="291"/>
      <c r="G454" s="120" t="s">
        <v>263</v>
      </c>
      <c r="H454" s="277"/>
      <c r="I454" s="42" t="s">
        <v>20</v>
      </c>
      <c r="J454" s="177">
        <f>IF(I454="","",IF(_xlfn.XLOOKUP(I454,I$3:I453,$AS$3:AS453,0,,-1)=AS454,_xlfn.XLOOKUP(I454,I$3:I453,J$3:J453,1,,-1)+1,1))</f>
        <v>6</v>
      </c>
      <c r="K454" s="178">
        <f>IF(I454="","",_xlfn.XLOOKUP(I454,I$3:I453,K$3:K453,0,,-1)+IF($D454=" ",1,0))</f>
        <v>0</v>
      </c>
      <c r="L454" s="121">
        <v>1.85</v>
      </c>
      <c r="M454" s="122">
        <v>13.72</v>
      </c>
      <c r="N454" s="294"/>
      <c r="O454" s="47">
        <f>IF(OR(W453="",W454=""),"",ROUND(IF(L455&gt;0,IF(M454&gt;0,M454,IF(M453&gt;0,IF(N453=TRUE,ROUND((M453*W454)/W453,0),(M453*W454)/W453),IF(M454&gt;0,IF(N453=TRUE,ROUND(M454,0),M454),IF(M455&gt;0,IF(N453=TRUE,ROUND(O455*W454/W455,0),O455*W454/W455),0)))),IF(M454&gt;0,M454,IF(N453=TRUE,ROUND((M453*W454)/W453,0),(M453*W454)/W453))),2))</f>
        <v>13.72</v>
      </c>
      <c r="P454" s="48">
        <f t="shared" ref="P454:P503" si="165">IF(OR(L454="",O454=""),"",IF($D454="1/2W",O454/2+O454/2*L454,IF($D454="1/2L",O454/2,O454*L454)))</f>
        <v>25.382000000000001</v>
      </c>
      <c r="Q454" s="277"/>
      <c r="R454" s="286"/>
      <c r="S454" s="286"/>
      <c r="T454" s="286"/>
      <c r="U454" s="286"/>
      <c r="V454" s="288"/>
      <c r="W454" s="49">
        <f>IF(L454="","",IF(L455&gt;0,(SUM(L453:L455)/L454)/(SUM(L453:L455)/L453+SUM(L453:L455)/L454+SUM(L453:L455)/L455),L453/SUM(L453:L454)))</f>
        <v>0.38928644175896832</v>
      </c>
      <c r="X454" s="77">
        <f t="shared" si="164"/>
        <v>0</v>
      </c>
      <c r="Y454" s="77">
        <f t="shared" si="164"/>
        <v>0</v>
      </c>
      <c r="Z454" s="89">
        <f t="shared" si="164"/>
        <v>-13.72</v>
      </c>
      <c r="AA454" s="77">
        <f t="shared" si="164"/>
        <v>0</v>
      </c>
      <c r="AB454" s="77">
        <f t="shared" si="164"/>
        <v>0</v>
      </c>
      <c r="AC454" s="77">
        <f t="shared" si="164"/>
        <v>0</v>
      </c>
      <c r="AD454" s="77">
        <f t="shared" si="164"/>
        <v>0</v>
      </c>
      <c r="AE454" s="77">
        <f t="shared" si="150"/>
        <v>0</v>
      </c>
      <c r="AF454" s="77">
        <f t="shared" si="151"/>
        <v>0</v>
      </c>
      <c r="AG454" s="77">
        <f t="shared" si="152"/>
        <v>0</v>
      </c>
      <c r="AH454" s="77">
        <f t="shared" si="153"/>
        <v>0</v>
      </c>
      <c r="AI454" s="77">
        <f t="shared" si="154"/>
        <v>0</v>
      </c>
      <c r="AJ454" s="77">
        <f t="shared" si="155"/>
        <v>1</v>
      </c>
      <c r="AK454" s="77">
        <f t="shared" si="156"/>
        <v>0</v>
      </c>
      <c r="AL454" s="77">
        <f t="shared" si="157"/>
        <v>0</v>
      </c>
      <c r="AM454" s="77">
        <f t="shared" si="158"/>
        <v>0</v>
      </c>
      <c r="AN454" s="77">
        <f t="shared" si="159"/>
        <v>0</v>
      </c>
      <c r="AO454" s="77">
        <f t="shared" si="160"/>
        <v>0</v>
      </c>
      <c r="AP454" s="77">
        <f t="shared" si="161"/>
        <v>0</v>
      </c>
      <c r="AQ454" s="77">
        <f t="shared" si="162"/>
        <v>0</v>
      </c>
      <c r="AR454" s="77">
        <f t="shared" si="163"/>
        <v>0</v>
      </c>
      <c r="AS454" s="105" t="str">
        <f>IF($B453="","",IF($B453=$B450,AS451,$B453))</f>
        <v>31</v>
      </c>
      <c r="AT454" s="311"/>
      <c r="AU454" s="298"/>
      <c r="AV454" s="298"/>
    </row>
    <row r="455" spans="1:48" ht="13.25" customHeight="1" x14ac:dyDescent="0.2">
      <c r="A455" s="309"/>
      <c r="B455" s="283"/>
      <c r="C455" s="304"/>
      <c r="D455" s="54" t="s">
        <v>28</v>
      </c>
      <c r="E455" s="278"/>
      <c r="F455" s="292"/>
      <c r="G455" s="123" t="s">
        <v>400</v>
      </c>
      <c r="H455" s="278"/>
      <c r="I455" s="124" t="s">
        <v>20</v>
      </c>
      <c r="J455" s="181">
        <f>IF(I455="","",IF(_xlfn.XLOOKUP(I455,I$3:I454,$AS$3:AS454,0,,-1)=AS455,_xlfn.XLOOKUP(I455,I$3:I454,J$3:J454,1,,-1)+1,1))</f>
        <v>7</v>
      </c>
      <c r="K455" s="182">
        <f>IF(I455="","",_xlfn.XLOOKUP(I455,I$3:I454,K$3:K454,0,,-1)+IF($D455=" ",1,0))</f>
        <v>0</v>
      </c>
      <c r="L455" s="127">
        <v>3</v>
      </c>
      <c r="M455" s="128">
        <v>8.7200000000000006</v>
      </c>
      <c r="N455" s="295"/>
      <c r="O455" s="129">
        <f>IF(OR(W453="",W454=""),"",IF(L455&gt;0,ROUND(IF(M455&gt;0,M455,IF(M453&gt;0,IF(N453=TRUE,ROUND((M453*W455)/W453,0),(M453*W455)/W453),IF(M454&gt;0,IF(N453=TRUE,ROUND((M454*W455)/W454,0),(M454*W455)/W454),IF(M455&gt;0,M455,0)))),2),""))</f>
        <v>8.7200000000000006</v>
      </c>
      <c r="P455" s="130">
        <f t="shared" si="165"/>
        <v>26.160000000000004</v>
      </c>
      <c r="Q455" s="278"/>
      <c r="R455" s="278"/>
      <c r="S455" s="278"/>
      <c r="T455" s="278"/>
      <c r="U455" s="278"/>
      <c r="V455" s="289"/>
      <c r="W455" s="131">
        <f>IF(L455="","",(SUM(L453:L455)/L455)/(SUM(L453:L455)/L453+SUM(L453:L455)/L454+SUM(L453:L455)/L455))</f>
        <v>0.24005997241803045</v>
      </c>
      <c r="X455" s="77">
        <f t="shared" si="164"/>
        <v>0</v>
      </c>
      <c r="Y455" s="77">
        <f t="shared" si="164"/>
        <v>0</v>
      </c>
      <c r="Z455" s="89">
        <f t="shared" si="164"/>
        <v>-8.7200000000000006</v>
      </c>
      <c r="AA455" s="77">
        <f t="shared" si="164"/>
        <v>0</v>
      </c>
      <c r="AB455" s="77">
        <f t="shared" si="164"/>
        <v>0</v>
      </c>
      <c r="AC455" s="77">
        <f t="shared" si="164"/>
        <v>0</v>
      </c>
      <c r="AD455" s="77">
        <f t="shared" si="164"/>
        <v>0</v>
      </c>
      <c r="AE455" s="77">
        <f t="shared" si="150"/>
        <v>0</v>
      </c>
      <c r="AF455" s="77">
        <f t="shared" si="151"/>
        <v>0</v>
      </c>
      <c r="AG455" s="77">
        <f t="shared" si="152"/>
        <v>0</v>
      </c>
      <c r="AH455" s="77">
        <f t="shared" si="153"/>
        <v>0</v>
      </c>
      <c r="AI455" s="77">
        <f t="shared" si="154"/>
        <v>0</v>
      </c>
      <c r="AJ455" s="77">
        <f t="shared" si="155"/>
        <v>1</v>
      </c>
      <c r="AK455" s="77">
        <f t="shared" si="156"/>
        <v>0</v>
      </c>
      <c r="AL455" s="77">
        <f t="shared" si="157"/>
        <v>0</v>
      </c>
      <c r="AM455" s="77">
        <f t="shared" si="158"/>
        <v>0</v>
      </c>
      <c r="AN455" s="77">
        <f t="shared" si="159"/>
        <v>0</v>
      </c>
      <c r="AO455" s="77">
        <f t="shared" si="160"/>
        <v>0</v>
      </c>
      <c r="AP455" s="77">
        <f t="shared" si="161"/>
        <v>0</v>
      </c>
      <c r="AQ455" s="77">
        <f t="shared" si="162"/>
        <v>0</v>
      </c>
      <c r="AR455" s="77">
        <f t="shared" si="163"/>
        <v>0</v>
      </c>
      <c r="AS455" s="105" t="str">
        <f>IF($B453="","",IF($B453=$B450,AS452,$B453))</f>
        <v>31</v>
      </c>
      <c r="AT455" s="311"/>
      <c r="AU455" s="298"/>
      <c r="AV455" s="298"/>
    </row>
    <row r="456" spans="1:48" ht="13.25" customHeight="1" x14ac:dyDescent="0.2">
      <c r="A456" s="307" t="str">
        <f>IF(OR(D456="W",D457="W",D458="W",D456="1/2W",D457="1/2W",D458="1/2W",D456="1/2L",D457="1/2L",D458="1/2L"),"OK",IF(OR(D456="L",D457="L",D458="L"),"LOSS",IF(OR(D456="X",D457="X",D458="X"),"Anulado"," ")))</f>
        <v>OK</v>
      </c>
      <c r="B456" s="317" t="str">
        <f>IF(E456="","",$B453)</f>
        <v>31</v>
      </c>
      <c r="C456" s="305" t="str">
        <f>IF(E456=""," ","– "&amp;COUNTIF(B$3:B458,$B456))</f>
        <v>– 8</v>
      </c>
      <c r="D456" s="65" t="s">
        <v>31</v>
      </c>
      <c r="E456" s="326">
        <v>44712.791666666664</v>
      </c>
      <c r="F456" s="314" t="s">
        <v>409</v>
      </c>
      <c r="G456" s="66" t="s">
        <v>35</v>
      </c>
      <c r="H456" s="313" t="str">
        <f ca="1">IF(E456="","",IF(AND(DAY(E456)&lt;DAY(TODAY()),$A456=" "),"???",IF($A456=" ",IF(AND(DAY(E456)=DAY(TODAY()),HOUR(E456)&lt;=HOUR(NOW())+1),IF(AND(HOUR(E456)+2&lt;=HOUR(NOW()),DAY(E456)&lt;=DAY(TODAY()),MINUTE(E456)&lt;=MINUTE(NOW())),"???",IF(OR(MINUTE(E456)&lt;=MINUTE(NOW()),HOUR(E456)&lt;=HOUR(NOW())),"!!!","")),""),"")))</f>
        <v/>
      </c>
      <c r="I456" s="67" t="s">
        <v>18</v>
      </c>
      <c r="J456" s="69">
        <f>IF(I456="","",IF(_xlfn.XLOOKUP(I456,I$3:I455,$AS$3:AS455,0,,-1)=AS456,_xlfn.XLOOKUP(I456,I$3:I455,J$3:J455,1,,-1)+1,1))</f>
        <v>2</v>
      </c>
      <c r="K456" s="173">
        <f>IF(I456="","",_xlfn.XLOOKUP(I456,I$3:I455,K$3:K455,0,,-1)+IF($D456=" ",1,0))</f>
        <v>0</v>
      </c>
      <c r="L456" s="70">
        <v>1.736</v>
      </c>
      <c r="M456" s="71">
        <v>69</v>
      </c>
      <c r="N456" s="293" t="b">
        <v>1</v>
      </c>
      <c r="O456" s="72">
        <f>IF(OR(W456="",W457=""),"",ROUND(IF(L458&gt;0,IF(M456&gt;0,M456,IF(M457&gt;0,IF(N456=TRUE,ROUND((M457*W456)/W457,0),(M457*W456)/W457),IF(N456=TRUE,ROUND((M458*W456)/W458,0),(M458*W456)/W458))),IF(M456&gt;0,M456,IF(N456=TRUE,ROUND((M457*W456)/W457,0),(M457*W456)/W457))),2))</f>
        <v>69</v>
      </c>
      <c r="P456" s="73">
        <f t="shared" si="165"/>
        <v>119.78400000000001</v>
      </c>
      <c r="Q456" s="320">
        <f>IF($A456="Anulado",0,IF(OR($A456="LOSS",$A456="OK"),IF(OR($D456="W",$D456="1/2W",$D456="1/2L"),P456-O456,IF($D456="L",-O456,0))+IF(OR($D457="W",$D457="1/2W",$D457="1/2L"),P457-O457,IF($D457="L",-O457,0))+IF(OR($D458="W",$D458="1/2W",$D458="1/2L"),P458-O458,IF($D458="L",-O458,0)),IF(AND(OR($D456="W",$D456="1/2W",$D456="1/2L"),D457="W"),P456+P457-SUM(O456:O458)+_xlfn.XLOOKUP("X",D456:D458,O456:O458,0),IF(AND(D456=TRUE,D458="W"),P456+P458-SUM(O456:O458),IF(AND(D457="W",D458="W"),P457+P458-SUM(O456:O458)+_xlfn.XLOOKUP("X",D456:D458,O456:O458,0),IF(L458&gt;0,IF(OR($D456="W",$D456="1/2W",$D456="1/2L"),P456-SUM(O456:O458)+_xlfn.XLOOKUP("X",D456:D458,O456:O458,0),IF(OR($D456="W",$D456="1/2W",$D456="1/2L"),P457-SUM(O456:O458)+_xlfn.XLOOKUP("X",D456:D458,O456:O458,0),IF(OR($D456="W",$D456="1/2W",$D456="1/2L"),P458-SUM(O456:O458)+_xlfn.XLOOKUP("X",D456:D458,O456:O458,0),SUM(P456:P458)/3-SUM(O456:O458)+_xlfn.XLOOKUP("X",D456:D458,O456:O458,0)))),IF(OR($D456="W",$D456="1/2W",$D456="1/2L"),P456-SUM(O456:O457)+_xlfn.XLOOKUP("X",D456:D458,O456:O458,0),IF(OR($D456="W",$D456="1/2W",$D456="1/2L"),P457-SUM(O456:O457)+_xlfn.XLOOKUP("X",D456:D458,O456:O458,0),SUM(P456:P457)/2-SUM(O456:O457)+_xlfn.XLOOKUP("X",D456:D458,O456:O458,0)))))))))</f>
        <v>32.784000000000006</v>
      </c>
      <c r="R456" s="319">
        <f>IF(Q456=0,0,Q456/SUM(O456:O458))</f>
        <v>0.3768275862068966</v>
      </c>
      <c r="S456" s="296">
        <f>IF($B456=$B453,IF(OR($A456="LOSS",$A456="OK",$A456="Anulada"),Q456,0)+S453,IF(OR($A456="LOSS",$A456="OK",$A456="Anulada"),Q456,0))</f>
        <v>51.682280000000006</v>
      </c>
      <c r="T456" s="296">
        <f>IF($B456="",0,IF($B456=$B453,IF(G458="",IF(OR(G456="DNB1",G456="DNB2",G456="AH1(0)",G456="AH2(0)",G456="AH1(1)",G456="AH2(1)",G456="AH1(2)",G456="AH2(2)",G456="AH1(3)",G456="AH2(3)",G456="AH1(4)",G456="AH2(4)"),0,IF(Q456&lt;0,IF(G458="",SMALL(P456:P458,1)-SUM(O456:O458),0),SMALL(P456:P458,1)-SUM(O456:O458))),IF(Q456&lt;0,IF(G458="",SMALL(P456:P458,1)-SUM(O456:O458),0),SMALL(P456:P458,1)-SUM(O456:O458)))+T453,IF(G458="",IF(OR(G456="DNB1",G456="DNB2",G456="AH1(0)",G456="AH2(0)",G456="AH1(1)",G456="AH2(1)",G456="AH1(2)",G456="AH2(2)",G456="AH1(3)",G456="AH2(3)",G456="AH1(4)",G456="AH2(4)"),0,IF(Q456&lt;0,IF(G458="",SMALL(P456:P458,1)-SUM(O456:O458),0),SMALL(P456:P458,1)-SUM(O456:O458))),IF(Q456&lt;0,IF(G458="",SMALL(P456:P458,1)-SUM(O456:O458),0),SMALL(P456:P458,1)-SUM(O456:O458)))))</f>
        <v>-8.908600000000007</v>
      </c>
      <c r="U456" s="296">
        <f>IF($B456=$B453,IF(Q456&lt;0,IF(G458="",Q456,0),Q456)+U453,Q456)</f>
        <v>51.682280000000006</v>
      </c>
      <c r="V456" s="323">
        <f>IF(U456=0,0,U456/AT456)</f>
        <v>0.12096496196606202</v>
      </c>
      <c r="W456" s="74">
        <f>IF(L456="","",IF(L458&gt;0,(SUM(L456:L458)/L456)/(SUM(L456:L458)/L456+SUM(L456:L458)/L457+SUM(L456:L458)/L458),L457/SUM(L456:L457)))</f>
        <v>0.7892180670228266</v>
      </c>
      <c r="X456" s="89">
        <f t="shared" si="164"/>
        <v>50.784000000000006</v>
      </c>
      <c r="Y456" s="77">
        <f t="shared" si="164"/>
        <v>0</v>
      </c>
      <c r="Z456" s="77">
        <f t="shared" si="164"/>
        <v>0</v>
      </c>
      <c r="AA456" s="77">
        <f t="shared" si="164"/>
        <v>0</v>
      </c>
      <c r="AB456" s="77">
        <f t="shared" si="164"/>
        <v>0</v>
      </c>
      <c r="AC456" s="77">
        <f t="shared" si="164"/>
        <v>0</v>
      </c>
      <c r="AD456" s="77">
        <f t="shared" si="164"/>
        <v>0</v>
      </c>
      <c r="AE456" s="77">
        <f t="shared" si="150"/>
        <v>1</v>
      </c>
      <c r="AF456" s="77">
        <f t="shared" si="151"/>
        <v>0</v>
      </c>
      <c r="AG456" s="77">
        <f t="shared" si="152"/>
        <v>0</v>
      </c>
      <c r="AH456" s="77">
        <f t="shared" si="153"/>
        <v>0</v>
      </c>
      <c r="AI456" s="77">
        <f t="shared" si="154"/>
        <v>0</v>
      </c>
      <c r="AJ456" s="77">
        <f t="shared" si="155"/>
        <v>0</v>
      </c>
      <c r="AK456" s="77">
        <f t="shared" si="156"/>
        <v>0</v>
      </c>
      <c r="AL456" s="77">
        <f t="shared" si="157"/>
        <v>0</v>
      </c>
      <c r="AM456" s="77">
        <f t="shared" si="158"/>
        <v>0</v>
      </c>
      <c r="AN456" s="77">
        <f t="shared" si="159"/>
        <v>0</v>
      </c>
      <c r="AO456" s="77">
        <f t="shared" si="160"/>
        <v>0</v>
      </c>
      <c r="AP456" s="77">
        <f t="shared" si="161"/>
        <v>0</v>
      </c>
      <c r="AQ456" s="77">
        <f t="shared" si="162"/>
        <v>0</v>
      </c>
      <c r="AR456" s="77">
        <f t="shared" si="163"/>
        <v>0</v>
      </c>
      <c r="AS456" s="107" t="str">
        <f>IF($B456="","",IF($B456=$B453,AS453,$B456))</f>
        <v>31</v>
      </c>
      <c r="AT456" s="321">
        <f>IF($B456=$B453,AT453+SUM(O456:O458),SUM(O456:O458))</f>
        <v>427.25000000000006</v>
      </c>
      <c r="AU456" s="296">
        <f>IF($A456=" ",SUM(O456:O458),0)+AU453</f>
        <v>0</v>
      </c>
      <c r="AV456" s="296">
        <f>IF($B456="","",AV453+Q456)</f>
        <v>758.03015538757586</v>
      </c>
    </row>
    <row r="457" spans="1:48" ht="13" customHeight="1" x14ac:dyDescent="0.2">
      <c r="A457" s="308"/>
      <c r="B457" s="282"/>
      <c r="C457" s="303"/>
      <c r="D457" s="79" t="s">
        <v>28</v>
      </c>
      <c r="E457" s="277"/>
      <c r="F457" s="291"/>
      <c r="G457" s="80" t="s">
        <v>79</v>
      </c>
      <c r="H457" s="277"/>
      <c r="I457" s="81" t="s">
        <v>19</v>
      </c>
      <c r="J457" s="83">
        <f>IF(I457="","",IF(_xlfn.XLOOKUP(I457,I$3:I456,$AS$3:AS456,0,,-1)=AS457,_xlfn.XLOOKUP(I457,I$3:I456,J$3:J456,1,,-1)+1,1))</f>
        <v>6</v>
      </c>
      <c r="K457" s="174">
        <f>IF(I457="","",_xlfn.XLOOKUP(I457,I$3:I456,K$3:K456,0,,-1)+IF($D457=" ",1,0))</f>
        <v>0</v>
      </c>
      <c r="L457" s="84">
        <v>6.5</v>
      </c>
      <c r="M457" s="85"/>
      <c r="N457" s="294"/>
      <c r="O457" s="86">
        <f>IF(OR(W456="",W457=""),"",ROUND(IF(L458&gt;0,IF(M457&gt;0,M457,IF(M456&gt;0,IF(N456=TRUE,ROUND((M456*W457)/W456,0),(M456*W457)/W456),IF(M457&gt;0,IF(N456=TRUE,ROUND(M457,0),M457),IF(M458&gt;0,IF(N456=TRUE,ROUND(O458*W457/W458,0),O458*W457/W458),0)))),IF(M457&gt;0,M457,IF(N456=TRUE,ROUND((M456*W457)/W456,0),(M456*W457)/W456))),2))</f>
        <v>18</v>
      </c>
      <c r="P457" s="87">
        <f t="shared" si="165"/>
        <v>117</v>
      </c>
      <c r="Q457" s="277"/>
      <c r="R457" s="286"/>
      <c r="S457" s="286"/>
      <c r="T457" s="286"/>
      <c r="U457" s="286"/>
      <c r="V457" s="288"/>
      <c r="W457" s="88">
        <f>IF(L457="","",IF(L458&gt;0,(SUM(L456:L458)/L457)/(SUM(L456:L458)/L456+SUM(L456:L458)/L457+SUM(L456:L458)/L458),L456/SUM(L456:L457)))</f>
        <v>0.21078193297717338</v>
      </c>
      <c r="X457" s="77">
        <f t="shared" si="164"/>
        <v>0</v>
      </c>
      <c r="Y457" s="89">
        <f t="shared" si="164"/>
        <v>-18</v>
      </c>
      <c r="Z457" s="77">
        <f t="shared" si="164"/>
        <v>0</v>
      </c>
      <c r="AA457" s="77">
        <f t="shared" si="164"/>
        <v>0</v>
      </c>
      <c r="AB457" s="77">
        <f t="shared" si="164"/>
        <v>0</v>
      </c>
      <c r="AC457" s="77">
        <f t="shared" si="164"/>
        <v>0</v>
      </c>
      <c r="AD457" s="77">
        <f t="shared" si="164"/>
        <v>0</v>
      </c>
      <c r="AE457" s="77">
        <f t="shared" si="150"/>
        <v>0</v>
      </c>
      <c r="AF457" s="77">
        <f t="shared" si="151"/>
        <v>0</v>
      </c>
      <c r="AG457" s="77">
        <f t="shared" si="152"/>
        <v>0</v>
      </c>
      <c r="AH457" s="77">
        <f t="shared" si="153"/>
        <v>1</v>
      </c>
      <c r="AI457" s="77">
        <f t="shared" si="154"/>
        <v>0</v>
      </c>
      <c r="AJ457" s="77">
        <f t="shared" si="155"/>
        <v>0</v>
      </c>
      <c r="AK457" s="77">
        <f t="shared" si="156"/>
        <v>0</v>
      </c>
      <c r="AL457" s="77">
        <f t="shared" si="157"/>
        <v>0</v>
      </c>
      <c r="AM457" s="77">
        <f t="shared" si="158"/>
        <v>0</v>
      </c>
      <c r="AN457" s="77">
        <f t="shared" si="159"/>
        <v>0</v>
      </c>
      <c r="AO457" s="77">
        <f t="shared" si="160"/>
        <v>0</v>
      </c>
      <c r="AP457" s="77">
        <f t="shared" si="161"/>
        <v>0</v>
      </c>
      <c r="AQ457" s="77">
        <f t="shared" si="162"/>
        <v>0</v>
      </c>
      <c r="AR457" s="77">
        <f t="shared" si="163"/>
        <v>0</v>
      </c>
      <c r="AS457" s="107" t="str">
        <f>IF($B456="","",IF($B456=$B453,AS454,$B456))</f>
        <v>31</v>
      </c>
      <c r="AT457" s="311"/>
      <c r="AU457" s="298"/>
      <c r="AV457" s="298"/>
    </row>
    <row r="458" spans="1:48" ht="13.25" customHeight="1" x14ac:dyDescent="0.2">
      <c r="A458" s="309"/>
      <c r="B458" s="283"/>
      <c r="C458" s="304"/>
      <c r="D458" s="90" t="s">
        <v>32</v>
      </c>
      <c r="E458" s="278"/>
      <c r="F458" s="292"/>
      <c r="G458" s="109"/>
      <c r="H458" s="278"/>
      <c r="I458" s="110"/>
      <c r="J458" s="112" t="str">
        <f>IF(I458="","",IF(_xlfn.XLOOKUP(I458,I$3:I457,$AS$3:AS457,0,,-1)=AS458,_xlfn.XLOOKUP(I458,I$3:I457,J$3:J457,1,,-1)+1,1))</f>
        <v/>
      </c>
      <c r="K458" s="115" t="str">
        <f>IF(I458="","",_xlfn.XLOOKUP(I458,I$3:I457,K$3:K457,0,,-1)+IF($D458=" ",1,0))</f>
        <v/>
      </c>
      <c r="L458" s="113"/>
      <c r="M458" s="96"/>
      <c r="N458" s="295"/>
      <c r="O458" s="114" t="str">
        <f>IF(OR(W456="",W457=""),"",IF(L458&gt;0,ROUND(IF(M458&gt;0,M458,IF(M456&gt;0,IF(N456=TRUE,ROUND((M456*W458)/W456,0),(M456*W458)/W456),IF(M457&gt;0,IF(N456=TRUE,ROUND((M457*W458)/W457,0),(M457*W458)/W457),IF(M458&gt;0,M458,0)))),2),""))</f>
        <v/>
      </c>
      <c r="P458" s="115" t="str">
        <f t="shared" si="165"/>
        <v/>
      </c>
      <c r="Q458" s="278"/>
      <c r="R458" s="278"/>
      <c r="S458" s="278"/>
      <c r="T458" s="278"/>
      <c r="U458" s="278"/>
      <c r="V458" s="289"/>
      <c r="W458" s="116" t="str">
        <f>IF(L458="","",(SUM(L456:L458)/L458)/(SUM(L456:L458)/L456+SUM(L456:L458)/L457+SUM(L456:L458)/L458))</f>
        <v/>
      </c>
      <c r="X458" s="77">
        <f t="shared" si="164"/>
        <v>0</v>
      </c>
      <c r="Y458" s="77">
        <f t="shared" si="164"/>
        <v>0</v>
      </c>
      <c r="Z458" s="77">
        <f t="shared" si="164"/>
        <v>0</v>
      </c>
      <c r="AA458" s="77">
        <f t="shared" si="164"/>
        <v>0</v>
      </c>
      <c r="AB458" s="77">
        <f t="shared" si="164"/>
        <v>0</v>
      </c>
      <c r="AC458" s="77">
        <f t="shared" si="164"/>
        <v>0</v>
      </c>
      <c r="AD458" s="77">
        <f t="shared" si="164"/>
        <v>0</v>
      </c>
      <c r="AE458" s="77">
        <f t="shared" si="150"/>
        <v>0</v>
      </c>
      <c r="AF458" s="77">
        <f t="shared" si="151"/>
        <v>0</v>
      </c>
      <c r="AG458" s="77">
        <f t="shared" si="152"/>
        <v>0</v>
      </c>
      <c r="AH458" s="77">
        <f t="shared" si="153"/>
        <v>0</v>
      </c>
      <c r="AI458" s="77">
        <f t="shared" si="154"/>
        <v>0</v>
      </c>
      <c r="AJ458" s="77">
        <f t="shared" si="155"/>
        <v>0</v>
      </c>
      <c r="AK458" s="77">
        <f t="shared" si="156"/>
        <v>0</v>
      </c>
      <c r="AL458" s="77">
        <f t="shared" si="157"/>
        <v>0</v>
      </c>
      <c r="AM458" s="77">
        <f t="shared" si="158"/>
        <v>0</v>
      </c>
      <c r="AN458" s="77">
        <f t="shared" si="159"/>
        <v>0</v>
      </c>
      <c r="AO458" s="77">
        <f t="shared" si="160"/>
        <v>0</v>
      </c>
      <c r="AP458" s="77">
        <f t="shared" si="161"/>
        <v>0</v>
      </c>
      <c r="AQ458" s="77">
        <f t="shared" si="162"/>
        <v>0</v>
      </c>
      <c r="AR458" s="77">
        <f t="shared" si="163"/>
        <v>0</v>
      </c>
      <c r="AS458" s="107" t="str">
        <f>IF($B456="","",IF($B456=$B453,AS455,$B456))</f>
        <v>31</v>
      </c>
      <c r="AT458" s="311"/>
      <c r="AU458" s="298"/>
      <c r="AV458" s="298"/>
    </row>
    <row r="459" spans="1:48" ht="13.25" customHeight="1" x14ac:dyDescent="0.2">
      <c r="A459" s="312" t="str">
        <f>IF(OR(D459="W",D460="W",D461="W",D459="1/2W",D460="1/2W",D461="1/2W",D459="1/2L",D460="1/2L",D461="1/2L"),"OK",IF(OR(D459="L",D460="L",D461="L"),"LOSS",IF(OR(D459="X",D460="X",D461="X"),"Anulado"," ")))</f>
        <v>OK</v>
      </c>
      <c r="B459" s="316" t="str">
        <f>IF(E459="","",$B456)</f>
        <v>31</v>
      </c>
      <c r="C459" s="302" t="str">
        <f>IF(E459=""," ","– "&amp;COUNTIF(B$3:B461,$B459))</f>
        <v>– 9</v>
      </c>
      <c r="D459" s="25" t="s">
        <v>31</v>
      </c>
      <c r="E459" s="325">
        <v>44712.579861111109</v>
      </c>
      <c r="F459" s="315" t="s">
        <v>410</v>
      </c>
      <c r="G459" s="117" t="s">
        <v>79</v>
      </c>
      <c r="H459" s="306" t="str">
        <f ca="1">IF(E459="","",IF(AND(DAY(E459)&lt;DAY(TODAY()),$A459=" "),"???",IF($A459=" ",IF(AND(DAY(E459)=DAY(TODAY()),HOUR(E459)&lt;=HOUR(NOW())+1),IF(AND(HOUR(E459)+2&lt;=HOUR(NOW()),DAY(E459)&lt;=DAY(TODAY()),MINUTE(E459)&lt;=MINUTE(NOW())),"???",IF(OR(MINUTE(E459)&lt;=MINUTE(NOW()),HOUR(E459)&lt;=HOUR(NOW())),"!!!","")),""),"")))</f>
        <v/>
      </c>
      <c r="I459" s="27" t="s">
        <v>18</v>
      </c>
      <c r="J459" s="175">
        <f>IF(I459="","",IF(_xlfn.XLOOKUP(I459,I$3:I458,$AS$3:AS458,0,,-1)=AS459,_xlfn.XLOOKUP(I459,I$3:I458,J$3:J458,1,,-1)+1,1))</f>
        <v>3</v>
      </c>
      <c r="K459" s="176">
        <f>IF(I459="","",_xlfn.XLOOKUP(I459,I$3:I458,K$3:K458,0,,-1)+IF($D459=" ",1,0))</f>
        <v>0</v>
      </c>
      <c r="L459" s="118">
        <v>1.88</v>
      </c>
      <c r="M459" s="119">
        <v>58</v>
      </c>
      <c r="N459" s="318" t="b">
        <v>1</v>
      </c>
      <c r="O459" s="102">
        <f>IF(OR(W459="",W460=""),"",ROUND(IF(L461&gt;0,IF(M459&gt;0,M459,IF(M460&gt;0,IF(N459=TRUE,ROUND((M460*W459)/W460,0),(M460*W459)/W460),IF(N459=TRUE,ROUND((M461*W459)/W461,0),(M461*W459)/W461))),IF(M459&gt;0,M459,IF(N459=TRUE,ROUND((M460*W459)/W460,0),(M460*W459)/W460))),2))</f>
        <v>58</v>
      </c>
      <c r="P459" s="33">
        <f t="shared" si="165"/>
        <v>109.03999999999999</v>
      </c>
      <c r="Q459" s="301">
        <f>IF($A459="Anulado",0,IF(OR($A459="LOSS",$A459="OK"),IF(OR($D459="W",$D459="1/2W",$D459="1/2L"),P459-O459,IF($D459="L",-O459,0))+IF(OR($D460="W",$D460="1/2W",$D460="1/2L"),P460-O460,IF($D460="L",-O460,0))+IF(OR($D461="W",$D461="1/2W",$D461="1/2L"),P461-O461,IF($D461="L",-O461,0)),IF(AND(OR($D459="W",$D459="1/2W",$D459="1/2L"),D460="W"),P459+P460-SUM(O459:O461)+_xlfn.XLOOKUP("X",D459:D461,O459:O461,0),IF(AND(D459=TRUE,D461="W"),P459+P461-SUM(O459:O461),IF(AND(D460="W",D461="W"),P460+P461-SUM(O459:O461)+_xlfn.XLOOKUP("X",D459:D461,O459:O461,0),IF(L461&gt;0,IF(OR($D459="W",$D459="1/2W",$D459="1/2L"),P459-SUM(O459:O461)+_xlfn.XLOOKUP("X",D459:D461,O459:O461,0),IF(OR($D459="W",$D459="1/2W",$D459="1/2L"),P460-SUM(O459:O461)+_xlfn.XLOOKUP("X",D459:D461,O459:O461,0),IF(OR($D459="W",$D459="1/2W",$D459="1/2L"),P461-SUM(O459:O461)+_xlfn.XLOOKUP("X",D459:D461,O459:O461,0),SUM(P459:P461)/3-SUM(O459:O461)+_xlfn.XLOOKUP("X",D459:D461,O459:O461,0)))),IF(OR($D459="W",$D459="1/2W",$D459="1/2L"),P459-SUM(O459:O460)+_xlfn.XLOOKUP("X",D459:D461,O459:O461,0),IF(OR($D459="W",$D459="1/2W",$D459="1/2L"),P460-SUM(O459:O460)+_xlfn.XLOOKUP("X",D459:D461,O459:O461,0),SUM(P459:P460)/2-SUM(O459:O460)+_xlfn.XLOOKUP("X",D459:D461,O459:O461,0)))))))))</f>
        <v>12.039999999999992</v>
      </c>
      <c r="R459" s="300">
        <f>IF(Q459=0,0,Q459/SUM(O459:O461))</f>
        <v>0.1241237113402061</v>
      </c>
      <c r="S459" s="285">
        <f>IF($B459=$B456,IF(OR($A459="LOSS",$A459="OK",$A459="Anulada"),Q459,0)+S456,IF(OR($A459="LOSS",$A459="OK",$A459="Anulada"),Q459,0))</f>
        <v>63.722279999999998</v>
      </c>
      <c r="T459" s="285">
        <f>IF($B459="",0,IF($B459=$B456,IF(G461="",IF(OR(G459="DNB1",G459="DNB2",G459="AH1(0)",G459="AH2(0)",G459="AH1(1)",G459="AH2(1)",G459="AH1(2)",G459="AH2(2)",G459="AH1(3)",G459="AH2(3)",G459="AH1(4)",G459="AH2(4)"),0,IF(Q459&lt;0,IF(G461="",SMALL(P459:P461,1)-SUM(O459:O461),0),SMALL(P459:P461,1)-SUM(O459:O461))),IF(Q459&lt;0,IF(G461="",SMALL(P459:P461,1)-SUM(O459:O461),0),SMALL(P459:P461,1)-SUM(O459:O461)))+T456,IF(G461="",IF(OR(G459="DNB1",G459="DNB2",G459="AH1(0)",G459="AH2(0)",G459="AH1(1)",G459="AH2(1)",G459="AH1(2)",G459="AH2(2)",G459="AH1(3)",G459="AH2(3)",G459="AH1(4)",G459="AH2(4)"),0,IF(Q459&lt;0,IF(G461="",SMALL(P459:P461,1)-SUM(O459:O461),0),SMALL(P459:P461,1)-SUM(O459:O461))),IF(Q459&lt;0,IF(G461="",SMALL(P459:P461,1)-SUM(O459:O461),0),SMALL(P459:P461,1)-SUM(O459:O461)))))</f>
        <v>-8.908600000000007</v>
      </c>
      <c r="U459" s="285">
        <f>IF($B459=$B456,IF(Q459&lt;0,IF(G461="",Q459,0),Q459)+U456,Q459)</f>
        <v>63.722279999999998</v>
      </c>
      <c r="V459" s="287">
        <f>IF(U459=0,0,U459/AT459)</f>
        <v>0.12154941344778254</v>
      </c>
      <c r="W459" s="34">
        <f>IF(L459="","",IF(L461&gt;0,(SUM(L459:L461)/L459)/(SUM(L459:L461)/L459+SUM(L459:L461)/L460+SUM(L459:L461)/L461),L460/SUM(L459:L460)))</f>
        <v>0.59743040685224846</v>
      </c>
      <c r="X459" s="89">
        <f t="shared" si="164"/>
        <v>51.039999999999992</v>
      </c>
      <c r="Y459" s="77">
        <f t="shared" si="164"/>
        <v>0</v>
      </c>
      <c r="Z459" s="77">
        <f t="shared" si="164"/>
        <v>0</v>
      </c>
      <c r="AA459" s="77">
        <f t="shared" si="164"/>
        <v>0</v>
      </c>
      <c r="AB459" s="77">
        <f t="shared" si="164"/>
        <v>0</v>
      </c>
      <c r="AC459" s="77">
        <f t="shared" si="164"/>
        <v>0</v>
      </c>
      <c r="AD459" s="77">
        <f t="shared" si="164"/>
        <v>0</v>
      </c>
      <c r="AE459" s="77">
        <f t="shared" si="150"/>
        <v>1</v>
      </c>
      <c r="AF459" s="77">
        <f t="shared" si="151"/>
        <v>0</v>
      </c>
      <c r="AG459" s="77">
        <f t="shared" si="152"/>
        <v>0</v>
      </c>
      <c r="AH459" s="77">
        <f t="shared" si="153"/>
        <v>0</v>
      </c>
      <c r="AI459" s="77">
        <f t="shared" si="154"/>
        <v>0</v>
      </c>
      <c r="AJ459" s="77">
        <f t="shared" si="155"/>
        <v>0</v>
      </c>
      <c r="AK459" s="77">
        <f t="shared" si="156"/>
        <v>0</v>
      </c>
      <c r="AL459" s="77">
        <f t="shared" si="157"/>
        <v>0</v>
      </c>
      <c r="AM459" s="77">
        <f t="shared" si="158"/>
        <v>0</v>
      </c>
      <c r="AN459" s="77">
        <f t="shared" si="159"/>
        <v>0</v>
      </c>
      <c r="AO459" s="77">
        <f t="shared" si="160"/>
        <v>0</v>
      </c>
      <c r="AP459" s="77">
        <f t="shared" si="161"/>
        <v>0</v>
      </c>
      <c r="AQ459" s="77">
        <f t="shared" si="162"/>
        <v>0</v>
      </c>
      <c r="AR459" s="77">
        <f t="shared" si="163"/>
        <v>0</v>
      </c>
      <c r="AS459" s="105" t="str">
        <f>IF($B459="","",IF($B459=$B456,AS456,$B459))</f>
        <v>31</v>
      </c>
      <c r="AT459" s="322">
        <f>IF($B459=$B456,AT456+SUM(O459:O461),SUM(O459:O461))</f>
        <v>524.25</v>
      </c>
      <c r="AU459" s="285">
        <f>IF($A459=" ",SUM(O459:O461),0)+AU456</f>
        <v>0</v>
      </c>
      <c r="AV459" s="285">
        <f>IF($B459="","",AV456+Q459)</f>
        <v>770.07015538757582</v>
      </c>
    </row>
    <row r="460" spans="1:48" ht="13" customHeight="1" x14ac:dyDescent="0.2">
      <c r="A460" s="308"/>
      <c r="B460" s="282"/>
      <c r="C460" s="303"/>
      <c r="D460" s="39" t="s">
        <v>28</v>
      </c>
      <c r="E460" s="277"/>
      <c r="F460" s="291"/>
      <c r="G460" s="120" t="s">
        <v>35</v>
      </c>
      <c r="H460" s="277"/>
      <c r="I460" s="42" t="s">
        <v>23</v>
      </c>
      <c r="J460" s="177">
        <f>IF(I460="","",IF(_xlfn.XLOOKUP(I460,I$3:I459,$AS$3:AS459,0,,-1)=AS460,_xlfn.XLOOKUP(I460,I$3:I459,J$3:J459,1,,-1)+1,1))</f>
        <v>4</v>
      </c>
      <c r="K460" s="178">
        <f>IF(I460="","",_xlfn.XLOOKUP(I460,I$3:I459,K$3:K459,0,,-1)+IF($D460=" ",1,0))</f>
        <v>0</v>
      </c>
      <c r="L460" s="121">
        <v>2.79</v>
      </c>
      <c r="M460" s="122"/>
      <c r="N460" s="294"/>
      <c r="O460" s="47">
        <f>IF(OR(W459="",W460=""),"",ROUND(IF(L461&gt;0,IF(M460&gt;0,M460,IF(M459&gt;0,IF(N459=TRUE,ROUND((M459*W460)/W459,0),(M459*W460)/W459),IF(M460&gt;0,IF(N459=TRUE,ROUND(M460,0),M460),IF(M461&gt;0,IF(N459=TRUE,ROUND(O461*W460/W461,0),O461*W460/W461),0)))),IF(M460&gt;0,M460,IF(N459=TRUE,ROUND((M459*W460)/W459,0),(M459*W460)/W459))),2))</f>
        <v>39</v>
      </c>
      <c r="P460" s="48">
        <f t="shared" si="165"/>
        <v>108.81</v>
      </c>
      <c r="Q460" s="277"/>
      <c r="R460" s="286"/>
      <c r="S460" s="286"/>
      <c r="T460" s="286"/>
      <c r="U460" s="286"/>
      <c r="V460" s="288"/>
      <c r="W460" s="49">
        <f>IF(L460="","",IF(L461&gt;0,(SUM(L459:L461)/L460)/(SUM(L459:L461)/L459+SUM(L459:L461)/L460+SUM(L459:L461)/L461),L459/SUM(L459:L460)))</f>
        <v>0.40256959314775159</v>
      </c>
      <c r="X460" s="77">
        <f t="shared" si="164"/>
        <v>0</v>
      </c>
      <c r="Y460" s="77">
        <f t="shared" si="164"/>
        <v>0</v>
      </c>
      <c r="Z460" s="77">
        <f t="shared" si="164"/>
        <v>0</v>
      </c>
      <c r="AA460" s="77">
        <f t="shared" si="164"/>
        <v>0</v>
      </c>
      <c r="AB460" s="77">
        <f t="shared" si="164"/>
        <v>0</v>
      </c>
      <c r="AC460" s="89">
        <f t="shared" si="164"/>
        <v>-39</v>
      </c>
      <c r="AD460" s="77">
        <f t="shared" si="164"/>
        <v>0</v>
      </c>
      <c r="AE460" s="77">
        <f t="shared" si="150"/>
        <v>0</v>
      </c>
      <c r="AF460" s="77">
        <f t="shared" si="151"/>
        <v>0</v>
      </c>
      <c r="AG460" s="77">
        <f t="shared" si="152"/>
        <v>0</v>
      </c>
      <c r="AH460" s="77">
        <f t="shared" si="153"/>
        <v>0</v>
      </c>
      <c r="AI460" s="77">
        <f t="shared" si="154"/>
        <v>0</v>
      </c>
      <c r="AJ460" s="77">
        <f t="shared" si="155"/>
        <v>0</v>
      </c>
      <c r="AK460" s="77">
        <f t="shared" si="156"/>
        <v>0</v>
      </c>
      <c r="AL460" s="77">
        <f t="shared" si="157"/>
        <v>0</v>
      </c>
      <c r="AM460" s="77">
        <f t="shared" si="158"/>
        <v>0</v>
      </c>
      <c r="AN460" s="77">
        <f t="shared" si="159"/>
        <v>0</v>
      </c>
      <c r="AO460" s="77">
        <f t="shared" si="160"/>
        <v>0</v>
      </c>
      <c r="AP460" s="77">
        <f t="shared" si="161"/>
        <v>1</v>
      </c>
      <c r="AQ460" s="77">
        <f t="shared" si="162"/>
        <v>0</v>
      </c>
      <c r="AR460" s="77">
        <f t="shared" si="163"/>
        <v>0</v>
      </c>
      <c r="AS460" s="105" t="str">
        <f>IF($B459="","",IF($B459=$B456,AS457,$B459))</f>
        <v>31</v>
      </c>
      <c r="AT460" s="311"/>
      <c r="AU460" s="298"/>
      <c r="AV460" s="298"/>
    </row>
    <row r="461" spans="1:48" ht="13.25" customHeight="1" x14ac:dyDescent="0.2">
      <c r="A461" s="309"/>
      <c r="B461" s="283"/>
      <c r="C461" s="304"/>
      <c r="D461" s="54" t="s">
        <v>32</v>
      </c>
      <c r="E461" s="278"/>
      <c r="F461" s="292"/>
      <c r="G461" s="134"/>
      <c r="H461" s="278"/>
      <c r="I461" s="57"/>
      <c r="J461" s="179" t="str">
        <f>IF(I461="","",IF(_xlfn.XLOOKUP(I461,I$3:I460,$AS$3:AS460,0,,-1)=AS461,_xlfn.XLOOKUP(I461,I$3:I460,J$3:J460,1,,-1)+1,1))</f>
        <v/>
      </c>
      <c r="K461" s="63" t="str">
        <f>IF(I461="","",_xlfn.XLOOKUP(I461,I$3:I460,K$3:K460,0,,-1)+IF($D461=" ",1,0))</f>
        <v/>
      </c>
      <c r="L461" s="55"/>
      <c r="M461" s="128"/>
      <c r="N461" s="295"/>
      <c r="O461" s="62" t="str">
        <f>IF(OR(W459="",W460=""),"",IF(L461&gt;0,ROUND(IF(M461&gt;0,M461,IF(M459&gt;0,IF(N459=TRUE,ROUND((M459*W461)/W459,0),(M459*W461)/W459),IF(M460&gt;0,IF(N459=TRUE,ROUND((M460*W461)/W460,0),(M460*W461)/W460),IF(M461&gt;0,M461,0)))),2),""))</f>
        <v/>
      </c>
      <c r="P461" s="63" t="str">
        <f t="shared" si="165"/>
        <v/>
      </c>
      <c r="Q461" s="278"/>
      <c r="R461" s="278"/>
      <c r="S461" s="278"/>
      <c r="T461" s="278"/>
      <c r="U461" s="278"/>
      <c r="V461" s="289"/>
      <c r="W461" s="64" t="str">
        <f>IF(L461="","",(SUM(L459:L461)/L461)/(SUM(L459:L461)/L459+SUM(L459:L461)/L460+SUM(L459:L461)/L461))</f>
        <v/>
      </c>
      <c r="X461" s="77">
        <f t="shared" si="164"/>
        <v>0</v>
      </c>
      <c r="Y461" s="77">
        <f t="shared" si="164"/>
        <v>0</v>
      </c>
      <c r="Z461" s="77">
        <f t="shared" si="164"/>
        <v>0</v>
      </c>
      <c r="AA461" s="77">
        <f t="shared" si="164"/>
        <v>0</v>
      </c>
      <c r="AB461" s="77">
        <f t="shared" si="164"/>
        <v>0</v>
      </c>
      <c r="AC461" s="77">
        <f t="shared" si="164"/>
        <v>0</v>
      </c>
      <c r="AD461" s="77">
        <f t="shared" si="164"/>
        <v>0</v>
      </c>
      <c r="AE461" s="77">
        <f t="shared" si="150"/>
        <v>0</v>
      </c>
      <c r="AF461" s="77">
        <f t="shared" si="151"/>
        <v>0</v>
      </c>
      <c r="AG461" s="77">
        <f t="shared" si="152"/>
        <v>0</v>
      </c>
      <c r="AH461" s="77">
        <f t="shared" si="153"/>
        <v>0</v>
      </c>
      <c r="AI461" s="77">
        <f t="shared" si="154"/>
        <v>0</v>
      </c>
      <c r="AJ461" s="77">
        <f t="shared" si="155"/>
        <v>0</v>
      </c>
      <c r="AK461" s="77">
        <f t="shared" si="156"/>
        <v>0</v>
      </c>
      <c r="AL461" s="77">
        <f t="shared" si="157"/>
        <v>0</v>
      </c>
      <c r="AM461" s="77">
        <f t="shared" si="158"/>
        <v>0</v>
      </c>
      <c r="AN461" s="77">
        <f t="shared" si="159"/>
        <v>0</v>
      </c>
      <c r="AO461" s="77">
        <f t="shared" si="160"/>
        <v>0</v>
      </c>
      <c r="AP461" s="77">
        <f t="shared" si="161"/>
        <v>0</v>
      </c>
      <c r="AQ461" s="77">
        <f t="shared" si="162"/>
        <v>0</v>
      </c>
      <c r="AR461" s="77">
        <f t="shared" si="163"/>
        <v>0</v>
      </c>
      <c r="AS461" s="105" t="str">
        <f>IF($B459="","",IF($B459=$B456,AS458,$B459))</f>
        <v>31</v>
      </c>
      <c r="AT461" s="311"/>
      <c r="AU461" s="298"/>
      <c r="AV461" s="298"/>
    </row>
    <row r="462" spans="1:48" ht="13.25" customHeight="1" x14ac:dyDescent="0.2">
      <c r="A462" s="307" t="str">
        <f>IF(OR(D462="W",D463="W",D464="W",D462="1/2W",D463="1/2W",D464="1/2W",D462="1/2L",D463="1/2L",D464="1/2L"),"OK",IF(OR(D462="L",D463="L",D464="L"),"LOSS",IF(OR(D462="X",D463="X",D464="X"),"Anulado"," ")))</f>
        <v>OK</v>
      </c>
      <c r="B462" s="317" t="str">
        <f>IF(E462="","",$B459)</f>
        <v>31</v>
      </c>
      <c r="C462" s="305" t="str">
        <f>IF(E462=""," ","– "&amp;COUNTIF(B$3:B464,$B462))</f>
        <v>– 10</v>
      </c>
      <c r="D462" s="65" t="s">
        <v>31</v>
      </c>
      <c r="E462" s="326">
        <v>44713.65625</v>
      </c>
      <c r="F462" s="314" t="s">
        <v>411</v>
      </c>
      <c r="G462" s="66" t="s">
        <v>61</v>
      </c>
      <c r="H462" s="313" t="str">
        <f ca="1">IF(E462="","",IF(AND(DAY(E462)&lt;DAY(TODAY()),$A462=" "),"???",IF($A462=" ",IF(AND(DAY(E462)=DAY(TODAY()),HOUR(E462)&lt;=HOUR(NOW())+1),IF(AND(HOUR(E462)+2&lt;=HOUR(NOW()),DAY(E462)&lt;=DAY(TODAY()),MINUTE(E462)&lt;=MINUTE(NOW())),"???",IF(OR(MINUTE(E462)&lt;=MINUTE(NOW()),HOUR(E462)&lt;=HOUR(NOW())),"!!!","")),""),"")))</f>
        <v/>
      </c>
      <c r="I462" s="67" t="s">
        <v>23</v>
      </c>
      <c r="J462" s="69">
        <f>IF(I462="","",IF(_xlfn.XLOOKUP(I462,I$3:I461,$AS$3:AS461,0,,-1)=AS462,_xlfn.XLOOKUP(I462,I$3:I461,J$3:J461,1,,-1)+1,1))</f>
        <v>5</v>
      </c>
      <c r="K462" s="173">
        <f>IF(I462="","",_xlfn.XLOOKUP(I462,I$3:I461,K$3:K461,0,,-1)+IF($D462=" ",1,0))</f>
        <v>0</v>
      </c>
      <c r="L462" s="70">
        <v>2.15</v>
      </c>
      <c r="M462" s="71"/>
      <c r="N462" s="293" t="b">
        <v>0</v>
      </c>
      <c r="O462" s="72">
        <f>IF(OR(W462="",W463=""),"",ROUND(IF(L464&gt;0,IF(M462&gt;0,M462,IF(M463&gt;0,IF(N462=TRUE,ROUND((M463*W462)/W463,0),(M463*W462)/W463),IF(N462=TRUE,ROUND((M464*W462)/W464,0),(M464*W462)/W464))),IF(M462&gt;0,M462,IF(N462=TRUE,ROUND((M463*W462)/W463,0),(M463*W462)/W463))),2))</f>
        <v>11.56</v>
      </c>
      <c r="P462" s="73">
        <f t="shared" si="165"/>
        <v>24.853999999999999</v>
      </c>
      <c r="Q462" s="320">
        <f>IF($A462="Anulado",0,IF(OR($A462="LOSS",$A462="OK"),IF(OR($D462="W",$D462="1/2W",$D462="1/2L"),P462-O462,IF($D462="L",-O462,0))+IF(OR($D463="W",$D463="1/2W",$D463="1/2L"),P463-O463,IF($D463="L",-O463,0))+IF(OR($D464="W",$D464="1/2W",$D464="1/2L"),P464-O464,IF($D464="L",-O464,0)),IF(AND(OR($D462="W",$D462="1/2W",$D462="1/2L"),D463="W"),P462+P463-SUM(O462:O464)+_xlfn.XLOOKUP("X",D462:D464,O462:O464,0),IF(AND(D462=TRUE,D464="W"),P462+P464-SUM(O462:O464),IF(AND(D463="W",D464="W"),P463+P464-SUM(O462:O464)+_xlfn.XLOOKUP("X",D462:D464,O462:O464,0),IF(L464&gt;0,IF(OR($D462="W",$D462="1/2W",$D462="1/2L"),P462-SUM(O462:O464)+_xlfn.XLOOKUP("X",D462:D464,O462:O464,0),IF(OR($D462="W",$D462="1/2W",$D462="1/2L"),P463-SUM(O462:O464)+_xlfn.XLOOKUP("X",D462:D464,O462:O464,0),IF(OR($D462="W",$D462="1/2W",$D462="1/2L"),P464-SUM(O462:O464)+_xlfn.XLOOKUP("X",D462:D464,O462:O464,0),SUM(P462:P464)/3-SUM(O462:O464)+_xlfn.XLOOKUP("X",D462:D464,O462:O464,0)))),IF(OR($D462="W",$D462="1/2W",$D462="1/2L"),P462-SUM(O462:O463)+_xlfn.XLOOKUP("X",D462:D464,O462:O464,0),IF(OR($D462="W",$D462="1/2W",$D462="1/2L"),P463-SUM(O462:O463)+_xlfn.XLOOKUP("X",D462:D464,O462:O464,0),SUM(P462:P463)/2-SUM(O462:O463)+_xlfn.XLOOKUP("X",D462:D464,O462:O464,0)))))))))</f>
        <v>1.1739999999999995</v>
      </c>
      <c r="R462" s="319">
        <f>IF(Q462=0,0,Q462/SUM(O462:O464))</f>
        <v>4.9577702702702682E-2</v>
      </c>
      <c r="S462" s="296">
        <f>IF($B462=$B459,IF(OR($A462="LOSS",$A462="OK",$A462="Anulada"),Q462,0)+S459,IF(OR($A462="LOSS",$A462="OK",$A462="Anulada"),Q462,0))</f>
        <v>64.89627999999999</v>
      </c>
      <c r="T462" s="296">
        <f>IF($B462="",0,IF($B462=$B459,IF(G464="",IF(OR(G462="DNB1",G462="DNB2",G462="AH1(0)",G462="AH2(0)",G462="AH1(1)",G462="AH2(1)",G462="AH1(2)",G462="AH2(2)",G462="AH1(3)",G462="AH2(3)",G462="AH1(4)",G462="AH2(4)"),0,IF(Q462&lt;0,IF(G464="",SMALL(P462:P464,1)-SUM(O462:O464),0),SMALL(P462:P464,1)-SUM(O462:O464))),IF(Q462&lt;0,IF(G464="",SMALL(P462:P464,1)-SUM(O462:O464),0),SMALL(P462:P464,1)-SUM(O462:O464)))+T459,IF(G464="",IF(OR(G462="DNB1",G462="DNB2",G462="AH1(0)",G462="AH2(0)",G462="AH1(1)",G462="AH2(1)",G462="AH1(2)",G462="AH2(2)",G462="AH1(3)",G462="AH2(3)",G462="AH1(4)",G462="AH2(4)"),0,IF(Q462&lt;0,IF(G464="",SMALL(P462:P464,1)-SUM(O462:O464),0),SMALL(P462:P464,1)-SUM(O462:O464))),IF(Q462&lt;0,IF(G464="",SMALL(P462:P464,1)-SUM(O462:O464),0),SMALL(P462:P464,1)-SUM(O462:O464)))))</f>
        <v>-7.7426000000000101</v>
      </c>
      <c r="U462" s="296">
        <f>IF($B462=$B459,IF(Q462&lt;0,IF(G464="",Q462,0),Q462)+U459,Q462)</f>
        <v>64.89627999999999</v>
      </c>
      <c r="V462" s="323">
        <f>IF(U462=0,0,U462/AT462)</f>
        <v>0.11843899768218567</v>
      </c>
      <c r="W462" s="74">
        <f>IF(L462="","",IF(L464&gt;0,(SUM(L462:L464)/L462)/(SUM(L462:L464)/L462+SUM(L462:L464)/L463+SUM(L462:L464)/L464),L463/SUM(L462:L463)))</f>
        <v>0.48809523809523814</v>
      </c>
      <c r="X462" s="77">
        <f t="shared" si="164"/>
        <v>0</v>
      </c>
      <c r="Y462" s="77">
        <f t="shared" si="164"/>
        <v>0</v>
      </c>
      <c r="Z462" s="77">
        <f t="shared" si="164"/>
        <v>0</v>
      </c>
      <c r="AA462" s="77">
        <f t="shared" si="164"/>
        <v>0</v>
      </c>
      <c r="AB462" s="77">
        <f t="shared" si="164"/>
        <v>0</v>
      </c>
      <c r="AC462" s="89">
        <f t="shared" si="164"/>
        <v>13.293999999999999</v>
      </c>
      <c r="AD462" s="77">
        <f t="shared" si="164"/>
        <v>0</v>
      </c>
      <c r="AE462" s="77">
        <f t="shared" si="150"/>
        <v>0</v>
      </c>
      <c r="AF462" s="77">
        <f t="shared" si="151"/>
        <v>0</v>
      </c>
      <c r="AG462" s="77">
        <f t="shared" si="152"/>
        <v>0</v>
      </c>
      <c r="AH462" s="77">
        <f t="shared" si="153"/>
        <v>0</v>
      </c>
      <c r="AI462" s="77">
        <f t="shared" si="154"/>
        <v>0</v>
      </c>
      <c r="AJ462" s="77">
        <f t="shared" si="155"/>
        <v>0</v>
      </c>
      <c r="AK462" s="77">
        <f t="shared" si="156"/>
        <v>0</v>
      </c>
      <c r="AL462" s="77">
        <f t="shared" si="157"/>
        <v>0</v>
      </c>
      <c r="AM462" s="77">
        <f t="shared" si="158"/>
        <v>0</v>
      </c>
      <c r="AN462" s="77">
        <f t="shared" si="159"/>
        <v>0</v>
      </c>
      <c r="AO462" s="77">
        <f t="shared" si="160"/>
        <v>1</v>
      </c>
      <c r="AP462" s="77">
        <f t="shared" si="161"/>
        <v>0</v>
      </c>
      <c r="AQ462" s="77">
        <f t="shared" si="162"/>
        <v>0</v>
      </c>
      <c r="AR462" s="77">
        <f t="shared" si="163"/>
        <v>0</v>
      </c>
      <c r="AS462" s="107" t="str">
        <f>IF($B462="","",IF($B462=$B459,AS459,$B462))</f>
        <v>31</v>
      </c>
      <c r="AT462" s="321">
        <f>IF($B462=$B459,AT459+SUM(O462:O464),SUM(O462:O464))</f>
        <v>547.92999999999995</v>
      </c>
      <c r="AU462" s="296">
        <f>IF($A462=" ",SUM(O462:O464),0)+AU459</f>
        <v>0</v>
      </c>
      <c r="AV462" s="296">
        <f>IF($B462="","",AV459+Q462)</f>
        <v>771.2441553875758</v>
      </c>
    </row>
    <row r="463" spans="1:48" ht="13" customHeight="1" x14ac:dyDescent="0.2">
      <c r="A463" s="308"/>
      <c r="B463" s="282"/>
      <c r="C463" s="303"/>
      <c r="D463" s="79" t="s">
        <v>28</v>
      </c>
      <c r="E463" s="277"/>
      <c r="F463" s="291"/>
      <c r="G463" s="80" t="s">
        <v>98</v>
      </c>
      <c r="H463" s="277"/>
      <c r="I463" s="81" t="s">
        <v>20</v>
      </c>
      <c r="J463" s="83">
        <f>IF(I463="","",IF(_xlfn.XLOOKUP(I463,I$3:I462,$AS$3:AS462,0,,-1)=AS463,_xlfn.XLOOKUP(I463,I$3:I462,J$3:J462,1,,-1)+1,1))</f>
        <v>8</v>
      </c>
      <c r="K463" s="174">
        <f>IF(I463="","",_xlfn.XLOOKUP(I463,I$3:I462,K$3:K462,0,,-1)+IF($D463=" ",1,0))</f>
        <v>0</v>
      </c>
      <c r="L463" s="84">
        <v>2.0499999999999998</v>
      </c>
      <c r="M463" s="85">
        <v>12.12</v>
      </c>
      <c r="N463" s="294"/>
      <c r="O463" s="86">
        <f>IF(OR(W462="",W463=""),"",ROUND(IF(L464&gt;0,IF(M463&gt;0,M463,IF(M462&gt;0,IF(N462=TRUE,ROUND((M462*W463)/W462,0),(M462*W463)/W462),IF(M463&gt;0,IF(N462=TRUE,ROUND(M463,0),M463),IF(M464&gt;0,IF(N462=TRUE,ROUND(O464*W463/W464,0),O464*W463/W464),0)))),IF(M463&gt;0,M463,IF(N462=TRUE,ROUND((M462*W463)/W462,0),(M462*W463)/W462))),2))</f>
        <v>12.12</v>
      </c>
      <c r="P463" s="87">
        <f t="shared" si="165"/>
        <v>24.845999999999997</v>
      </c>
      <c r="Q463" s="277"/>
      <c r="R463" s="286"/>
      <c r="S463" s="286"/>
      <c r="T463" s="286"/>
      <c r="U463" s="286"/>
      <c r="V463" s="288"/>
      <c r="W463" s="88">
        <f>IF(L463="","",IF(L464&gt;0,(SUM(L462:L464)/L463)/(SUM(L462:L464)/L462+SUM(L462:L464)/L463+SUM(L462:L464)/L464),L462/SUM(L462:L463)))</f>
        <v>0.51190476190476197</v>
      </c>
      <c r="X463" s="77">
        <f t="shared" ref="X463:AD472" si="166">IF($I463=X$2,IF(OR($D463="W",$D463="1/2W",$D463="1/2L"),$P463-$O463,IF($D463="X",0,-$O463)),0)</f>
        <v>0</v>
      </c>
      <c r="Y463" s="77">
        <f t="shared" si="166"/>
        <v>0</v>
      </c>
      <c r="Z463" s="89">
        <f t="shared" si="166"/>
        <v>-12.12</v>
      </c>
      <c r="AA463" s="77">
        <f t="shared" si="166"/>
        <v>0</v>
      </c>
      <c r="AB463" s="77">
        <f t="shared" si="166"/>
        <v>0</v>
      </c>
      <c r="AC463" s="77">
        <f t="shared" si="166"/>
        <v>0</v>
      </c>
      <c r="AD463" s="77">
        <f t="shared" si="166"/>
        <v>0</v>
      </c>
      <c r="AE463" s="77">
        <f t="shared" si="150"/>
        <v>0</v>
      </c>
      <c r="AF463" s="77">
        <f t="shared" si="151"/>
        <v>0</v>
      </c>
      <c r="AG463" s="77">
        <f t="shared" si="152"/>
        <v>0</v>
      </c>
      <c r="AH463" s="77">
        <f t="shared" si="153"/>
        <v>0</v>
      </c>
      <c r="AI463" s="77">
        <f t="shared" si="154"/>
        <v>0</v>
      </c>
      <c r="AJ463" s="77">
        <f t="shared" si="155"/>
        <v>1</v>
      </c>
      <c r="AK463" s="77">
        <f t="shared" si="156"/>
        <v>0</v>
      </c>
      <c r="AL463" s="77">
        <f t="shared" si="157"/>
        <v>0</v>
      </c>
      <c r="AM463" s="77">
        <f t="shared" si="158"/>
        <v>0</v>
      </c>
      <c r="AN463" s="77">
        <f t="shared" si="159"/>
        <v>0</v>
      </c>
      <c r="AO463" s="77">
        <f t="shared" si="160"/>
        <v>0</v>
      </c>
      <c r="AP463" s="77">
        <f t="shared" si="161"/>
        <v>0</v>
      </c>
      <c r="AQ463" s="77">
        <f t="shared" si="162"/>
        <v>0</v>
      </c>
      <c r="AR463" s="77">
        <f t="shared" si="163"/>
        <v>0</v>
      </c>
      <c r="AS463" s="107" t="str">
        <f>IF($B462="","",IF($B462=$B459,AS460,$B462))</f>
        <v>31</v>
      </c>
      <c r="AT463" s="311"/>
      <c r="AU463" s="298"/>
      <c r="AV463" s="298"/>
    </row>
    <row r="464" spans="1:48" ht="13.25" customHeight="1" x14ac:dyDescent="0.2">
      <c r="A464" s="309"/>
      <c r="B464" s="283"/>
      <c r="C464" s="304"/>
      <c r="D464" s="90" t="s">
        <v>32</v>
      </c>
      <c r="E464" s="278"/>
      <c r="F464" s="292"/>
      <c r="G464" s="109"/>
      <c r="H464" s="278"/>
      <c r="I464" s="110"/>
      <c r="J464" s="112" t="str">
        <f>IF(I464="","",IF(_xlfn.XLOOKUP(I464,I$3:I463,$AS$3:AS463,0,,-1)=AS464,_xlfn.XLOOKUP(I464,I$3:I463,J$3:J463,1,,-1)+1,1))</f>
        <v/>
      </c>
      <c r="K464" s="115" t="str">
        <f>IF(I464="","",_xlfn.XLOOKUP(I464,I$3:I463,K$3:K463,0,,-1)+IF($D464=" ",1,0))</f>
        <v/>
      </c>
      <c r="L464" s="113"/>
      <c r="M464" s="96"/>
      <c r="N464" s="295"/>
      <c r="O464" s="114" t="str">
        <f>IF(OR(W462="",W463=""),"",IF(L464&gt;0,ROUND(IF(M464&gt;0,M464,IF(M462&gt;0,IF(N462=TRUE,ROUND((M462*W464)/W462,0),(M462*W464)/W462),IF(M463&gt;0,IF(N462=TRUE,ROUND((M463*W464)/W463,0),(M463*W464)/W463),IF(M464&gt;0,M464,0)))),2),""))</f>
        <v/>
      </c>
      <c r="P464" s="115" t="str">
        <f t="shared" si="165"/>
        <v/>
      </c>
      <c r="Q464" s="278"/>
      <c r="R464" s="278"/>
      <c r="S464" s="278"/>
      <c r="T464" s="278"/>
      <c r="U464" s="278"/>
      <c r="V464" s="289"/>
      <c r="W464" s="116" t="str">
        <f>IF(L464="","",(SUM(L462:L464)/L464)/(SUM(L462:L464)/L462+SUM(L462:L464)/L463+SUM(L462:L464)/L464))</f>
        <v/>
      </c>
      <c r="X464" s="77">
        <f t="shared" si="166"/>
        <v>0</v>
      </c>
      <c r="Y464" s="77">
        <f t="shared" si="166"/>
        <v>0</v>
      </c>
      <c r="Z464" s="77">
        <f t="shared" si="166"/>
        <v>0</v>
      </c>
      <c r="AA464" s="77">
        <f t="shared" si="166"/>
        <v>0</v>
      </c>
      <c r="AB464" s="77">
        <f t="shared" si="166"/>
        <v>0</v>
      </c>
      <c r="AC464" s="77">
        <f t="shared" si="166"/>
        <v>0</v>
      </c>
      <c r="AD464" s="77">
        <f t="shared" si="166"/>
        <v>0</v>
      </c>
      <c r="AE464" s="77">
        <f t="shared" si="150"/>
        <v>0</v>
      </c>
      <c r="AF464" s="77">
        <f t="shared" si="151"/>
        <v>0</v>
      </c>
      <c r="AG464" s="77">
        <f t="shared" si="152"/>
        <v>0</v>
      </c>
      <c r="AH464" s="77">
        <f t="shared" si="153"/>
        <v>0</v>
      </c>
      <c r="AI464" s="77">
        <f t="shared" si="154"/>
        <v>0</v>
      </c>
      <c r="AJ464" s="77">
        <f t="shared" si="155"/>
        <v>0</v>
      </c>
      <c r="AK464" s="77">
        <f t="shared" si="156"/>
        <v>0</v>
      </c>
      <c r="AL464" s="77">
        <f t="shared" si="157"/>
        <v>0</v>
      </c>
      <c r="AM464" s="77">
        <f t="shared" si="158"/>
        <v>0</v>
      </c>
      <c r="AN464" s="77">
        <f t="shared" si="159"/>
        <v>0</v>
      </c>
      <c r="AO464" s="77">
        <f t="shared" si="160"/>
        <v>0</v>
      </c>
      <c r="AP464" s="77">
        <f t="shared" si="161"/>
        <v>0</v>
      </c>
      <c r="AQ464" s="77">
        <f t="shared" si="162"/>
        <v>0</v>
      </c>
      <c r="AR464" s="77">
        <f t="shared" si="163"/>
        <v>0</v>
      </c>
      <c r="AS464" s="107" t="str">
        <f>IF($B462="","",IF($B462=$B459,AS461,$B462))</f>
        <v>31</v>
      </c>
      <c r="AT464" s="311"/>
      <c r="AU464" s="298"/>
      <c r="AV464" s="298"/>
    </row>
    <row r="465" spans="1:48" ht="13.25" customHeight="1" x14ac:dyDescent="0.2">
      <c r="A465" s="312" t="str">
        <f>IF(OR(D465="W",D466="W",D467="W",D465="1/2W",D466="1/2W",D467="1/2W",D465="1/2L",D466="1/2L",D467="1/2L"),"OK",IF(OR(D465="L",D466="L",D467="L"),"LOSS",IF(OR(D465="X",D466="X",D467="X"),"Anulado"," ")))</f>
        <v>OK</v>
      </c>
      <c r="B465" s="316" t="str">
        <f>IF(E465="","",$B462)</f>
        <v>31</v>
      </c>
      <c r="C465" s="302" t="str">
        <f>IF(E465=""," ","– "&amp;COUNTIF(B$3:B467,$B465))</f>
        <v>– 11</v>
      </c>
      <c r="D465" s="25" t="s">
        <v>28</v>
      </c>
      <c r="E465" s="325">
        <v>44712.540972222225</v>
      </c>
      <c r="F465" s="315" t="s">
        <v>412</v>
      </c>
      <c r="G465" s="117" t="s">
        <v>381</v>
      </c>
      <c r="H465" s="306" t="str">
        <f ca="1">IF(E465="","",IF(AND(DAY(E465)&lt;DAY(TODAY()),$A465=" "),"???",IF($A465=" ",IF(AND(DAY(E465)=DAY(TODAY()),HOUR(E465)&lt;=HOUR(NOW())+1),IF(AND(HOUR(E465)+2&lt;=HOUR(NOW()),DAY(E465)&lt;=DAY(TODAY()),MINUTE(E465)&lt;=MINUTE(NOW())),"???",IF(OR(MINUTE(E465)&lt;=MINUTE(NOW()),HOUR(E465)&lt;=HOUR(NOW())),"!!!","")),""),"")))</f>
        <v/>
      </c>
      <c r="I465" s="27" t="s">
        <v>20</v>
      </c>
      <c r="J465" s="175">
        <f>IF(I465="","",IF(_xlfn.XLOOKUP(I465,I$3:I464,$AS$3:AS464,0,,-1)=AS465,_xlfn.XLOOKUP(I465,I$3:I464,J$3:J464,1,,-1)+1,1))</f>
        <v>9</v>
      </c>
      <c r="K465" s="176">
        <f>IF(I465="","",_xlfn.XLOOKUP(I465,I$3:I464,K$3:K464,0,,-1)+IF($D465=" ",1,0))</f>
        <v>0</v>
      </c>
      <c r="L465" s="118">
        <v>2.15</v>
      </c>
      <c r="M465" s="119">
        <v>22.16</v>
      </c>
      <c r="N465" s="318" t="b">
        <v>1</v>
      </c>
      <c r="O465" s="102">
        <f>IF(OR(W465="",W466=""),"",ROUND(IF(L467&gt;0,IF(M465&gt;0,M465,IF(M466&gt;0,IF(N465=TRUE,ROUND((M466*W465)/W466,0),(M466*W465)/W466),IF(N465=TRUE,ROUND((M467*W465)/W467,0),(M467*W465)/W467))),IF(M465&gt;0,M465,IF(N465=TRUE,ROUND((M466*W465)/W466,0),(M466*W465)/W466))),2))</f>
        <v>22.16</v>
      </c>
      <c r="P465" s="33">
        <f t="shared" si="165"/>
        <v>47.643999999999998</v>
      </c>
      <c r="Q465" s="301">
        <f>IF($A465="Anulado",0,IF(OR($A465="LOSS",$A465="OK"),IF(OR($D465="W",$D465="1/2W",$D465="1/2L"),P465-O465,IF($D465="L",-O465,0))+IF(OR($D466="W",$D466="1/2W",$D466="1/2L"),P466-O466,IF($D466="L",-O466,0))+IF(OR($D467="W",$D467="1/2W",$D467="1/2L"),P467-O467,IF($D467="L",-O467,0)),IF(AND(OR($D465="W",$D465="1/2W",$D465="1/2L"),D466="W"),P465+P466-SUM(O465:O467)+_xlfn.XLOOKUP("X",D465:D467,O465:O467,0),IF(AND(D465=TRUE,D467="W"),P465+P467-SUM(O465:O467),IF(AND(D466="W",D467="W"),P466+P467-SUM(O465:O467)+_xlfn.XLOOKUP("X",D465:D467,O465:O467,0),IF(L467&gt;0,IF(OR($D465="W",$D465="1/2W",$D465="1/2L"),P465-SUM(O465:O467)+_xlfn.XLOOKUP("X",D465:D467,O465:O467,0),IF(OR($D465="W",$D465="1/2W",$D465="1/2L"),P466-SUM(O465:O467)+_xlfn.XLOOKUP("X",D465:D467,O465:O467,0),IF(OR($D465="W",$D465="1/2W",$D465="1/2L"),P467-SUM(O465:O467)+_xlfn.XLOOKUP("X",D465:D467,O465:O467,0),SUM(P465:P467)/3-SUM(O465:O467)+_xlfn.XLOOKUP("X",D465:D467,O465:O467,0)))),IF(OR($D465="W",$D465="1/2W",$D465="1/2L"),P465-SUM(O465:O466)+_xlfn.XLOOKUP("X",D465:D467,O465:O467,0),IF(OR($D465="W",$D465="1/2W",$D465="1/2L"),P466-SUM(O465:O466)+_xlfn.XLOOKUP("X",D465:D467,O465:O467,0),SUM(P465:P466)/2-SUM(O465:O466)+_xlfn.XLOOKUP("X",D465:D467,O465:O467,0)))))))))</f>
        <v>3.0399999999999956</v>
      </c>
      <c r="R465" s="300">
        <f>IF(Q465=0,0,Q465/SUM(O465:O467))</f>
        <v>6.5857885615251216E-2</v>
      </c>
      <c r="S465" s="285">
        <f>IF($B465=$B462,IF(OR($A465="LOSS",$A465="OK",$A465="Anulada"),Q465,0)+S462,IF(OR($A465="LOSS",$A465="OK",$A465="Anulada"),Q465,0))</f>
        <v>67.936279999999982</v>
      </c>
      <c r="T465" s="285">
        <f>IF($B465="",0,IF($B465=$B462,IF(G467="",IF(OR(G465="DNB1",G465="DNB2",G465="AH1(0)",G465="AH2(0)",G465="AH1(1)",G465="AH2(1)",G465="AH1(2)",G465="AH2(2)",G465="AH1(3)",G465="AH2(3)",G465="AH1(4)",G465="AH2(4)"),0,IF(Q465&lt;0,IF(G467="",SMALL(P465:P467,1)-SUM(O465:O467),0),SMALL(P465:P467,1)-SUM(O465:O467))),IF(Q465&lt;0,IF(G467="",SMALL(P465:P467,1)-SUM(O465:O467),0),SMALL(P465:P467,1)-SUM(O465:O467)))+T462,IF(G467="",IF(OR(G465="DNB1",G465="DNB2",G465="AH1(0)",G465="AH2(0)",G465="AH1(1)",G465="AH2(1)",G465="AH1(2)",G465="AH2(2)",G465="AH1(3)",G465="AH2(3)",G465="AH1(4)",G465="AH2(4)"),0,IF(Q465&lt;0,IF(G467="",SMALL(P465:P467,1)-SUM(O465:O467),0),SMALL(P465:P467,1)-SUM(O465:O467))),IF(Q465&lt;0,IF(G467="",SMALL(P465:P467,1)-SUM(O465:O467),0),SMALL(P465:P467,1)-SUM(O465:O467)))))</f>
        <v>-6.2586000000000084</v>
      </c>
      <c r="U465" s="285">
        <f>IF($B465=$B462,IF(Q465&lt;0,IF(G467="",Q465,0),Q465)+U462,Q465)</f>
        <v>67.936279999999982</v>
      </c>
      <c r="V465" s="287">
        <f>IF(U465=0,0,U465/AT465)</f>
        <v>0.11435351546062043</v>
      </c>
      <c r="W465" s="34">
        <f>IF(L465="","",IF(L467&gt;0,(SUM(L465:L467)/L465)/(SUM(L465:L467)/L465+SUM(L465:L467)/L466+SUM(L465:L467)/L467),L466/SUM(L465:L466)))</f>
        <v>0.48809523809523814</v>
      </c>
      <c r="X465" s="77">
        <f t="shared" si="166"/>
        <v>0</v>
      </c>
      <c r="Y465" s="77">
        <f t="shared" si="166"/>
        <v>0</v>
      </c>
      <c r="Z465" s="89">
        <f t="shared" si="166"/>
        <v>-22.16</v>
      </c>
      <c r="AA465" s="77">
        <f t="shared" si="166"/>
        <v>0</v>
      </c>
      <c r="AB465" s="77">
        <f t="shared" si="166"/>
        <v>0</v>
      </c>
      <c r="AC465" s="77">
        <f t="shared" si="166"/>
        <v>0</v>
      </c>
      <c r="AD465" s="77">
        <f t="shared" si="166"/>
        <v>0</v>
      </c>
      <c r="AE465" s="77">
        <f t="shared" si="150"/>
        <v>0</v>
      </c>
      <c r="AF465" s="77">
        <f t="shared" si="151"/>
        <v>0</v>
      </c>
      <c r="AG465" s="77">
        <f t="shared" si="152"/>
        <v>0</v>
      </c>
      <c r="AH465" s="77">
        <f t="shared" si="153"/>
        <v>0</v>
      </c>
      <c r="AI465" s="77">
        <f t="shared" si="154"/>
        <v>0</v>
      </c>
      <c r="AJ465" s="77">
        <f t="shared" si="155"/>
        <v>1</v>
      </c>
      <c r="AK465" s="77">
        <f t="shared" si="156"/>
        <v>0</v>
      </c>
      <c r="AL465" s="77">
        <f t="shared" si="157"/>
        <v>0</v>
      </c>
      <c r="AM465" s="77">
        <f t="shared" si="158"/>
        <v>0</v>
      </c>
      <c r="AN465" s="77">
        <f t="shared" si="159"/>
        <v>0</v>
      </c>
      <c r="AO465" s="77">
        <f t="shared" si="160"/>
        <v>0</v>
      </c>
      <c r="AP465" s="77">
        <f t="shared" si="161"/>
        <v>0</v>
      </c>
      <c r="AQ465" s="77">
        <f t="shared" si="162"/>
        <v>0</v>
      </c>
      <c r="AR465" s="77">
        <f t="shared" si="163"/>
        <v>0</v>
      </c>
      <c r="AS465" s="105" t="str">
        <f>IF($B465="","",IF($B465=$B462,AS462,$B465))</f>
        <v>31</v>
      </c>
      <c r="AT465" s="322">
        <f>IF($B465=$B462,AT462+SUM(O465:O467),SUM(O465:O467))</f>
        <v>594.08999999999992</v>
      </c>
      <c r="AU465" s="285">
        <f>IF($A465=" ",SUM(O465:O467),0)+AU462</f>
        <v>0</v>
      </c>
      <c r="AV465" s="285">
        <f>IF($B465="","",AV462+Q465)</f>
        <v>774.28415538757577</v>
      </c>
    </row>
    <row r="466" spans="1:48" ht="13" customHeight="1" x14ac:dyDescent="0.2">
      <c r="A466" s="308"/>
      <c r="B466" s="282"/>
      <c r="C466" s="303"/>
      <c r="D466" s="39" t="s">
        <v>31</v>
      </c>
      <c r="E466" s="277"/>
      <c r="F466" s="291"/>
      <c r="G466" s="120" t="s">
        <v>382</v>
      </c>
      <c r="H466" s="277"/>
      <c r="I466" s="42" t="s">
        <v>19</v>
      </c>
      <c r="J466" s="177">
        <f>IF(I466="","",IF(_xlfn.XLOOKUP(I466,I$3:I465,$AS$3:AS465,0,,-1)=AS466,_xlfn.XLOOKUP(I466,I$3:I465,J$3:J465,1,,-1)+1,1))</f>
        <v>7</v>
      </c>
      <c r="K466" s="178">
        <f>IF(I466="","",_xlfn.XLOOKUP(I466,I$3:I465,K$3:K465,0,,-1)+IF($D466=" ",1,0))</f>
        <v>0</v>
      </c>
      <c r="L466" s="121">
        <v>2.0499999999999998</v>
      </c>
      <c r="M466" s="122">
        <v>24</v>
      </c>
      <c r="N466" s="294"/>
      <c r="O466" s="47">
        <f>IF(OR(W465="",W466=""),"",ROUND(IF(L467&gt;0,IF(M466&gt;0,M466,IF(M465&gt;0,IF(N465=TRUE,ROUND((M465*W466)/W465,0),(M465*W466)/W465),IF(M466&gt;0,IF(N465=TRUE,ROUND(M466,0),M466),IF(M467&gt;0,IF(N465=TRUE,ROUND(O467*W466/W467,0),O467*W466/W467),0)))),IF(M466&gt;0,M466,IF(N465=TRUE,ROUND((M465*W466)/W465,0),(M465*W466)/W465))),2))</f>
        <v>24</v>
      </c>
      <c r="P466" s="48">
        <f t="shared" si="165"/>
        <v>49.199999999999996</v>
      </c>
      <c r="Q466" s="277"/>
      <c r="R466" s="286"/>
      <c r="S466" s="286"/>
      <c r="T466" s="286"/>
      <c r="U466" s="286"/>
      <c r="V466" s="288"/>
      <c r="W466" s="49">
        <f>IF(L466="","",IF(L467&gt;0,(SUM(L465:L467)/L466)/(SUM(L465:L467)/L465+SUM(L465:L467)/L466+SUM(L465:L467)/L467),L465/SUM(L465:L466)))</f>
        <v>0.51190476190476197</v>
      </c>
      <c r="X466" s="77">
        <f t="shared" si="166"/>
        <v>0</v>
      </c>
      <c r="Y466" s="89">
        <f t="shared" si="166"/>
        <v>25.199999999999996</v>
      </c>
      <c r="Z466" s="77">
        <f t="shared" si="166"/>
        <v>0</v>
      </c>
      <c r="AA466" s="77">
        <f t="shared" si="166"/>
        <v>0</v>
      </c>
      <c r="AB466" s="77">
        <f t="shared" si="166"/>
        <v>0</v>
      </c>
      <c r="AC466" s="77">
        <f t="shared" si="166"/>
        <v>0</v>
      </c>
      <c r="AD466" s="77">
        <f t="shared" si="166"/>
        <v>0</v>
      </c>
      <c r="AE466" s="77">
        <f t="shared" si="150"/>
        <v>0</v>
      </c>
      <c r="AF466" s="77">
        <f t="shared" si="151"/>
        <v>0</v>
      </c>
      <c r="AG466" s="77">
        <f t="shared" si="152"/>
        <v>1</v>
      </c>
      <c r="AH466" s="77">
        <f t="shared" si="153"/>
        <v>0</v>
      </c>
      <c r="AI466" s="77">
        <f t="shared" si="154"/>
        <v>0</v>
      </c>
      <c r="AJ466" s="77">
        <f t="shared" si="155"/>
        <v>0</v>
      </c>
      <c r="AK466" s="77">
        <f t="shared" si="156"/>
        <v>0</v>
      </c>
      <c r="AL466" s="77">
        <f t="shared" si="157"/>
        <v>0</v>
      </c>
      <c r="AM466" s="77">
        <f t="shared" si="158"/>
        <v>0</v>
      </c>
      <c r="AN466" s="77">
        <f t="shared" si="159"/>
        <v>0</v>
      </c>
      <c r="AO466" s="77">
        <f t="shared" si="160"/>
        <v>0</v>
      </c>
      <c r="AP466" s="77">
        <f t="shared" si="161"/>
        <v>0</v>
      </c>
      <c r="AQ466" s="77">
        <f t="shared" si="162"/>
        <v>0</v>
      </c>
      <c r="AR466" s="77">
        <f t="shared" si="163"/>
        <v>0</v>
      </c>
      <c r="AS466" s="105" t="str">
        <f>IF($B465="","",IF($B465=$B462,AS463,$B465))</f>
        <v>31</v>
      </c>
      <c r="AT466" s="311"/>
      <c r="AU466" s="298"/>
      <c r="AV466" s="298"/>
    </row>
    <row r="467" spans="1:48" ht="13.25" customHeight="1" x14ac:dyDescent="0.2">
      <c r="A467" s="309"/>
      <c r="B467" s="283"/>
      <c r="C467" s="304"/>
      <c r="D467" s="54" t="s">
        <v>32</v>
      </c>
      <c r="E467" s="278"/>
      <c r="F467" s="292"/>
      <c r="G467" s="134"/>
      <c r="H467" s="278"/>
      <c r="I467" s="57"/>
      <c r="J467" s="179" t="str">
        <f>IF(I467="","",IF(_xlfn.XLOOKUP(I467,I$3:I466,$AS$3:AS466,0,,-1)=AS467,_xlfn.XLOOKUP(I467,I$3:I466,J$3:J466,1,,-1)+1,1))</f>
        <v/>
      </c>
      <c r="K467" s="63" t="str">
        <f>IF(I467="","",_xlfn.XLOOKUP(I467,I$3:I466,K$3:K466,0,,-1)+IF($D467=" ",1,0))</f>
        <v/>
      </c>
      <c r="L467" s="55"/>
      <c r="M467" s="128"/>
      <c r="N467" s="295"/>
      <c r="O467" s="62" t="str">
        <f>IF(OR(W465="",W466=""),"",IF(L467&gt;0,ROUND(IF(M467&gt;0,M467,IF(M465&gt;0,IF(N465=TRUE,ROUND((M465*W467)/W465,0),(M465*W467)/W465),IF(M466&gt;0,IF(N465=TRUE,ROUND((M466*W467)/W466,0),(M466*W467)/W466),IF(M467&gt;0,M467,0)))),2),""))</f>
        <v/>
      </c>
      <c r="P467" s="63" t="str">
        <f t="shared" si="165"/>
        <v/>
      </c>
      <c r="Q467" s="278"/>
      <c r="R467" s="278"/>
      <c r="S467" s="278"/>
      <c r="T467" s="278"/>
      <c r="U467" s="278"/>
      <c r="V467" s="289"/>
      <c r="W467" s="64" t="str">
        <f>IF(L467="","",(SUM(L465:L467)/L467)/(SUM(L465:L467)/L465+SUM(L465:L467)/L466+SUM(L465:L467)/L467))</f>
        <v/>
      </c>
      <c r="X467" s="77">
        <f t="shared" si="166"/>
        <v>0</v>
      </c>
      <c r="Y467" s="77">
        <f t="shared" si="166"/>
        <v>0</v>
      </c>
      <c r="Z467" s="77">
        <f t="shared" si="166"/>
        <v>0</v>
      </c>
      <c r="AA467" s="77">
        <f t="shared" si="166"/>
        <v>0</v>
      </c>
      <c r="AB467" s="77">
        <f t="shared" si="166"/>
        <v>0</v>
      </c>
      <c r="AC467" s="77">
        <f t="shared" si="166"/>
        <v>0</v>
      </c>
      <c r="AD467" s="77">
        <f t="shared" si="166"/>
        <v>0</v>
      </c>
      <c r="AE467" s="77">
        <f t="shared" si="150"/>
        <v>0</v>
      </c>
      <c r="AF467" s="77">
        <f t="shared" si="151"/>
        <v>0</v>
      </c>
      <c r="AG467" s="77">
        <f t="shared" si="152"/>
        <v>0</v>
      </c>
      <c r="AH467" s="77">
        <f t="shared" si="153"/>
        <v>0</v>
      </c>
      <c r="AI467" s="77">
        <f t="shared" si="154"/>
        <v>0</v>
      </c>
      <c r="AJ467" s="77">
        <f t="shared" si="155"/>
        <v>0</v>
      </c>
      <c r="AK467" s="77">
        <f t="shared" si="156"/>
        <v>0</v>
      </c>
      <c r="AL467" s="77">
        <f t="shared" si="157"/>
        <v>0</v>
      </c>
      <c r="AM467" s="77">
        <f t="shared" si="158"/>
        <v>0</v>
      </c>
      <c r="AN467" s="77">
        <f t="shared" si="159"/>
        <v>0</v>
      </c>
      <c r="AO467" s="77">
        <f t="shared" si="160"/>
        <v>0</v>
      </c>
      <c r="AP467" s="77">
        <f t="shared" si="161"/>
        <v>0</v>
      </c>
      <c r="AQ467" s="77">
        <f t="shared" si="162"/>
        <v>0</v>
      </c>
      <c r="AR467" s="77">
        <f t="shared" si="163"/>
        <v>0</v>
      </c>
      <c r="AS467" s="105" t="str">
        <f>IF($B465="","",IF($B465=$B462,AS464,$B465))</f>
        <v>31</v>
      </c>
      <c r="AT467" s="311"/>
      <c r="AU467" s="298"/>
      <c r="AV467" s="298"/>
    </row>
    <row r="468" spans="1:48" ht="13.25" customHeight="1" x14ac:dyDescent="0.2">
      <c r="A468" s="307" t="str">
        <f>IF(OR(D468="W",D469="W",D470="W",D468="1/2W",D469="1/2W",D470="1/2W",D468="1/2L",D469="1/2L",D470="1/2L"),"OK",IF(OR(D468="L",D469="L",D470="L"),"LOSS",IF(OR(D468="X",D469="X",D470="X"),"Anulado"," ")))</f>
        <v>OK</v>
      </c>
      <c r="B468" s="317" t="str">
        <f>IF(E468="","",$B465)</f>
        <v>31</v>
      </c>
      <c r="C468" s="305" t="str">
        <f>IF(E468=""," ","– "&amp;COUNTIF(B$3:B470,$B468))</f>
        <v>– 12</v>
      </c>
      <c r="D468" s="65" t="s">
        <v>31</v>
      </c>
      <c r="E468" s="326">
        <v>44712.583333333336</v>
      </c>
      <c r="F468" s="314" t="s">
        <v>413</v>
      </c>
      <c r="G468" s="136">
        <v>1</v>
      </c>
      <c r="H468" s="313" t="str">
        <f ca="1">IF(E468="","",IF(AND(DAY(E468)&lt;DAY(TODAY()),$A468=" "),"???",IF($A468=" ",IF(AND(DAY(E468)=DAY(TODAY()),HOUR(E468)&lt;=HOUR(NOW())+1),IF(AND(HOUR(E468)+2&lt;=HOUR(NOW()),DAY(E468)&lt;=DAY(TODAY()),MINUTE(E468)&lt;=MINUTE(NOW())),"???",IF(OR(MINUTE(E468)&lt;=MINUTE(NOW()),HOUR(E468)&lt;=HOUR(NOW())),"!!!","")),""),"")))</f>
        <v/>
      </c>
      <c r="I468" s="67" t="s">
        <v>20</v>
      </c>
      <c r="J468" s="69">
        <f>IF(I468="","",IF(_xlfn.XLOOKUP(I468,I$3:I467,$AS$3:AS467,0,,-1)=AS468,_xlfn.XLOOKUP(I468,I$3:I467,J$3:J467,1,,-1)+1,1))</f>
        <v>10</v>
      </c>
      <c r="K468" s="173">
        <f>IF(I468="","",_xlfn.XLOOKUP(I468,I$3:I467,K$3:K467,0,,-1)+IF($D468=" ",1,0))</f>
        <v>0</v>
      </c>
      <c r="L468" s="70">
        <v>2.1</v>
      </c>
      <c r="M468" s="71">
        <v>70.17</v>
      </c>
      <c r="N468" s="293" t="b">
        <v>0</v>
      </c>
      <c r="O468" s="72">
        <f>IF(OR(W468="",W469=""),"",ROUND(IF(L470&gt;0,IF(M468&gt;0,M468,IF(M469&gt;0,IF(N468=TRUE,ROUND((M469*W468)/W469,0),(M469*W468)/W469),IF(N468=TRUE,ROUND((M470*W468)/W470,0),(M470*W468)/W470))),IF(M468&gt;0,M468,IF(N468=TRUE,ROUND((M469*W468)/W469,0),(M469*W468)/W469))),2))</f>
        <v>70.17</v>
      </c>
      <c r="P468" s="73">
        <f t="shared" si="165"/>
        <v>147.357</v>
      </c>
      <c r="Q468" s="320">
        <f>IF($A468="Anulado",0,IF(OR($A468="LOSS",$A468="OK"),IF(OR($D468="W",$D468="1/2W",$D468="1/2L"),P468-O468,IF($D468="L",-O468,0))+IF(OR($D469="W",$D469="1/2W",$D469="1/2L"),P469-O469,IF($D469="L",-O469,0))+IF(OR($D470="W",$D470="1/2W",$D470="1/2L"),P470-O470,IF($D470="L",-O470,0)),IF(AND(OR($D468="W",$D468="1/2W",$D468="1/2L"),D469="W"),P468+P469-SUM(O468:O470)+_xlfn.XLOOKUP("X",D468:D470,O468:O470,0),IF(AND(D468=TRUE,D470="W"),P468+P470-SUM(O468:O470),IF(AND(D469="W",D470="W"),P469+P470-SUM(O468:O470)+_xlfn.XLOOKUP("X",D468:D470,O468:O470,0),IF(L470&gt;0,IF(OR($D468="W",$D468="1/2W",$D468="1/2L"),P468-SUM(O468:O470)+_xlfn.XLOOKUP("X",D468:D470,O468:O470,0),IF(OR($D468="W",$D468="1/2W",$D468="1/2L"),P469-SUM(O468:O470)+_xlfn.XLOOKUP("X",D468:D470,O468:O470,0),IF(OR($D468="W",$D468="1/2W",$D468="1/2L"),P470-SUM(O468:O470)+_xlfn.XLOOKUP("X",D468:D470,O468:O470,0),SUM(P468:P470)/3-SUM(O468:O470)+_xlfn.XLOOKUP("X",D468:D470,O468:O470,0)))),IF(OR($D468="W",$D468="1/2W",$D468="1/2L"),P468-SUM(O468:O469)+_xlfn.XLOOKUP("X",D468:D470,O468:O470,0),IF(OR($D468="W",$D468="1/2W",$D468="1/2L"),P469-SUM(O468:O469)+_xlfn.XLOOKUP("X",D468:D470,O468:O470,0),SUM(P468:P469)/2-SUM(O468:O469)+_xlfn.XLOOKUP("X",D468:D470,O468:O470,0)))))))))</f>
        <v>7.3469999999999942</v>
      </c>
      <c r="R468" s="319">
        <f>IF(Q468=0,0,Q468/SUM(O468:O470))</f>
        <v>5.2474823226912326E-2</v>
      </c>
      <c r="S468" s="296">
        <f>IF($B468=$B465,IF(OR($A468="LOSS",$A468="OK",$A468="Anulada"),Q468,0)+S465,IF(OR($A468="LOSS",$A468="OK",$A468="Anulada"),Q468,0))</f>
        <v>75.283279999999976</v>
      </c>
      <c r="T468" s="296">
        <f>IF($B468="",0,IF($B468=$B465,IF(G470="",IF(OR(G468="DNB1",G468="DNB2",G468="AH1(0)",G468="AH2(0)",G468="AH1(1)",G468="AH2(1)",G468="AH1(2)",G468="AH2(2)",G468="AH1(3)",G468="AH2(3)",G468="AH1(4)",G468="AH2(4)"),0,IF(Q468&lt;0,IF(G470="",SMALL(P468:P470,1)-SUM(O468:O470),0),SMALL(P468:P470,1)-SUM(O468:O470))),IF(Q468&lt;0,IF(G470="",SMALL(P468:P470,1)-SUM(O468:O470),0),SMALL(P468:P470,1)-SUM(O468:O470)))+T465,IF(G470="",IF(OR(G468="DNB1",G468="DNB2",G468="AH1(0)",G468="AH2(0)",G468="AH1(1)",G468="AH2(1)",G468="AH1(2)",G468="AH2(2)",G468="AH1(3)",G468="AH2(3)",G468="AH1(4)",G468="AH2(4)"),0,IF(Q468&lt;0,IF(G470="",SMALL(P468:P470,1)-SUM(O468:O470),0),SMALL(P468:P470,1)-SUM(O468:O470))),IF(Q468&lt;0,IF(G470="",SMALL(P468:P470,1)-SUM(O468:O470),0),SMALL(P468:P470,1)-SUM(O468:O470)))))</f>
        <v>1.0884</v>
      </c>
      <c r="U468" s="296">
        <f>IF($B468=$B465,IF(Q468&lt;0,IF(G470="",Q468,0),Q468)+U465,Q468)</f>
        <v>75.283279999999976</v>
      </c>
      <c r="V468" s="323">
        <f>IF(U468=0,0,U468/AT468)</f>
        <v>0.10255180493120826</v>
      </c>
      <c r="W468" s="74">
        <f>IF(L468="","",IF(L470&gt;0,(SUM(L468:L470)/L468)/(SUM(L468:L470)/L468+SUM(L468:L470)/L469+SUM(L468:L470)/L470),L469/SUM(L468:L469)))</f>
        <v>0.50118764845605701</v>
      </c>
      <c r="X468" s="77">
        <f t="shared" si="166"/>
        <v>0</v>
      </c>
      <c r="Y468" s="77">
        <f t="shared" si="166"/>
        <v>0</v>
      </c>
      <c r="Z468" s="89">
        <f t="shared" si="166"/>
        <v>77.186999999999998</v>
      </c>
      <c r="AA468" s="77">
        <f t="shared" si="166"/>
        <v>0</v>
      </c>
      <c r="AB468" s="77">
        <f t="shared" si="166"/>
        <v>0</v>
      </c>
      <c r="AC468" s="77">
        <f t="shared" si="166"/>
        <v>0</v>
      </c>
      <c r="AD468" s="77">
        <f t="shared" si="166"/>
        <v>0</v>
      </c>
      <c r="AE468" s="77">
        <f t="shared" si="150"/>
        <v>0</v>
      </c>
      <c r="AF468" s="77">
        <f t="shared" si="151"/>
        <v>0</v>
      </c>
      <c r="AG468" s="77">
        <f t="shared" si="152"/>
        <v>0</v>
      </c>
      <c r="AH468" s="77">
        <f t="shared" si="153"/>
        <v>0</v>
      </c>
      <c r="AI468" s="77">
        <f t="shared" si="154"/>
        <v>1</v>
      </c>
      <c r="AJ468" s="77">
        <f t="shared" si="155"/>
        <v>0</v>
      </c>
      <c r="AK468" s="77">
        <f t="shared" si="156"/>
        <v>0</v>
      </c>
      <c r="AL468" s="77">
        <f t="shared" si="157"/>
        <v>0</v>
      </c>
      <c r="AM468" s="77">
        <f t="shared" si="158"/>
        <v>0</v>
      </c>
      <c r="AN468" s="77">
        <f t="shared" si="159"/>
        <v>0</v>
      </c>
      <c r="AO468" s="77">
        <f t="shared" si="160"/>
        <v>0</v>
      </c>
      <c r="AP468" s="77">
        <f t="shared" si="161"/>
        <v>0</v>
      </c>
      <c r="AQ468" s="77">
        <f t="shared" si="162"/>
        <v>0</v>
      </c>
      <c r="AR468" s="77">
        <f t="shared" si="163"/>
        <v>0</v>
      </c>
      <c r="AS468" s="107" t="str">
        <f>IF($B468="","",IF($B468=$B465,AS465,$B468))</f>
        <v>31</v>
      </c>
      <c r="AT468" s="321">
        <f>IF($B468=$B465,AT465+SUM(O468:O470),SUM(O468:O470))</f>
        <v>734.09999999999991</v>
      </c>
      <c r="AU468" s="296">
        <f>IF($A468=" ",SUM(O468:O470),0)+AU465</f>
        <v>0</v>
      </c>
      <c r="AV468" s="296">
        <f>IF($B468="","",AV465+Q468)</f>
        <v>781.63115538757575</v>
      </c>
    </row>
    <row r="469" spans="1:48" ht="13" customHeight="1" x14ac:dyDescent="0.2">
      <c r="A469" s="308"/>
      <c r="B469" s="282"/>
      <c r="C469" s="303"/>
      <c r="D469" s="79" t="s">
        <v>28</v>
      </c>
      <c r="E469" s="277"/>
      <c r="F469" s="291"/>
      <c r="G469" s="80" t="s">
        <v>44</v>
      </c>
      <c r="H469" s="277"/>
      <c r="I469" s="81" t="s">
        <v>23</v>
      </c>
      <c r="J469" s="83">
        <f>IF(I469="","",IF(_xlfn.XLOOKUP(I469,I$3:I468,$AS$3:AS468,0,,-1)=AS469,_xlfn.XLOOKUP(I469,I$3:I468,J$3:J468,1,,-1)+1,1))</f>
        <v>6</v>
      </c>
      <c r="K469" s="174">
        <f>IF(I469="","",_xlfn.XLOOKUP(I469,I$3:I468,K$3:K468,0,,-1)+IF($D469=" ",1,0))</f>
        <v>0</v>
      </c>
      <c r="L469" s="84">
        <v>2.11</v>
      </c>
      <c r="M469" s="85"/>
      <c r="N469" s="294"/>
      <c r="O469" s="86">
        <f>IF(OR(W468="",W469=""),"",ROUND(IF(L470&gt;0,IF(M469&gt;0,M469,IF(M468&gt;0,IF(N468=TRUE,ROUND((M468*W469)/W468,0),(M468*W469)/W468),IF(M469&gt;0,IF(N468=TRUE,ROUND(M469,0),M469),IF(M470&gt;0,IF(N468=TRUE,ROUND(O470*W469/W470,0),O470*W469/W470),0)))),IF(M469&gt;0,M469,IF(N468=TRUE,ROUND((M468*W469)/W468,0),(M468*W469)/W468))),2))</f>
        <v>69.84</v>
      </c>
      <c r="P469" s="87">
        <f t="shared" si="165"/>
        <v>147.36240000000001</v>
      </c>
      <c r="Q469" s="277"/>
      <c r="R469" s="286"/>
      <c r="S469" s="286"/>
      <c r="T469" s="286"/>
      <c r="U469" s="286"/>
      <c r="V469" s="288"/>
      <c r="W469" s="88">
        <f>IF(L469="","",IF(L470&gt;0,(SUM(L468:L470)/L469)/(SUM(L468:L470)/L468+SUM(L468:L470)/L469+SUM(L468:L470)/L470),L468/SUM(L468:L469)))</f>
        <v>0.49881235154394304</v>
      </c>
      <c r="X469" s="77">
        <f t="shared" si="166"/>
        <v>0</v>
      </c>
      <c r="Y469" s="77">
        <f t="shared" si="166"/>
        <v>0</v>
      </c>
      <c r="Z469" s="77">
        <f t="shared" si="166"/>
        <v>0</v>
      </c>
      <c r="AA469" s="77">
        <f t="shared" si="166"/>
        <v>0</v>
      </c>
      <c r="AB469" s="77">
        <f t="shared" si="166"/>
        <v>0</v>
      </c>
      <c r="AC469" s="89">
        <f t="shared" si="166"/>
        <v>-69.84</v>
      </c>
      <c r="AD469" s="77">
        <f t="shared" si="166"/>
        <v>0</v>
      </c>
      <c r="AE469" s="77">
        <f t="shared" si="150"/>
        <v>0</v>
      </c>
      <c r="AF469" s="77">
        <f t="shared" si="151"/>
        <v>0</v>
      </c>
      <c r="AG469" s="77">
        <f t="shared" si="152"/>
        <v>0</v>
      </c>
      <c r="AH469" s="77">
        <f t="shared" si="153"/>
        <v>0</v>
      </c>
      <c r="AI469" s="77">
        <f t="shared" si="154"/>
        <v>0</v>
      </c>
      <c r="AJ469" s="77">
        <f t="shared" si="155"/>
        <v>0</v>
      </c>
      <c r="AK469" s="77">
        <f t="shared" si="156"/>
        <v>0</v>
      </c>
      <c r="AL469" s="77">
        <f t="shared" si="157"/>
        <v>0</v>
      </c>
      <c r="AM469" s="77">
        <f t="shared" si="158"/>
        <v>0</v>
      </c>
      <c r="AN469" s="77">
        <f t="shared" si="159"/>
        <v>0</v>
      </c>
      <c r="AO469" s="77">
        <f t="shared" si="160"/>
        <v>0</v>
      </c>
      <c r="AP469" s="77">
        <f t="shared" si="161"/>
        <v>1</v>
      </c>
      <c r="AQ469" s="77">
        <f t="shared" si="162"/>
        <v>0</v>
      </c>
      <c r="AR469" s="77">
        <f t="shared" si="163"/>
        <v>0</v>
      </c>
      <c r="AS469" s="107" t="str">
        <f>IF($B468="","",IF($B468=$B465,AS466,$B468))</f>
        <v>31</v>
      </c>
      <c r="AT469" s="311"/>
      <c r="AU469" s="298"/>
      <c r="AV469" s="298"/>
    </row>
    <row r="470" spans="1:48" ht="13.25" customHeight="1" x14ac:dyDescent="0.2">
      <c r="A470" s="309"/>
      <c r="B470" s="283"/>
      <c r="C470" s="304"/>
      <c r="D470" s="90" t="s">
        <v>32</v>
      </c>
      <c r="E470" s="278"/>
      <c r="F470" s="292"/>
      <c r="G470" s="109"/>
      <c r="H470" s="278"/>
      <c r="I470" s="110"/>
      <c r="J470" s="112" t="str">
        <f>IF(I470="","",IF(_xlfn.XLOOKUP(I470,I$3:I469,$AS$3:AS469,0,,-1)=AS470,_xlfn.XLOOKUP(I470,I$3:I469,J$3:J469,1,,-1)+1,1))</f>
        <v/>
      </c>
      <c r="K470" s="115" t="str">
        <f>IF(I470="","",_xlfn.XLOOKUP(I470,I$3:I469,K$3:K469,0,,-1)+IF($D470=" ",1,0))</f>
        <v/>
      </c>
      <c r="L470" s="113"/>
      <c r="M470" s="96"/>
      <c r="N470" s="295"/>
      <c r="O470" s="114" t="str">
        <f>IF(OR(W468="",W469=""),"",IF(L470&gt;0,ROUND(IF(M470&gt;0,M470,IF(M468&gt;0,IF(N468=TRUE,ROUND((M468*W470)/W468,0),(M468*W470)/W468),IF(M469&gt;0,IF(N468=TRUE,ROUND((M469*W470)/W469,0),(M469*W470)/W469),IF(M470&gt;0,M470,0)))),2),""))</f>
        <v/>
      </c>
      <c r="P470" s="115" t="str">
        <f t="shared" si="165"/>
        <v/>
      </c>
      <c r="Q470" s="278"/>
      <c r="R470" s="278"/>
      <c r="S470" s="278"/>
      <c r="T470" s="278"/>
      <c r="U470" s="278"/>
      <c r="V470" s="289"/>
      <c r="W470" s="116" t="str">
        <f>IF(L470="","",(SUM(L468:L470)/L470)/(SUM(L468:L470)/L468+SUM(L468:L470)/L469+SUM(L468:L470)/L470))</f>
        <v/>
      </c>
      <c r="X470" s="77">
        <f t="shared" si="166"/>
        <v>0</v>
      </c>
      <c r="Y470" s="77">
        <f t="shared" si="166"/>
        <v>0</v>
      </c>
      <c r="Z470" s="77">
        <f t="shared" si="166"/>
        <v>0</v>
      </c>
      <c r="AA470" s="77">
        <f t="shared" si="166"/>
        <v>0</v>
      </c>
      <c r="AB470" s="77">
        <f t="shared" si="166"/>
        <v>0</v>
      </c>
      <c r="AC470" s="77">
        <f t="shared" si="166"/>
        <v>0</v>
      </c>
      <c r="AD470" s="77">
        <f t="shared" si="166"/>
        <v>0</v>
      </c>
      <c r="AE470" s="77">
        <f t="shared" si="150"/>
        <v>0</v>
      </c>
      <c r="AF470" s="77">
        <f t="shared" si="151"/>
        <v>0</v>
      </c>
      <c r="AG470" s="77">
        <f t="shared" si="152"/>
        <v>0</v>
      </c>
      <c r="AH470" s="77">
        <f t="shared" si="153"/>
        <v>0</v>
      </c>
      <c r="AI470" s="77">
        <f t="shared" si="154"/>
        <v>0</v>
      </c>
      <c r="AJ470" s="77">
        <f t="shared" si="155"/>
        <v>0</v>
      </c>
      <c r="AK470" s="77">
        <f t="shared" si="156"/>
        <v>0</v>
      </c>
      <c r="AL470" s="77">
        <f t="shared" si="157"/>
        <v>0</v>
      </c>
      <c r="AM470" s="77">
        <f t="shared" si="158"/>
        <v>0</v>
      </c>
      <c r="AN470" s="77">
        <f t="shared" si="159"/>
        <v>0</v>
      </c>
      <c r="AO470" s="77">
        <f t="shared" si="160"/>
        <v>0</v>
      </c>
      <c r="AP470" s="77">
        <f t="shared" si="161"/>
        <v>0</v>
      </c>
      <c r="AQ470" s="77">
        <f t="shared" si="162"/>
        <v>0</v>
      </c>
      <c r="AR470" s="77">
        <f t="shared" si="163"/>
        <v>0</v>
      </c>
      <c r="AS470" s="107" t="str">
        <f>IF($B468="","",IF($B468=$B465,AS467,$B468))</f>
        <v>31</v>
      </c>
      <c r="AT470" s="311"/>
      <c r="AU470" s="298"/>
      <c r="AV470" s="298"/>
    </row>
    <row r="471" spans="1:48" ht="13.25" customHeight="1" x14ac:dyDescent="0.2">
      <c r="A471" s="312" t="str">
        <f>IF(OR(D471="W",D472="W",D473="W",D471="1/2W",D472="1/2W",D473="1/2W",D471="1/2L",D472="1/2L",D473="1/2L"),"OK",IF(OR(D471="L",D472="L",D473="L"),"LOSS",IF(OR(D471="X",D472="X",D473="X"),"Anulado"," ")))</f>
        <v>OK</v>
      </c>
      <c r="B471" s="316" t="str">
        <f>IF(E471="","",$B468)</f>
        <v>31</v>
      </c>
      <c r="C471" s="302" t="str">
        <f>IF(E471=""," ","– "&amp;COUNTIF(B$3:B473,$B471))</f>
        <v>– 13</v>
      </c>
      <c r="D471" s="25" t="s">
        <v>28</v>
      </c>
      <c r="E471" s="325">
        <v>44713.65625</v>
      </c>
      <c r="F471" s="315" t="s">
        <v>414</v>
      </c>
      <c r="G471" s="117" t="s">
        <v>267</v>
      </c>
      <c r="H471" s="306" t="str">
        <f ca="1">IF(E471="","",IF(AND(DAY(E471)&lt;DAY(TODAY()),$A471=" "),"???",IF($A471=" ",IF(AND(DAY(E471)=DAY(TODAY()),HOUR(E471)&lt;=HOUR(NOW())+1),IF(AND(HOUR(E471)+2&lt;=HOUR(NOW()),DAY(E471)&lt;=DAY(TODAY()),MINUTE(E471)&lt;=MINUTE(NOW())),"???",IF(OR(MINUTE(E471)&lt;=MINUTE(NOW()),HOUR(E471)&lt;=HOUR(NOW())),"!!!","")),""),"")))</f>
        <v/>
      </c>
      <c r="I471" s="27" t="s">
        <v>20</v>
      </c>
      <c r="J471" s="175">
        <f>IF(I471="","",IF(_xlfn.XLOOKUP(I471,I$3:I470,$AS$3:AS470,0,,-1)=AS471,_xlfn.XLOOKUP(I471,I$3:I470,J$3:J470,1,,-1)+1,1))</f>
        <v>11</v>
      </c>
      <c r="K471" s="176">
        <f>IF(I471="","",_xlfn.XLOOKUP(I471,I$3:I470,K$3:K470,0,,-1)+IF($D471=" ",1,0))</f>
        <v>0</v>
      </c>
      <c r="L471" s="118">
        <v>2</v>
      </c>
      <c r="M471" s="119"/>
      <c r="N471" s="318" t="b">
        <v>0</v>
      </c>
      <c r="O471" s="102">
        <f>IF(OR(W471="",W472=""),"",ROUND(IF(L473&gt;0,IF(M471&gt;0,M471,IF(M472&gt;0,IF(N471=TRUE,ROUND((M472*W471)/W472,0),(M472*W471)/W472),IF(N471=TRUE,ROUND((M473*W471)/W473,0),(M473*W471)/W473))),IF(M471&gt;0,M471,IF(N471=TRUE,ROUND((M472*W471)/W472,0),(M472*W471)/W472))),2))</f>
        <v>7.05</v>
      </c>
      <c r="P471" s="33">
        <f t="shared" si="165"/>
        <v>14.1</v>
      </c>
      <c r="Q471" s="301">
        <f>IF($A471="Anulado",0,IF(OR($A471="LOSS",$A471="OK"),IF(OR($D471="W",$D471="1/2W",$D471="1/2L"),P471-O471,IF($D471="L",-O471,0))+IF(OR($D472="W",$D472="1/2W",$D472="1/2L"),P472-O472,IF($D472="L",-O472,0))+IF(OR($D473="W",$D473="1/2W",$D473="1/2L"),P473-O473,IF($D473="L",-O473,0)),IF(AND(OR($D471="W",$D471="1/2W",$D471="1/2L"),D472="W"),P471+P472-SUM(O471:O473)+_xlfn.XLOOKUP("X",D471:D473,O471:O473,0),IF(AND(D471=TRUE,D473="W"),P471+P473-SUM(O471:O473),IF(AND(D472="W",D473="W"),P472+P473-SUM(O471:O473)+_xlfn.XLOOKUP("X",D471:D473,O471:O473,0),IF(L473&gt;0,IF(OR($D471="W",$D471="1/2W",$D471="1/2L"),P471-SUM(O471:O473)+_xlfn.XLOOKUP("X",D471:D473,O471:O473,0),IF(OR($D471="W",$D471="1/2W",$D471="1/2L"),P472-SUM(O471:O473)+_xlfn.XLOOKUP("X",D471:D473,O471:O473,0),IF(OR($D471="W",$D471="1/2W",$D471="1/2L"),P473-SUM(O471:O473)+_xlfn.XLOOKUP("X",D471:D473,O471:O473,0),SUM(P471:P473)/3-SUM(O471:O473)+_xlfn.XLOOKUP("X",D471:D473,O471:O473,0)))),IF(OR($D471="W",$D471="1/2W",$D471="1/2L"),P471-SUM(O471:O472)+_xlfn.XLOOKUP("X",D471:D473,O471:O473,0),IF(OR($D471="W",$D471="1/2W",$D471="1/2L"),P472-SUM(O471:O472)+_xlfn.XLOOKUP("X",D471:D473,O471:O473,0),SUM(P471:P472)/2-SUM(O471:O472)+_xlfn.XLOOKUP("X",D471:D473,O471:O473,0)))))))))</f>
        <v>0.64200000000000212</v>
      </c>
      <c r="R471" s="300">
        <f>IF(Q471=0,0,Q471/SUM(O471:O473))</f>
        <v>4.7696879643387972E-2</v>
      </c>
      <c r="S471" s="285">
        <f>IF($B471=$B468,IF(OR($A471="LOSS",$A471="OK",$A471="Anulada"),Q471,0)+S468,IF(OR($A471="LOSS",$A471="OK",$A471="Anulada"),Q471,0))</f>
        <v>75.925279999999972</v>
      </c>
      <c r="T471" s="285">
        <f>IF($B471="",0,IF($B471=$B468,IF(G473="",IF(OR(G471="DNB1",G471="DNB2",G471="AH1(0)",G471="AH2(0)",G471="AH1(1)",G471="AH2(1)",G471="AH1(2)",G471="AH2(2)",G471="AH1(3)",G471="AH2(3)",G471="AH1(4)",G471="AH2(4)"),0,IF(Q471&lt;0,IF(G473="",SMALL(P471:P473,1)-SUM(O471:O473),0),SMALL(P471:P473,1)-SUM(O471:O473))),IF(Q471&lt;0,IF(G473="",SMALL(P471:P473,1)-SUM(O471:O473),0),SMALL(P471:P473,1)-SUM(O471:O473)))+T468,IF(G473="",IF(OR(G471="DNB1",G471="DNB2",G471="AH1(0)",G471="AH2(0)",G471="AH1(1)",G471="AH2(1)",G471="AH1(2)",G471="AH2(2)",G471="AH1(3)",G471="AH2(3)",G471="AH1(4)",G471="AH2(4)"),0,IF(Q471&lt;0,IF(G473="",SMALL(P471:P473,1)-SUM(O471:O473),0),SMALL(P471:P473,1)-SUM(O471:O473))),IF(Q471&lt;0,IF(G473="",SMALL(P471:P473,1)-SUM(O471:O473),0),SMALL(P471:P473,1)-SUM(O471:O473)))))</f>
        <v>1.7283999999999988</v>
      </c>
      <c r="U471" s="285">
        <f>IF($B471=$B468,IF(Q471&lt;0,IF(G473="",Q471,0),Q471)+U468,Q471)</f>
        <v>75.925279999999972</v>
      </c>
      <c r="V471" s="287">
        <f>IF(U471=0,0,U471/AT471)</f>
        <v>0.10156412863181548</v>
      </c>
      <c r="W471" s="34">
        <f>IF(L471="","",IF(L473&gt;0,(SUM(L471:L473)/L471)/(SUM(L471:L473)/L471+SUM(L471:L473)/L472+SUM(L471:L473)/L473),L472/SUM(L471:L472)))</f>
        <v>0.52380952380952384</v>
      </c>
      <c r="X471" s="77">
        <f t="shared" si="166"/>
        <v>0</v>
      </c>
      <c r="Y471" s="77">
        <f t="shared" si="166"/>
        <v>0</v>
      </c>
      <c r="Z471" s="89">
        <f t="shared" si="166"/>
        <v>-7.05</v>
      </c>
      <c r="AA471" s="77">
        <f t="shared" si="166"/>
        <v>0</v>
      </c>
      <c r="AB471" s="77">
        <f t="shared" si="166"/>
        <v>0</v>
      </c>
      <c r="AC471" s="77">
        <f t="shared" si="166"/>
        <v>0</v>
      </c>
      <c r="AD471" s="77">
        <f t="shared" si="166"/>
        <v>0</v>
      </c>
      <c r="AE471" s="77">
        <f t="shared" si="150"/>
        <v>0</v>
      </c>
      <c r="AF471" s="77">
        <f t="shared" si="151"/>
        <v>0</v>
      </c>
      <c r="AG471" s="77">
        <f t="shared" si="152"/>
        <v>0</v>
      </c>
      <c r="AH471" s="77">
        <f t="shared" si="153"/>
        <v>0</v>
      </c>
      <c r="AI471" s="77">
        <f t="shared" si="154"/>
        <v>0</v>
      </c>
      <c r="AJ471" s="77">
        <f t="shared" si="155"/>
        <v>1</v>
      </c>
      <c r="AK471" s="77">
        <f t="shared" si="156"/>
        <v>0</v>
      </c>
      <c r="AL471" s="77">
        <f t="shared" si="157"/>
        <v>0</v>
      </c>
      <c r="AM471" s="77">
        <f t="shared" si="158"/>
        <v>0</v>
      </c>
      <c r="AN471" s="77">
        <f t="shared" si="159"/>
        <v>0</v>
      </c>
      <c r="AO471" s="77">
        <f t="shared" si="160"/>
        <v>0</v>
      </c>
      <c r="AP471" s="77">
        <f t="shared" si="161"/>
        <v>0</v>
      </c>
      <c r="AQ471" s="77">
        <f t="shared" si="162"/>
        <v>0</v>
      </c>
      <c r="AR471" s="77">
        <f t="shared" si="163"/>
        <v>0</v>
      </c>
      <c r="AS471" s="105" t="str">
        <f>IF($B471="","",IF($B471=$B468,AS468,$B471))</f>
        <v>31</v>
      </c>
      <c r="AT471" s="322">
        <f>IF($B471=$B468,AT468+SUM(O471:O473),SUM(O471:O473))</f>
        <v>747.56</v>
      </c>
      <c r="AU471" s="285">
        <f>IF($A471=" ",SUM(O471:O473),0)+AU468</f>
        <v>0</v>
      </c>
      <c r="AV471" s="285">
        <f>IF($B471="","",AV468+Q471)</f>
        <v>782.2731553875758</v>
      </c>
    </row>
    <row r="472" spans="1:48" ht="13" customHeight="1" x14ac:dyDescent="0.2">
      <c r="A472" s="308"/>
      <c r="B472" s="282"/>
      <c r="C472" s="303"/>
      <c r="D472" s="39" t="s">
        <v>31</v>
      </c>
      <c r="E472" s="277"/>
      <c r="F472" s="291"/>
      <c r="G472" s="120" t="s">
        <v>60</v>
      </c>
      <c r="H472" s="277"/>
      <c r="I472" s="42" t="s">
        <v>20</v>
      </c>
      <c r="J472" s="177">
        <f>IF(I472="","",IF(_xlfn.XLOOKUP(I472,I$3:I471,$AS$3:AS471,0,,-1)=AS472,_xlfn.XLOOKUP(I472,I$3:I471,J$3:J471,1,,-1)+1,1))</f>
        <v>12</v>
      </c>
      <c r="K472" s="178">
        <f>IF(I472="","",_xlfn.XLOOKUP(I472,I$3:I471,K$3:K471,0,,-1)+IF($D472=" ",1,0))</f>
        <v>0</v>
      </c>
      <c r="L472" s="121">
        <v>2.2000000000000002</v>
      </c>
      <c r="M472" s="122">
        <v>6.41</v>
      </c>
      <c r="N472" s="294"/>
      <c r="O472" s="47">
        <f>IF(OR(W471="",W472=""),"",ROUND(IF(L473&gt;0,IF(M472&gt;0,M472,IF(M471&gt;0,IF(N471=TRUE,ROUND((M471*W472)/W471,0),(M471*W472)/W471),IF(M472&gt;0,IF(N471=TRUE,ROUND(M472,0),M472),IF(M473&gt;0,IF(N471=TRUE,ROUND(O473*W472/W473,0),O473*W472/W473),0)))),IF(M472&gt;0,M472,IF(N471=TRUE,ROUND((M471*W472)/W471,0),(M471*W472)/W471))),2))</f>
        <v>6.41</v>
      </c>
      <c r="P472" s="48">
        <f t="shared" si="165"/>
        <v>14.102000000000002</v>
      </c>
      <c r="Q472" s="277"/>
      <c r="R472" s="286"/>
      <c r="S472" s="286"/>
      <c r="T472" s="286"/>
      <c r="U472" s="286"/>
      <c r="V472" s="288"/>
      <c r="W472" s="49">
        <f>IF(L472="","",IF(L473&gt;0,(SUM(L471:L473)/L472)/(SUM(L471:L473)/L471+SUM(L471:L473)/L472+SUM(L471:L473)/L473),L471/SUM(L471:L472)))</f>
        <v>0.47619047619047616</v>
      </c>
      <c r="X472" s="77">
        <f t="shared" si="166"/>
        <v>0</v>
      </c>
      <c r="Y472" s="77">
        <f t="shared" si="166"/>
        <v>0</v>
      </c>
      <c r="Z472" s="89">
        <f t="shared" si="166"/>
        <v>7.6920000000000019</v>
      </c>
      <c r="AA472" s="77">
        <f t="shared" si="166"/>
        <v>0</v>
      </c>
      <c r="AB472" s="77">
        <f t="shared" si="166"/>
        <v>0</v>
      </c>
      <c r="AC472" s="77">
        <f t="shared" si="166"/>
        <v>0</v>
      </c>
      <c r="AD472" s="77">
        <f t="shared" si="166"/>
        <v>0</v>
      </c>
      <c r="AE472" s="77">
        <f t="shared" si="150"/>
        <v>0</v>
      </c>
      <c r="AF472" s="77">
        <f t="shared" si="151"/>
        <v>0</v>
      </c>
      <c r="AG472" s="77">
        <f t="shared" si="152"/>
        <v>0</v>
      </c>
      <c r="AH472" s="77">
        <f t="shared" si="153"/>
        <v>0</v>
      </c>
      <c r="AI472" s="77">
        <f t="shared" si="154"/>
        <v>1</v>
      </c>
      <c r="AJ472" s="77">
        <f t="shared" si="155"/>
        <v>0</v>
      </c>
      <c r="AK472" s="77">
        <f t="shared" si="156"/>
        <v>0</v>
      </c>
      <c r="AL472" s="77">
        <f t="shared" si="157"/>
        <v>0</v>
      </c>
      <c r="AM472" s="77">
        <f t="shared" si="158"/>
        <v>0</v>
      </c>
      <c r="AN472" s="77">
        <f t="shared" si="159"/>
        <v>0</v>
      </c>
      <c r="AO472" s="77">
        <f t="shared" si="160"/>
        <v>0</v>
      </c>
      <c r="AP472" s="77">
        <f t="shared" si="161"/>
        <v>0</v>
      </c>
      <c r="AQ472" s="77">
        <f t="shared" si="162"/>
        <v>0</v>
      </c>
      <c r="AR472" s="77">
        <f t="shared" si="163"/>
        <v>0</v>
      </c>
      <c r="AS472" s="105" t="str">
        <f>IF($B471="","",IF($B471=$B468,AS469,$B471))</f>
        <v>31</v>
      </c>
      <c r="AT472" s="311"/>
      <c r="AU472" s="298"/>
      <c r="AV472" s="298"/>
    </row>
    <row r="473" spans="1:48" ht="13.25" customHeight="1" x14ac:dyDescent="0.2">
      <c r="A473" s="309"/>
      <c r="B473" s="283"/>
      <c r="C473" s="304"/>
      <c r="D473" s="54" t="s">
        <v>32</v>
      </c>
      <c r="E473" s="278"/>
      <c r="F473" s="292"/>
      <c r="G473" s="134"/>
      <c r="H473" s="278"/>
      <c r="I473" s="57"/>
      <c r="J473" s="179" t="str">
        <f>IF(I473="","",IF(_xlfn.XLOOKUP(I473,I$3:I472,$AS$3:AS472,0,,-1)=AS473,_xlfn.XLOOKUP(I473,I$3:I472,J$3:J472,1,,-1)+1,1))</f>
        <v/>
      </c>
      <c r="K473" s="63" t="str">
        <f>IF(I473="","",_xlfn.XLOOKUP(I473,I$3:I472,K$3:K472,0,,-1)+IF($D473=" ",1,0))</f>
        <v/>
      </c>
      <c r="L473" s="55"/>
      <c r="M473" s="128"/>
      <c r="N473" s="295"/>
      <c r="O473" s="62" t="str">
        <f>IF(OR(W471="",W472=""),"",IF(L473&gt;0,ROUND(IF(M473&gt;0,M473,IF(M471&gt;0,IF(N471=TRUE,ROUND((M471*W473)/W471,0),(M471*W473)/W471),IF(M472&gt;0,IF(N471=TRUE,ROUND((M472*W473)/W472,0),(M472*W473)/W472),IF(M473&gt;0,M473,0)))),2),""))</f>
        <v/>
      </c>
      <c r="P473" s="63" t="str">
        <f t="shared" si="165"/>
        <v/>
      </c>
      <c r="Q473" s="278"/>
      <c r="R473" s="278"/>
      <c r="S473" s="278"/>
      <c r="T473" s="278"/>
      <c r="U473" s="278"/>
      <c r="V473" s="289"/>
      <c r="W473" s="64" t="str">
        <f>IF(L473="","",(SUM(L471:L473)/L473)/(SUM(L471:L473)/L471+SUM(L471:L473)/L472+SUM(L471:L473)/L473))</f>
        <v/>
      </c>
      <c r="X473" s="77">
        <f t="shared" ref="X473:AD482" si="167">IF($I473=X$2,IF(OR($D473="W",$D473="1/2W",$D473="1/2L"),$P473-$O473,IF($D473="X",0,-$O473)),0)</f>
        <v>0</v>
      </c>
      <c r="Y473" s="77">
        <f t="shared" si="167"/>
        <v>0</v>
      </c>
      <c r="Z473" s="77">
        <f t="shared" si="167"/>
        <v>0</v>
      </c>
      <c r="AA473" s="77">
        <f t="shared" si="167"/>
        <v>0</v>
      </c>
      <c r="AB473" s="77">
        <f t="shared" si="167"/>
        <v>0</v>
      </c>
      <c r="AC473" s="77">
        <f t="shared" si="167"/>
        <v>0</v>
      </c>
      <c r="AD473" s="77">
        <f t="shared" si="167"/>
        <v>0</v>
      </c>
      <c r="AE473" s="77">
        <f t="shared" si="150"/>
        <v>0</v>
      </c>
      <c r="AF473" s="77">
        <f t="shared" si="151"/>
        <v>0</v>
      </c>
      <c r="AG473" s="77">
        <f t="shared" si="152"/>
        <v>0</v>
      </c>
      <c r="AH473" s="77">
        <f t="shared" si="153"/>
        <v>0</v>
      </c>
      <c r="AI473" s="77">
        <f t="shared" si="154"/>
        <v>0</v>
      </c>
      <c r="AJ473" s="77">
        <f t="shared" si="155"/>
        <v>0</v>
      </c>
      <c r="AK473" s="77">
        <f t="shared" si="156"/>
        <v>0</v>
      </c>
      <c r="AL473" s="77">
        <f t="shared" si="157"/>
        <v>0</v>
      </c>
      <c r="AM473" s="77">
        <f t="shared" si="158"/>
        <v>0</v>
      </c>
      <c r="AN473" s="77">
        <f t="shared" si="159"/>
        <v>0</v>
      </c>
      <c r="AO473" s="77">
        <f t="shared" si="160"/>
        <v>0</v>
      </c>
      <c r="AP473" s="77">
        <f t="shared" si="161"/>
        <v>0</v>
      </c>
      <c r="AQ473" s="77">
        <f t="shared" si="162"/>
        <v>0</v>
      </c>
      <c r="AR473" s="77">
        <f t="shared" si="163"/>
        <v>0</v>
      </c>
      <c r="AS473" s="105" t="str">
        <f>IF($B471="","",IF($B471=$B468,AS470,$B471))</f>
        <v>31</v>
      </c>
      <c r="AT473" s="311"/>
      <c r="AU473" s="298"/>
      <c r="AV473" s="298"/>
    </row>
    <row r="474" spans="1:48" ht="13.25" customHeight="1" x14ac:dyDescent="0.2">
      <c r="A474" s="307" t="str">
        <f>IF(OR(D474="W",D475="W",D476="W",D474="1/2W",D475="1/2W",D476="1/2W",D474="1/2L",D475="1/2L",D476="1/2L"),"OK",IF(OR(D474="L",D475="L",D476="L"),"LOSS",IF(OR(D474="X",D475="X",D476="X"),"Anulado"," ")))</f>
        <v>Anulado</v>
      </c>
      <c r="B474" s="317" t="str">
        <f>IF(E474="","",$B471)</f>
        <v>31</v>
      </c>
      <c r="C474" s="305" t="str">
        <f>IF(E474=""," ","– "&amp;COUNTIF(B$3:B476,$B474))</f>
        <v>– 14</v>
      </c>
      <c r="D474" s="65" t="s">
        <v>56</v>
      </c>
      <c r="E474" s="326">
        <v>44713.833333333336</v>
      </c>
      <c r="F474" s="314" t="s">
        <v>415</v>
      </c>
      <c r="G474" s="66" t="s">
        <v>150</v>
      </c>
      <c r="H474" s="313" t="str">
        <f ca="1">IF(E474="","",IF(AND(DAY(E474)&lt;DAY(TODAY()),$A474=" "),"???",IF($A474=" ",IF(AND(DAY(E474)=DAY(TODAY()),HOUR(E474)&lt;=HOUR(NOW())+1),IF(AND(HOUR(E474)+2&lt;=HOUR(NOW()),DAY(E474)&lt;=DAY(TODAY()),MINUTE(E474)&lt;=MINUTE(NOW())),"???",IF(OR(MINUTE(E474)&lt;=MINUTE(NOW()),HOUR(E474)&lt;=HOUR(NOW())),"!!!","")),""),"")))</f>
        <v/>
      </c>
      <c r="I474" s="67" t="s">
        <v>18</v>
      </c>
      <c r="J474" s="69">
        <f>IF(I474="","",IF(_xlfn.XLOOKUP(I474,I$3:I473,$AS$3:AS473,0,,-1)=AS474,_xlfn.XLOOKUP(I474,I$3:I473,J$3:J473,1,,-1)+1,1))</f>
        <v>4</v>
      </c>
      <c r="K474" s="173">
        <f>IF(I474="","",_xlfn.XLOOKUP(I474,I$3:I473,K$3:K473,0,,-1)+IF($D474=" ",1,0))</f>
        <v>0</v>
      </c>
      <c r="L474" s="70">
        <v>2.35</v>
      </c>
      <c r="M474" s="71">
        <v>15</v>
      </c>
      <c r="N474" s="293" t="b">
        <v>0</v>
      </c>
      <c r="O474" s="72">
        <f>IF(OR(W474="",W475=""),"",ROUND(IF(L476&gt;0,IF(M474&gt;0,M474,IF(M475&gt;0,IF(N474=TRUE,ROUND((M475*W474)/W475,0),(M475*W474)/W475),IF(N474=TRUE,ROUND((M476*W474)/W476,0),(M476*W474)/W476))),IF(M474&gt;0,M474,IF(N474=TRUE,ROUND((M475*W474)/W475,0),(M475*W474)/W475))),2))</f>
        <v>15</v>
      </c>
      <c r="P474" s="73">
        <f t="shared" si="165"/>
        <v>35.25</v>
      </c>
      <c r="Q474" s="320">
        <f>IF($A474="Anulado",0,IF(OR($A474="LOSS",$A474="OK"),IF(OR($D474="W",$D474="1/2W",$D474="1/2L"),P474-O474,IF($D474="L",-O474,0))+IF(OR($D475="W",$D475="1/2W",$D475="1/2L"),P475-O475,IF($D475="L",-O475,0))+IF(OR($D476="W",$D476="1/2W",$D476="1/2L"),P476-O476,IF($D476="L",-O476,0)),IF(AND(OR($D474="W",$D474="1/2W",$D474="1/2L"),D475="W"),P474+P475-SUM(O474:O476)+_xlfn.XLOOKUP("X",D474:D476,O474:O476,0),IF(AND(D474=TRUE,D476="W"),P474+P476-SUM(O474:O476),IF(AND(D475="W",D476="W"),P475+P476-SUM(O474:O476)+_xlfn.XLOOKUP("X",D474:D476,O474:O476,0),IF(L476&gt;0,IF(OR($D474="W",$D474="1/2W",$D474="1/2L"),P474-SUM(O474:O476)+_xlfn.XLOOKUP("X",D474:D476,O474:O476,0),IF(OR($D474="W",$D474="1/2W",$D474="1/2L"),P475-SUM(O474:O476)+_xlfn.XLOOKUP("X",D474:D476,O474:O476,0),IF(OR($D474="W",$D474="1/2W",$D474="1/2L"),P476-SUM(O474:O476)+_xlfn.XLOOKUP("X",D474:D476,O474:O476,0),SUM(P474:P476)/3-SUM(O474:O476)+_xlfn.XLOOKUP("X",D474:D476,O474:O476,0)))),IF(OR($D474="W",$D474="1/2W",$D474="1/2L"),P474-SUM(O474:O475)+_xlfn.XLOOKUP("X",D474:D476,O474:O476,0),IF(OR($D474="W",$D474="1/2W",$D474="1/2L"),P475-SUM(O474:O475)+_xlfn.XLOOKUP("X",D474:D476,O474:O476,0),SUM(P474:P475)/2-SUM(O474:O475)+_xlfn.XLOOKUP("X",D474:D476,O474:O476,0)))))))))</f>
        <v>0</v>
      </c>
      <c r="R474" s="319">
        <f>IF(Q474=0,0,Q474/SUM(O474:O476))</f>
        <v>0</v>
      </c>
      <c r="S474" s="296">
        <f>IF($B474=$B471,IF(OR($A474="LOSS",$A474="OK",$A474="Anulada"),Q474,0)+S471,IF(OR($A474="LOSS",$A474="OK",$A474="Anulada"),Q474,0))</f>
        <v>75.925279999999972</v>
      </c>
      <c r="T474" s="296">
        <f>IF($B474="",0,IF($B474=$B471,IF(G476="",IF(OR(G474="DNB1",G474="DNB2",G474="AH1(0)",G474="AH2(0)",G474="AH1(1)",G474="AH2(1)",G474="AH1(2)",G474="AH2(2)",G474="AH1(3)",G474="AH2(3)",G474="AH1(4)",G474="AH2(4)"),0,IF(Q474&lt;0,IF(G476="",SMALL(P474:P476,1)-SUM(O474:O476),0),SMALL(P474:P476,1)-SUM(O474:O476))),IF(Q474&lt;0,IF(G476="",SMALL(P474:P476,1)-SUM(O474:O476),0),SMALL(P474:P476,1)-SUM(O474:O476)))+T471,IF(G476="",IF(OR(G474="DNB1",G474="DNB2",G474="AH1(0)",G474="AH2(0)",G474="AH1(1)",G474="AH2(1)",G474="AH1(2)",G474="AH2(2)",G474="AH1(3)",G474="AH2(3)",G474="AH1(4)",G474="AH2(4)"),0,IF(Q474&lt;0,IF(G476="",SMALL(P474:P476,1)-SUM(O474:O476),0),SMALL(P474:P476,1)-SUM(O474:O476))),IF(Q474&lt;0,IF(G476="",SMALL(P474:P476,1)-SUM(O474:O476),0),SMALL(P474:P476,1)-SUM(O474:O476)))))</f>
        <v>1.7283999999999988</v>
      </c>
      <c r="U474" s="296">
        <f>IF($B474=$B471,IF(Q474&lt;0,IF(G476="",Q474,0),Q474)+U471,Q474)</f>
        <v>75.925279999999972</v>
      </c>
      <c r="V474" s="323">
        <f>IF(U474=0,0,U474/AT474)</f>
        <v>9.7327624663504655E-2</v>
      </c>
      <c r="W474" s="74">
        <f>IF(L474="","",IF(L476&gt;0,(SUM(L474:L476)/L474)/(SUM(L474:L476)/L474+SUM(L474:L476)/L475+SUM(L474:L476)/L476),L475/SUM(L474:L475)))</f>
        <v>0.46100917431192662</v>
      </c>
      <c r="X474" s="77">
        <f t="shared" si="167"/>
        <v>0</v>
      </c>
      <c r="Y474" s="77">
        <f t="shared" si="167"/>
        <v>0</v>
      </c>
      <c r="Z474" s="77">
        <f t="shared" si="167"/>
        <v>0</v>
      </c>
      <c r="AA474" s="77">
        <f t="shared" si="167"/>
        <v>0</v>
      </c>
      <c r="AB474" s="77">
        <f t="shared" si="167"/>
        <v>0</v>
      </c>
      <c r="AC474" s="77">
        <f t="shared" si="167"/>
        <v>0</v>
      </c>
      <c r="AD474" s="77">
        <f t="shared" si="167"/>
        <v>0</v>
      </c>
      <c r="AE474" s="77">
        <f t="shared" si="150"/>
        <v>0</v>
      </c>
      <c r="AF474" s="77">
        <f t="shared" si="151"/>
        <v>0</v>
      </c>
      <c r="AG474" s="77">
        <f t="shared" si="152"/>
        <v>0</v>
      </c>
      <c r="AH474" s="77">
        <f t="shared" si="153"/>
        <v>0</v>
      </c>
      <c r="AI474" s="77">
        <f t="shared" si="154"/>
        <v>0</v>
      </c>
      <c r="AJ474" s="77">
        <f t="shared" si="155"/>
        <v>0</v>
      </c>
      <c r="AK474" s="77">
        <f t="shared" si="156"/>
        <v>0</v>
      </c>
      <c r="AL474" s="77">
        <f t="shared" si="157"/>
        <v>0</v>
      </c>
      <c r="AM474" s="77">
        <f t="shared" si="158"/>
        <v>0</v>
      </c>
      <c r="AN474" s="77">
        <f t="shared" si="159"/>
        <v>0</v>
      </c>
      <c r="AO474" s="77">
        <f t="shared" si="160"/>
        <v>0</v>
      </c>
      <c r="AP474" s="77">
        <f t="shared" si="161"/>
        <v>0</v>
      </c>
      <c r="AQ474" s="77">
        <f t="shared" si="162"/>
        <v>0</v>
      </c>
      <c r="AR474" s="77">
        <f t="shared" si="163"/>
        <v>0</v>
      </c>
      <c r="AS474" s="107" t="str">
        <f>IF($B474="","",IF($B474=$B471,AS471,$B474))</f>
        <v>31</v>
      </c>
      <c r="AT474" s="321">
        <f>IF($B474=$B471,AT471+SUM(O474:O476),SUM(O474:O476))</f>
        <v>780.09999999999991</v>
      </c>
      <c r="AU474" s="296">
        <f>IF($A474=" ",SUM(O474:O476),0)+AU471</f>
        <v>0</v>
      </c>
      <c r="AV474" s="296">
        <f>IF($B474="","",AV471+Q474)</f>
        <v>782.2731553875758</v>
      </c>
    </row>
    <row r="475" spans="1:48" ht="13" customHeight="1" x14ac:dyDescent="0.2">
      <c r="A475" s="308"/>
      <c r="B475" s="282"/>
      <c r="C475" s="303"/>
      <c r="D475" s="79" t="s">
        <v>56</v>
      </c>
      <c r="E475" s="277"/>
      <c r="F475" s="291"/>
      <c r="G475" s="80" t="s">
        <v>78</v>
      </c>
      <c r="H475" s="277"/>
      <c r="I475" s="81" t="s">
        <v>23</v>
      </c>
      <c r="J475" s="83">
        <f>IF(I475="","",IF(_xlfn.XLOOKUP(I475,I$3:I474,$AS$3:AS474,0,,-1)=AS475,_xlfn.XLOOKUP(I475,I$3:I474,J$3:J474,1,,-1)+1,1))</f>
        <v>7</v>
      </c>
      <c r="K475" s="174">
        <f>IF(I475="","",_xlfn.XLOOKUP(I475,I$3:I474,K$3:K474,0,,-1)+IF($D475=" ",1,0))</f>
        <v>0</v>
      </c>
      <c r="L475" s="84">
        <v>2.0099999999999998</v>
      </c>
      <c r="M475" s="85"/>
      <c r="N475" s="294"/>
      <c r="O475" s="86">
        <f>IF(OR(W474="",W475=""),"",ROUND(IF(L476&gt;0,IF(M475&gt;0,M475,IF(M474&gt;0,IF(N474=TRUE,ROUND((M474*W475)/W474,0),(M474*W475)/W474),IF(M475&gt;0,IF(N474=TRUE,ROUND(M475,0),M475),IF(M476&gt;0,IF(N474=TRUE,ROUND(O476*W475/W476,0),O476*W475/W476),0)))),IF(M475&gt;0,M475,IF(N474=TRUE,ROUND((M474*W475)/W474,0),(M474*W475)/W474))),2))</f>
        <v>17.54</v>
      </c>
      <c r="P475" s="87">
        <f t="shared" si="165"/>
        <v>35.255399999999995</v>
      </c>
      <c r="Q475" s="277"/>
      <c r="R475" s="286"/>
      <c r="S475" s="286"/>
      <c r="T475" s="286"/>
      <c r="U475" s="286"/>
      <c r="V475" s="288"/>
      <c r="W475" s="88">
        <f>IF(L475="","",IF(L476&gt;0,(SUM(L474:L476)/L475)/(SUM(L474:L476)/L474+SUM(L474:L476)/L475+SUM(L474:L476)/L476),L474/SUM(L474:L475)))</f>
        <v>0.53899082568807344</v>
      </c>
      <c r="X475" s="77">
        <f t="shared" si="167"/>
        <v>0</v>
      </c>
      <c r="Y475" s="77">
        <f t="shared" si="167"/>
        <v>0</v>
      </c>
      <c r="Z475" s="77">
        <f t="shared" si="167"/>
        <v>0</v>
      </c>
      <c r="AA475" s="77">
        <f t="shared" si="167"/>
        <v>0</v>
      </c>
      <c r="AB475" s="77">
        <f t="shared" si="167"/>
        <v>0</v>
      </c>
      <c r="AC475" s="77">
        <f t="shared" si="167"/>
        <v>0</v>
      </c>
      <c r="AD475" s="77">
        <f t="shared" si="167"/>
        <v>0</v>
      </c>
      <c r="AE475" s="77">
        <f t="shared" si="150"/>
        <v>0</v>
      </c>
      <c r="AF475" s="77">
        <f t="shared" si="151"/>
        <v>0</v>
      </c>
      <c r="AG475" s="77">
        <f t="shared" si="152"/>
        <v>0</v>
      </c>
      <c r="AH475" s="77">
        <f t="shared" si="153"/>
        <v>0</v>
      </c>
      <c r="AI475" s="77">
        <f t="shared" si="154"/>
        <v>0</v>
      </c>
      <c r="AJ475" s="77">
        <f t="shared" si="155"/>
        <v>0</v>
      </c>
      <c r="AK475" s="77">
        <f t="shared" si="156"/>
        <v>0</v>
      </c>
      <c r="AL475" s="77">
        <f t="shared" si="157"/>
        <v>0</v>
      </c>
      <c r="AM475" s="77">
        <f t="shared" si="158"/>
        <v>0</v>
      </c>
      <c r="AN475" s="77">
        <f t="shared" si="159"/>
        <v>0</v>
      </c>
      <c r="AO475" s="77">
        <f t="shared" si="160"/>
        <v>0</v>
      </c>
      <c r="AP475" s="77">
        <f t="shared" si="161"/>
        <v>0</v>
      </c>
      <c r="AQ475" s="77">
        <f t="shared" si="162"/>
        <v>0</v>
      </c>
      <c r="AR475" s="77">
        <f t="shared" si="163"/>
        <v>0</v>
      </c>
      <c r="AS475" s="107" t="str">
        <f>IF($B474="","",IF($B474=$B471,AS472,$B474))</f>
        <v>31</v>
      </c>
      <c r="AT475" s="311"/>
      <c r="AU475" s="298"/>
      <c r="AV475" s="298"/>
    </row>
    <row r="476" spans="1:48" ht="13.25" customHeight="1" x14ac:dyDescent="0.2">
      <c r="A476" s="309"/>
      <c r="B476" s="283"/>
      <c r="C476" s="304"/>
      <c r="D476" s="90" t="s">
        <v>32</v>
      </c>
      <c r="E476" s="278"/>
      <c r="F476" s="292"/>
      <c r="G476" s="109"/>
      <c r="H476" s="278"/>
      <c r="I476" s="110"/>
      <c r="J476" s="112" t="str">
        <f>IF(I476="","",IF(_xlfn.XLOOKUP(I476,I$3:I475,$AS$3:AS475,0,,-1)=AS476,_xlfn.XLOOKUP(I476,I$3:I475,J$3:J475,1,,-1)+1,1))</f>
        <v/>
      </c>
      <c r="K476" s="115" t="str">
        <f>IF(I476="","",_xlfn.XLOOKUP(I476,I$3:I475,K$3:K475,0,,-1)+IF($D476=" ",1,0))</f>
        <v/>
      </c>
      <c r="L476" s="113"/>
      <c r="M476" s="96"/>
      <c r="N476" s="295"/>
      <c r="O476" s="114" t="str">
        <f>IF(OR(W474="",W475=""),"",IF(L476&gt;0,ROUND(IF(M476&gt;0,M476,IF(M474&gt;0,IF(N474=TRUE,ROUND((M474*W476)/W474,0),(M474*W476)/W474),IF(M475&gt;0,IF(N474=TRUE,ROUND((M475*W476)/W475,0),(M475*W476)/W475),IF(M476&gt;0,M476,0)))),2),""))</f>
        <v/>
      </c>
      <c r="P476" s="115" t="str">
        <f t="shared" si="165"/>
        <v/>
      </c>
      <c r="Q476" s="278"/>
      <c r="R476" s="278"/>
      <c r="S476" s="278"/>
      <c r="T476" s="278"/>
      <c r="U476" s="278"/>
      <c r="V476" s="289"/>
      <c r="W476" s="116" t="str">
        <f>IF(L476="","",(SUM(L474:L476)/L476)/(SUM(L474:L476)/L474+SUM(L474:L476)/L475+SUM(L474:L476)/L476))</f>
        <v/>
      </c>
      <c r="X476" s="77">
        <f t="shared" si="167"/>
        <v>0</v>
      </c>
      <c r="Y476" s="77">
        <f t="shared" si="167"/>
        <v>0</v>
      </c>
      <c r="Z476" s="77">
        <f t="shared" si="167"/>
        <v>0</v>
      </c>
      <c r="AA476" s="77">
        <f t="shared" si="167"/>
        <v>0</v>
      </c>
      <c r="AB476" s="77">
        <f t="shared" si="167"/>
        <v>0</v>
      </c>
      <c r="AC476" s="77">
        <f t="shared" si="167"/>
        <v>0</v>
      </c>
      <c r="AD476" s="77">
        <f t="shared" si="167"/>
        <v>0</v>
      </c>
      <c r="AE476" s="77">
        <f t="shared" si="150"/>
        <v>0</v>
      </c>
      <c r="AF476" s="77">
        <f t="shared" si="151"/>
        <v>0</v>
      </c>
      <c r="AG476" s="77">
        <f t="shared" si="152"/>
        <v>0</v>
      </c>
      <c r="AH476" s="77">
        <f t="shared" si="153"/>
        <v>0</v>
      </c>
      <c r="AI476" s="77">
        <f t="shared" si="154"/>
        <v>0</v>
      </c>
      <c r="AJ476" s="77">
        <f t="shared" si="155"/>
        <v>0</v>
      </c>
      <c r="AK476" s="77">
        <f t="shared" si="156"/>
        <v>0</v>
      </c>
      <c r="AL476" s="77">
        <f t="shared" si="157"/>
        <v>0</v>
      </c>
      <c r="AM476" s="77">
        <f t="shared" si="158"/>
        <v>0</v>
      </c>
      <c r="AN476" s="77">
        <f t="shared" si="159"/>
        <v>0</v>
      </c>
      <c r="AO476" s="77">
        <f t="shared" si="160"/>
        <v>0</v>
      </c>
      <c r="AP476" s="77">
        <f t="shared" si="161"/>
        <v>0</v>
      </c>
      <c r="AQ476" s="77">
        <f t="shared" si="162"/>
        <v>0</v>
      </c>
      <c r="AR476" s="77">
        <f t="shared" si="163"/>
        <v>0</v>
      </c>
      <c r="AS476" s="107" t="str">
        <f>IF($B474="","",IF($B474=$B471,AS473,$B474))</f>
        <v>31</v>
      </c>
      <c r="AT476" s="311"/>
      <c r="AU476" s="298"/>
      <c r="AV476" s="298"/>
    </row>
    <row r="477" spans="1:48" ht="13.25" customHeight="1" x14ac:dyDescent="0.2">
      <c r="A477" s="312" t="str">
        <f>IF(OR(D477="W",D478="W",D479="W",D477="1/2W",D478="1/2W",D479="1/2W",D477="1/2L",D478="1/2L",D479="1/2L"),"OK",IF(OR(D477="L",D478="L",D479="L"),"LOSS",IF(OR(D477="X",D478="X",D479="X"),"Anulado"," ")))</f>
        <v>OK</v>
      </c>
      <c r="B477" s="316" t="str">
        <f>IF(E477="","",$B474)</f>
        <v>31</v>
      </c>
      <c r="C477" s="302" t="str">
        <f>IF(E477=""," ","– "&amp;COUNTIF(B$3:B479,$B477))</f>
        <v>– 15</v>
      </c>
      <c r="D477" s="25" t="s">
        <v>31</v>
      </c>
      <c r="E477" s="325">
        <v>44713.53125</v>
      </c>
      <c r="F477" s="315" t="s">
        <v>416</v>
      </c>
      <c r="G477" s="117" t="s">
        <v>35</v>
      </c>
      <c r="H477" s="306" t="str">
        <f ca="1">IF(E477="","",IF(AND(DAY(E477)&lt;DAY(TODAY()),$A477=" "),"???",IF($A477=" ",IF(AND(DAY(E477)=DAY(TODAY()),HOUR(E477)&lt;=HOUR(NOW())+1),IF(AND(HOUR(E477)+2&lt;=HOUR(NOW()),DAY(E477)&lt;=DAY(TODAY()),MINUTE(E477)&lt;=MINUTE(NOW())),"???",IF(OR(MINUTE(E477)&lt;=MINUTE(NOW()),HOUR(E477)&lt;=HOUR(NOW())),"!!!","")),""),"")))</f>
        <v/>
      </c>
      <c r="I477" s="27" t="s">
        <v>19</v>
      </c>
      <c r="J477" s="175">
        <f>IF(I477="","",IF(_xlfn.XLOOKUP(I477,I$3:I476,$AS$3:AS476,0,,-1)=AS477,_xlfn.XLOOKUP(I477,I$3:I476,J$3:J476,1,,-1)+1,1))</f>
        <v>8</v>
      </c>
      <c r="K477" s="176">
        <f>IF(I477="","",_xlfn.XLOOKUP(I477,I$3:I476,K$3:K476,0,,-1)+IF($D477=" ",1,0))</f>
        <v>0</v>
      </c>
      <c r="L477" s="118">
        <v>3.25</v>
      </c>
      <c r="M477" s="119"/>
      <c r="N477" s="318" t="b">
        <v>1</v>
      </c>
      <c r="O477" s="102">
        <f>IF(OR(W477="",W478=""),"",ROUND(IF(L479&gt;0,IF(M477&gt;0,M477,IF(M478&gt;0,IF(N477=TRUE,ROUND((M478*W477)/W478,0),(M478*W477)/W478),IF(N477=TRUE,ROUND((M479*W477)/W479,0),(M479*W477)/W479))),IF(M477&gt;0,M477,IF(N477=TRUE,ROUND((M478*W477)/W478,0),(M478*W477)/W478))),2))</f>
        <v>58</v>
      </c>
      <c r="P477" s="33">
        <f t="shared" si="165"/>
        <v>188.5</v>
      </c>
      <c r="Q477" s="301">
        <f>IF($A477="Anulado",0,IF(OR($A477="LOSS",$A477="OK"),IF(OR($D477="W",$D477="1/2W",$D477="1/2L"),P477-O477,IF($D477="L",-O477,0))+IF(OR($D478="W",$D478="1/2W",$D478="1/2L"),P478-O478,IF($D478="L",-O478,0))+IF(OR($D479="W",$D479="1/2W",$D479="1/2L"),P479-O479,IF($D479="L",-O479,0)),IF(AND(OR($D477="W",$D477="1/2W",$D477="1/2L"),D478="W"),P477+P478-SUM(O477:O479)+_xlfn.XLOOKUP("X",D477:D479,O477:O479,0),IF(AND(D477=TRUE,D479="W"),P477+P479-SUM(O477:O479),IF(AND(D478="W",D479="W"),P478+P479-SUM(O477:O479)+_xlfn.XLOOKUP("X",D477:D479,O477:O479,0),IF(L479&gt;0,IF(OR($D477="W",$D477="1/2W",$D477="1/2L"),P477-SUM(O477:O479)+_xlfn.XLOOKUP("X",D477:D479,O477:O479,0),IF(OR($D477="W",$D477="1/2W",$D477="1/2L"),P478-SUM(O477:O479)+_xlfn.XLOOKUP("X",D477:D479,O477:O479,0),IF(OR($D477="W",$D477="1/2W",$D477="1/2L"),P479-SUM(O477:O479)+_xlfn.XLOOKUP("X",D477:D479,O477:O479,0),SUM(P477:P479)/3-SUM(O477:O479)+_xlfn.XLOOKUP("X",D477:D479,O477:O479,0)))),IF(OR($D477="W",$D477="1/2W",$D477="1/2L"),P477-SUM(O477:O478)+_xlfn.XLOOKUP("X",D477:D479,O477:O479,0),IF(OR($D477="W",$D477="1/2W",$D477="1/2L"),P478-SUM(O477:O478)+_xlfn.XLOOKUP("X",D477:D479,O477:O479,0),SUM(P477:P478)/2-SUM(O477:O478)+_xlfn.XLOOKUP("X",D477:D479,O477:O479,0)))))))))</f>
        <v>8.3199999999999932</v>
      </c>
      <c r="R477" s="300">
        <f>IF(Q477=0,0,Q477/SUM(O477:O479))</f>
        <v>4.6176046176046134E-2</v>
      </c>
      <c r="S477" s="285">
        <f>IF($B477=$B474,IF(OR($A477="LOSS",$A477="OK",$A477="Anulada"),Q477,0)+S474,IF(OR($A477="LOSS",$A477="OK",$A477="Anulada"),Q477,0))</f>
        <v>84.245279999999966</v>
      </c>
      <c r="T477" s="285">
        <f>IF($B477="",0,IF($B477=$B474,IF(G479="",IF(OR(G477="DNB1",G477="DNB2",G477="AH1(0)",G477="AH2(0)",G477="AH1(1)",G477="AH2(1)",G477="AH1(2)",G477="AH2(2)",G477="AH1(3)",G477="AH2(3)",G477="AH1(4)",G477="AH2(4)"),0,IF(Q477&lt;0,IF(G479="",SMALL(P477:P479,1)-SUM(O477:O479),0),SMALL(P477:P479,1)-SUM(O477:O479))),IF(Q477&lt;0,IF(G479="",SMALL(P477:P479,1)-SUM(O477:O479),0),SMALL(P477:P479,1)-SUM(O477:O479)))+T474,IF(G479="",IF(OR(G477="DNB1",G477="DNB2",G477="AH1(0)",G477="AH2(0)",G477="AH1(1)",G477="AH2(1)",G477="AH1(2)",G477="AH2(2)",G477="AH1(3)",G477="AH2(3)",G477="AH1(4)",G477="AH2(4)"),0,IF(Q477&lt;0,IF(G479="",SMALL(P477:P479,1)-SUM(O477:O479),0),SMALL(P477:P479,1)-SUM(O477:O479))),IF(Q477&lt;0,IF(G479="",SMALL(P477:P479,1)-SUM(O477:O479),0),SMALL(P477:P479,1)-SUM(O477:O479)))))</f>
        <v>1.7283999999999988</v>
      </c>
      <c r="U477" s="285">
        <f>IF($B477=$B474,IF(Q477&lt;0,IF(G479="",Q477,0),Q477)+U474,Q477)</f>
        <v>84.245279999999966</v>
      </c>
      <c r="V477" s="287">
        <f>IF(U477=0,0,U477/AT477)</f>
        <v>8.7729912108968189E-2</v>
      </c>
      <c r="W477" s="34">
        <f>IF(L477="","",IF(L479&gt;0,(SUM(L477:L479)/L477)/(SUM(L477:L479)/L477+SUM(L477:L479)/L478+SUM(L477:L479)/L479),L478/SUM(L477:L478)))</f>
        <v>0.32291666666666669</v>
      </c>
      <c r="X477" s="77">
        <f t="shared" si="167"/>
        <v>0</v>
      </c>
      <c r="Y477" s="89">
        <f t="shared" si="167"/>
        <v>130.5</v>
      </c>
      <c r="Z477" s="77">
        <f t="shared" si="167"/>
        <v>0</v>
      </c>
      <c r="AA477" s="77">
        <f t="shared" si="167"/>
        <v>0</v>
      </c>
      <c r="AB477" s="77">
        <f t="shared" si="167"/>
        <v>0</v>
      </c>
      <c r="AC477" s="77">
        <f t="shared" si="167"/>
        <v>0</v>
      </c>
      <c r="AD477" s="77">
        <f t="shared" si="167"/>
        <v>0</v>
      </c>
      <c r="AE477" s="77">
        <f t="shared" si="150"/>
        <v>0</v>
      </c>
      <c r="AF477" s="77">
        <f t="shared" si="151"/>
        <v>0</v>
      </c>
      <c r="AG477" s="77">
        <f t="shared" si="152"/>
        <v>1</v>
      </c>
      <c r="AH477" s="77">
        <f t="shared" si="153"/>
        <v>0</v>
      </c>
      <c r="AI477" s="77">
        <f t="shared" si="154"/>
        <v>0</v>
      </c>
      <c r="AJ477" s="77">
        <f t="shared" si="155"/>
        <v>0</v>
      </c>
      <c r="AK477" s="77">
        <f t="shared" si="156"/>
        <v>0</v>
      </c>
      <c r="AL477" s="77">
        <f t="shared" si="157"/>
        <v>0</v>
      </c>
      <c r="AM477" s="77">
        <f t="shared" si="158"/>
        <v>0</v>
      </c>
      <c r="AN477" s="77">
        <f t="shared" si="159"/>
        <v>0</v>
      </c>
      <c r="AO477" s="77">
        <f t="shared" si="160"/>
        <v>0</v>
      </c>
      <c r="AP477" s="77">
        <f t="shared" si="161"/>
        <v>0</v>
      </c>
      <c r="AQ477" s="77">
        <f t="shared" si="162"/>
        <v>0</v>
      </c>
      <c r="AR477" s="77">
        <f t="shared" si="163"/>
        <v>0</v>
      </c>
      <c r="AS477" s="105" t="str">
        <f>IF($B477="","",IF($B477=$B474,AS474,$B477))</f>
        <v>31</v>
      </c>
      <c r="AT477" s="322">
        <f>IF($B477=$B474,AT474+SUM(O477:O479),SUM(O477:O479))</f>
        <v>960.28</v>
      </c>
      <c r="AU477" s="285">
        <f>IF($A477=" ",SUM(O477:O479),0)+AU474</f>
        <v>0</v>
      </c>
      <c r="AV477" s="285">
        <f>IF($B477="","",AV474+Q477)</f>
        <v>790.59315538757573</v>
      </c>
    </row>
    <row r="478" spans="1:48" ht="13" customHeight="1" x14ac:dyDescent="0.2">
      <c r="A478" s="308"/>
      <c r="B478" s="282"/>
      <c r="C478" s="303"/>
      <c r="D478" s="39" t="s">
        <v>28</v>
      </c>
      <c r="E478" s="277"/>
      <c r="F478" s="291"/>
      <c r="G478" s="120" t="s">
        <v>150</v>
      </c>
      <c r="H478" s="277"/>
      <c r="I478" s="42" t="s">
        <v>22</v>
      </c>
      <c r="J478" s="177">
        <f>IF(I478="","",IF(_xlfn.XLOOKUP(I478,I$3:I477,$AS$3:AS477,0,,-1)=AS478,_xlfn.XLOOKUP(I478,I$3:I477,J$3:J477,1,,-1)+1,1))</f>
        <v>1</v>
      </c>
      <c r="K478" s="178">
        <f>IF(I478="","",_xlfn.XLOOKUP(I478,I$3:I477,K$3:K477,0,,-1)+IF($D478=" ",1,0))</f>
        <v>0</v>
      </c>
      <c r="L478" s="121">
        <v>1.55</v>
      </c>
      <c r="M478" s="122">
        <v>122.18</v>
      </c>
      <c r="N478" s="294"/>
      <c r="O478" s="47">
        <f>IF(OR(W477="",W478=""),"",ROUND(IF(L479&gt;0,IF(M478&gt;0,M478,IF(M477&gt;0,IF(N477=TRUE,ROUND((M477*W478)/W477,0),(M477*W478)/W477),IF(M478&gt;0,IF(N477=TRUE,ROUND(M478,0),M478),IF(M479&gt;0,IF(N477=TRUE,ROUND(O479*W478/W479,0),O479*W478/W479),0)))),IF(M478&gt;0,M478,IF(N477=TRUE,ROUND((M477*W478)/W477,0),(M477*W478)/W477))),2))</f>
        <v>122.18</v>
      </c>
      <c r="P478" s="48">
        <f t="shared" si="165"/>
        <v>189.37900000000002</v>
      </c>
      <c r="Q478" s="277"/>
      <c r="R478" s="286"/>
      <c r="S478" s="286"/>
      <c r="T478" s="286"/>
      <c r="U478" s="286"/>
      <c r="V478" s="288"/>
      <c r="W478" s="49">
        <f>IF(L478="","",IF(L479&gt;0,(SUM(L477:L479)/L478)/(SUM(L477:L479)/L477+SUM(L477:L479)/L478+SUM(L477:L479)/L479),L477/SUM(L477:L478)))</f>
        <v>0.67708333333333337</v>
      </c>
      <c r="X478" s="77">
        <f t="shared" si="167"/>
        <v>0</v>
      </c>
      <c r="Y478" s="77">
        <f t="shared" si="167"/>
        <v>0</v>
      </c>
      <c r="Z478" s="77">
        <f t="shared" si="167"/>
        <v>0</v>
      </c>
      <c r="AA478" s="77">
        <f t="shared" si="167"/>
        <v>0</v>
      </c>
      <c r="AB478" s="89">
        <f t="shared" si="167"/>
        <v>-122.18</v>
      </c>
      <c r="AC478" s="77">
        <f t="shared" si="167"/>
        <v>0</v>
      </c>
      <c r="AD478" s="77">
        <f t="shared" si="167"/>
        <v>0</v>
      </c>
      <c r="AE478" s="77">
        <f t="shared" si="150"/>
        <v>0</v>
      </c>
      <c r="AF478" s="77">
        <f t="shared" si="151"/>
        <v>0</v>
      </c>
      <c r="AG478" s="77">
        <f t="shared" si="152"/>
        <v>0</v>
      </c>
      <c r="AH478" s="77">
        <f t="shared" si="153"/>
        <v>0</v>
      </c>
      <c r="AI478" s="77">
        <f t="shared" si="154"/>
        <v>0</v>
      </c>
      <c r="AJ478" s="77">
        <f t="shared" si="155"/>
        <v>0</v>
      </c>
      <c r="AK478" s="77">
        <f t="shared" si="156"/>
        <v>0</v>
      </c>
      <c r="AL478" s="77">
        <f t="shared" si="157"/>
        <v>0</v>
      </c>
      <c r="AM478" s="77">
        <f t="shared" si="158"/>
        <v>0</v>
      </c>
      <c r="AN478" s="77">
        <f t="shared" si="159"/>
        <v>1</v>
      </c>
      <c r="AO478" s="77">
        <f t="shared" si="160"/>
        <v>0</v>
      </c>
      <c r="AP478" s="77">
        <f t="shared" si="161"/>
        <v>0</v>
      </c>
      <c r="AQ478" s="77">
        <f t="shared" si="162"/>
        <v>0</v>
      </c>
      <c r="AR478" s="77">
        <f t="shared" si="163"/>
        <v>0</v>
      </c>
      <c r="AS478" s="105" t="str">
        <f>IF($B477="","",IF($B477=$B474,AS475,$B477))</f>
        <v>31</v>
      </c>
      <c r="AT478" s="311"/>
      <c r="AU478" s="298"/>
      <c r="AV478" s="298"/>
    </row>
    <row r="479" spans="1:48" ht="13.25" customHeight="1" x14ac:dyDescent="0.2">
      <c r="A479" s="309"/>
      <c r="B479" s="283"/>
      <c r="C479" s="304"/>
      <c r="D479" s="54" t="s">
        <v>32</v>
      </c>
      <c r="E479" s="278"/>
      <c r="F479" s="292"/>
      <c r="G479" s="134"/>
      <c r="H479" s="278"/>
      <c r="I479" s="57"/>
      <c r="J479" s="179" t="str">
        <f>IF(I479="","",IF(_xlfn.XLOOKUP(I479,I$3:I478,$AS$3:AS478,0,,-1)=AS479,_xlfn.XLOOKUP(I479,I$3:I478,J$3:J478,1,,-1)+1,1))</f>
        <v/>
      </c>
      <c r="K479" s="63" t="str">
        <f>IF(I479="","",_xlfn.XLOOKUP(I479,I$3:I478,K$3:K478,0,,-1)+IF($D479=" ",1,0))</f>
        <v/>
      </c>
      <c r="L479" s="55"/>
      <c r="M479" s="128"/>
      <c r="N479" s="295"/>
      <c r="O479" s="62" t="str">
        <f>IF(OR(W477="",W478=""),"",IF(L479&gt;0,ROUND(IF(M479&gt;0,M479,IF(M477&gt;0,IF(N477=TRUE,ROUND((M477*W479)/W477,0),(M477*W479)/W477),IF(M478&gt;0,IF(N477=TRUE,ROUND((M478*W479)/W478,0),(M478*W479)/W478),IF(M479&gt;0,M479,0)))),2),""))</f>
        <v/>
      </c>
      <c r="P479" s="63" t="str">
        <f t="shared" si="165"/>
        <v/>
      </c>
      <c r="Q479" s="278"/>
      <c r="R479" s="278"/>
      <c r="S479" s="278"/>
      <c r="T479" s="278"/>
      <c r="U479" s="278"/>
      <c r="V479" s="289"/>
      <c r="W479" s="64" t="str">
        <f>IF(L479="","",(SUM(L477:L479)/L479)/(SUM(L477:L479)/L477+SUM(L477:L479)/L478+SUM(L477:L479)/L479))</f>
        <v/>
      </c>
      <c r="X479" s="77">
        <f t="shared" si="167"/>
        <v>0</v>
      </c>
      <c r="Y479" s="77">
        <f t="shared" si="167"/>
        <v>0</v>
      </c>
      <c r="Z479" s="77">
        <f t="shared" si="167"/>
        <v>0</v>
      </c>
      <c r="AA479" s="77">
        <f t="shared" si="167"/>
        <v>0</v>
      </c>
      <c r="AB479" s="77">
        <f t="shared" si="167"/>
        <v>0</v>
      </c>
      <c r="AC479" s="77">
        <f t="shared" si="167"/>
        <v>0</v>
      </c>
      <c r="AD479" s="77">
        <f t="shared" si="167"/>
        <v>0</v>
      </c>
      <c r="AE479" s="77">
        <f t="shared" si="150"/>
        <v>0</v>
      </c>
      <c r="AF479" s="77">
        <f t="shared" si="151"/>
        <v>0</v>
      </c>
      <c r="AG479" s="77">
        <f t="shared" si="152"/>
        <v>0</v>
      </c>
      <c r="AH479" s="77">
        <f t="shared" si="153"/>
        <v>0</v>
      </c>
      <c r="AI479" s="77">
        <f t="shared" si="154"/>
        <v>0</v>
      </c>
      <c r="AJ479" s="77">
        <f t="shared" si="155"/>
        <v>0</v>
      </c>
      <c r="AK479" s="77">
        <f t="shared" si="156"/>
        <v>0</v>
      </c>
      <c r="AL479" s="77">
        <f t="shared" si="157"/>
        <v>0</v>
      </c>
      <c r="AM479" s="77">
        <f t="shared" si="158"/>
        <v>0</v>
      </c>
      <c r="AN479" s="77">
        <f t="shared" si="159"/>
        <v>0</v>
      </c>
      <c r="AO479" s="77">
        <f t="shared" si="160"/>
        <v>0</v>
      </c>
      <c r="AP479" s="77">
        <f t="shared" si="161"/>
        <v>0</v>
      </c>
      <c r="AQ479" s="77">
        <f t="shared" si="162"/>
        <v>0</v>
      </c>
      <c r="AR479" s="77">
        <f t="shared" si="163"/>
        <v>0</v>
      </c>
      <c r="AS479" s="105" t="str">
        <f>IF($B477="","",IF($B477=$B474,AS476,$B477))</f>
        <v>31</v>
      </c>
      <c r="AT479" s="311"/>
      <c r="AU479" s="298"/>
      <c r="AV479" s="298"/>
    </row>
    <row r="480" spans="1:48" ht="13.25" customHeight="1" x14ac:dyDescent="0.2">
      <c r="A480" s="307" t="str">
        <f>IF(OR(D480="W",D481="W",D482="W",D480="1/2W",D481="1/2W",D482="1/2W",D480="1/2L",D481="1/2L",D482="1/2L"),"OK",IF(OR(D480="L",D481="L",D482="L"),"LOSS",IF(OR(D480="X",D481="X",D482="X"),"Anulado"," ")))</f>
        <v>OK</v>
      </c>
      <c r="B480" s="317" t="str">
        <f>IF(E480="","",$B477)</f>
        <v>31</v>
      </c>
      <c r="C480" s="305" t="str">
        <f>IF(E480=""," ","– "&amp;COUNTIF(B$3:B482,$B480))</f>
        <v>– 16</v>
      </c>
      <c r="D480" s="65" t="s">
        <v>31</v>
      </c>
      <c r="E480" s="326">
        <v>44713.53125</v>
      </c>
      <c r="F480" s="314" t="s">
        <v>417</v>
      </c>
      <c r="G480" s="66" t="s">
        <v>35</v>
      </c>
      <c r="H480" s="313" t="str">
        <f ca="1">IF(E480="","",IF(AND(DAY(E480)&lt;DAY(TODAY()),$A480=" "),"???",IF($A480=" ",IF(AND(DAY(E480)=DAY(TODAY()),HOUR(E480)&lt;=HOUR(NOW())+1),IF(AND(HOUR(E480)+2&lt;=HOUR(NOW()),DAY(E480)&lt;=DAY(TODAY()),MINUTE(E480)&lt;=MINUTE(NOW())),"???",IF(OR(MINUTE(E480)&lt;=MINUTE(NOW()),HOUR(E480)&lt;=HOUR(NOW())),"!!!","")),""),"")))</f>
        <v/>
      </c>
      <c r="I480" s="67" t="s">
        <v>20</v>
      </c>
      <c r="J480" s="69">
        <f>IF(I480="","",IF(_xlfn.XLOOKUP(I480,I$3:I479,$AS$3:AS479,0,,-1)=AS480,_xlfn.XLOOKUP(I480,I$3:I479,J$3:J479,1,,-1)+1,1))</f>
        <v>13</v>
      </c>
      <c r="K480" s="173">
        <f>IF(I480="","",_xlfn.XLOOKUP(I480,I$3:I479,K$3:K479,0,,-1)+IF($D480=" ",1,0))</f>
        <v>0</v>
      </c>
      <c r="L480" s="70">
        <v>2.8</v>
      </c>
      <c r="M480" s="71">
        <v>16.059999999999999</v>
      </c>
      <c r="N480" s="293" t="b">
        <v>0</v>
      </c>
      <c r="O480" s="72">
        <f>IF(OR(W480="",W481=""),"",ROUND(IF(L482&gt;0,IF(M480&gt;0,M480,IF(M481&gt;0,IF(N480=TRUE,ROUND((M481*W480)/W481,0),(M481*W480)/W481),IF(N480=TRUE,ROUND((M482*W480)/W482,0),(M482*W480)/W482))),IF(M480&gt;0,M480,IF(N480=TRUE,ROUND((M481*W480)/W481,0),(M481*W480)/W481))),2))</f>
        <v>16.059999999999999</v>
      </c>
      <c r="P480" s="73">
        <f t="shared" si="165"/>
        <v>44.967999999999996</v>
      </c>
      <c r="Q480" s="320">
        <f>IF($A480="Anulado",0,IF(OR($A480="LOSS",$A480="OK"),IF(OR($D480="W",$D480="1/2W",$D480="1/2L"),P480-O480,IF($D480="L",-O480,0))+IF(OR($D481="W",$D481="1/2W",$D481="1/2L"),P481-O481,IF($D481="L",-O481,0))+IF(OR($D482="W",$D482="1/2W",$D482="1/2L"),P482-O482,IF($D482="L",-O482,0)),IF(AND(OR($D480="W",$D480="1/2W",$D480="1/2L"),D481="W"),P480+P481-SUM(O480:O482)+_xlfn.XLOOKUP("X",D480:D482,O480:O482,0),IF(AND(D480=TRUE,D482="W"),P480+P482-SUM(O480:O482),IF(AND(D481="W",D482="W"),P481+P482-SUM(O480:O482)+_xlfn.XLOOKUP("X",D480:D482,O480:O482,0),IF(L482&gt;0,IF(OR($D480="W",$D480="1/2W",$D480="1/2L"),P480-SUM(O480:O482)+_xlfn.XLOOKUP("X",D480:D482,O480:O482,0),IF(OR($D480="W",$D480="1/2W",$D480="1/2L"),P481-SUM(O480:O482)+_xlfn.XLOOKUP("X",D480:D482,O480:O482,0),IF(OR($D480="W",$D480="1/2W",$D480="1/2L"),P482-SUM(O480:O482)+_xlfn.XLOOKUP("X",D480:D482,O480:O482,0),SUM(P480:P482)/3-SUM(O480:O482)+_xlfn.XLOOKUP("X",D480:D482,O480:O482,0)))),IF(OR($D480="W",$D480="1/2W",$D480="1/2L"),P480-SUM(O480:O481)+_xlfn.XLOOKUP("X",D480:D482,O480:O482,0),IF(OR($D480="W",$D480="1/2W",$D480="1/2L"),P481-SUM(O480:O481)+_xlfn.XLOOKUP("X",D480:D482,O480:O482,0),SUM(P480:P481)/2-SUM(O480:O481)+_xlfn.XLOOKUP("X",D480:D482,O480:O482,0)))))))))</f>
        <v>3.6579999999999977</v>
      </c>
      <c r="R480" s="319">
        <f>IF(Q480=0,0,Q480/SUM(O480:O482))</f>
        <v>8.8549987896393068E-2</v>
      </c>
      <c r="S480" s="296">
        <f>IF($B480=$B477,IF(OR($A480="LOSS",$A480="OK",$A480="Anulada"),Q480,0)+S477,IF(OR($A480="LOSS",$A480="OK",$A480="Anulada"),Q480,0))</f>
        <v>87.903279999999967</v>
      </c>
      <c r="T480" s="296">
        <f>IF($B480="",0,IF($B480=$B477,IF(G482="",IF(OR(G480="DNB1",G480="DNB2",G480="AH1(0)",G480="AH2(0)",G480="AH1(1)",G480="AH2(1)",G480="AH1(2)",G480="AH2(2)",G480="AH1(3)",G480="AH2(3)",G480="AH1(4)",G480="AH2(4)"),0,IF(Q480&lt;0,IF(G482="",SMALL(P480:P482,1)-SUM(O480:O482),0),SMALL(P480:P482,1)-SUM(O480:O482))),IF(Q480&lt;0,IF(G482="",SMALL(P480:P482,1)-SUM(O480:O482),0),SMALL(P480:P482,1)-SUM(O480:O482)))+T477,IF(G482="",IF(OR(G480="DNB1",G480="DNB2",G480="AH1(0)",G480="AH2(0)",G480="AH1(1)",G480="AH2(1)",G480="AH1(2)",G480="AH2(2)",G480="AH1(3)",G480="AH2(3)",G480="AH1(4)",G480="AH2(4)"),0,IF(Q480&lt;0,IF(G482="",SMALL(P480:P482,1)-SUM(O480:O482),0),SMALL(P480:P482,1)-SUM(O480:O482))),IF(Q480&lt;0,IF(G482="",SMALL(P480:P482,1)-SUM(O480:O482),0),SMALL(P480:P482,1)-SUM(O480:O482)))))</f>
        <v>1.7283999999999988</v>
      </c>
      <c r="U480" s="296">
        <f>IF($B480=$B477,IF(Q480&lt;0,IF(G482="",Q480,0),Q480)+U477,Q480)</f>
        <v>87.903279999999967</v>
      </c>
      <c r="V480" s="323">
        <f>IF(U480=0,0,U480/AT480)</f>
        <v>8.7763735660300102E-2</v>
      </c>
      <c r="W480" s="74">
        <f>IF(L480="","",IF(L482&gt;0,(SUM(L480:L482)/L480)/(SUM(L480:L482)/L480+SUM(L480:L482)/L481+SUM(L480:L482)/L482),L481/SUM(L480:L481)))</f>
        <v>0.38877974241432006</v>
      </c>
      <c r="X480" s="77">
        <f t="shared" si="167"/>
        <v>0</v>
      </c>
      <c r="Y480" s="77">
        <f t="shared" si="167"/>
        <v>0</v>
      </c>
      <c r="Z480" s="89">
        <f t="shared" si="167"/>
        <v>28.907999999999998</v>
      </c>
      <c r="AA480" s="77">
        <f t="shared" si="167"/>
        <v>0</v>
      </c>
      <c r="AB480" s="77">
        <f t="shared" si="167"/>
        <v>0</v>
      </c>
      <c r="AC480" s="77">
        <f t="shared" si="167"/>
        <v>0</v>
      </c>
      <c r="AD480" s="77">
        <f t="shared" si="167"/>
        <v>0</v>
      </c>
      <c r="AE480" s="77">
        <f t="shared" si="150"/>
        <v>0</v>
      </c>
      <c r="AF480" s="77">
        <f t="shared" si="151"/>
        <v>0</v>
      </c>
      <c r="AG480" s="77">
        <f t="shared" si="152"/>
        <v>0</v>
      </c>
      <c r="AH480" s="77">
        <f t="shared" si="153"/>
        <v>0</v>
      </c>
      <c r="AI480" s="77">
        <f t="shared" si="154"/>
        <v>1</v>
      </c>
      <c r="AJ480" s="77">
        <f t="shared" si="155"/>
        <v>0</v>
      </c>
      <c r="AK480" s="77">
        <f t="shared" si="156"/>
        <v>0</v>
      </c>
      <c r="AL480" s="77">
        <f t="shared" si="157"/>
        <v>0</v>
      </c>
      <c r="AM480" s="77">
        <f t="shared" si="158"/>
        <v>0</v>
      </c>
      <c r="AN480" s="77">
        <f t="shared" si="159"/>
        <v>0</v>
      </c>
      <c r="AO480" s="77">
        <f t="shared" si="160"/>
        <v>0</v>
      </c>
      <c r="AP480" s="77">
        <f t="shared" si="161"/>
        <v>0</v>
      </c>
      <c r="AQ480" s="77">
        <f t="shared" si="162"/>
        <v>0</v>
      </c>
      <c r="AR480" s="77">
        <f t="shared" si="163"/>
        <v>0</v>
      </c>
      <c r="AS480" s="107" t="str">
        <f>IF($B480="","",IF($B480=$B477,AS477,$B480))</f>
        <v>31</v>
      </c>
      <c r="AT480" s="321">
        <f>IF($B480=$B477,AT477+SUM(O480:O482),SUM(O480:O482))</f>
        <v>1001.5899999999999</v>
      </c>
      <c r="AU480" s="296">
        <f>IF($A480=" ",SUM(O480:O482),0)+AU477</f>
        <v>0</v>
      </c>
      <c r="AV480" s="296">
        <f>IF($B480="","",AV477+Q480)</f>
        <v>794.25115538757575</v>
      </c>
    </row>
    <row r="481" spans="1:48" ht="13" customHeight="1" x14ac:dyDescent="0.2">
      <c r="A481" s="308"/>
      <c r="B481" s="282"/>
      <c r="C481" s="303"/>
      <c r="D481" s="79" t="s">
        <v>28</v>
      </c>
      <c r="E481" s="277"/>
      <c r="F481" s="291"/>
      <c r="G481" s="80" t="s">
        <v>150</v>
      </c>
      <c r="H481" s="277"/>
      <c r="I481" s="81" t="s">
        <v>23</v>
      </c>
      <c r="J481" s="83">
        <f>IF(I481="","",IF(_xlfn.XLOOKUP(I481,I$3:I480,$AS$3:AS480,0,,-1)=AS481,_xlfn.XLOOKUP(I481,I$3:I480,J$3:J480,1,,-1)+1,1))</f>
        <v>8</v>
      </c>
      <c r="K481" s="174">
        <f>IF(I481="","",_xlfn.XLOOKUP(I481,I$3:I480,K$3:K480,0,,-1)+IF($D481=" ",1,0))</f>
        <v>0</v>
      </c>
      <c r="L481" s="84">
        <v>1.7809999999999999</v>
      </c>
      <c r="M481" s="85"/>
      <c r="N481" s="294"/>
      <c r="O481" s="86">
        <f>IF(OR(W480="",W481=""),"",ROUND(IF(L482&gt;0,IF(M481&gt;0,M481,IF(M480&gt;0,IF(N480=TRUE,ROUND((M480*W481)/W480,0),(M480*W481)/W480),IF(M481&gt;0,IF(N480=TRUE,ROUND(M481,0),M481),IF(M482&gt;0,IF(N480=TRUE,ROUND(O482*W481/W482,0),O482*W481/W482),0)))),IF(M481&gt;0,M481,IF(N480=TRUE,ROUND((M480*W481)/W480,0),(M480*W481)/W480))),2))</f>
        <v>25.25</v>
      </c>
      <c r="P481" s="87">
        <f t="shared" si="165"/>
        <v>44.97025</v>
      </c>
      <c r="Q481" s="277"/>
      <c r="R481" s="286"/>
      <c r="S481" s="286"/>
      <c r="T481" s="286"/>
      <c r="U481" s="286"/>
      <c r="V481" s="288"/>
      <c r="W481" s="88">
        <f>IF(L481="","",IF(L482&gt;0,(SUM(L480:L482)/L481)/(SUM(L480:L482)/L480+SUM(L480:L482)/L481+SUM(L480:L482)/L482),L480/SUM(L480:L481)))</f>
        <v>0.61122025758567999</v>
      </c>
      <c r="X481" s="77">
        <f t="shared" si="167"/>
        <v>0</v>
      </c>
      <c r="Y481" s="77">
        <f t="shared" si="167"/>
        <v>0</v>
      </c>
      <c r="Z481" s="77">
        <f t="shared" si="167"/>
        <v>0</v>
      </c>
      <c r="AA481" s="77">
        <f t="shared" si="167"/>
        <v>0</v>
      </c>
      <c r="AB481" s="77">
        <f t="shared" si="167"/>
        <v>0</v>
      </c>
      <c r="AC481" s="89">
        <f t="shared" si="167"/>
        <v>-25.25</v>
      </c>
      <c r="AD481" s="77">
        <f t="shared" si="167"/>
        <v>0</v>
      </c>
      <c r="AE481" s="77">
        <f t="shared" si="150"/>
        <v>0</v>
      </c>
      <c r="AF481" s="77">
        <f t="shared" si="151"/>
        <v>0</v>
      </c>
      <c r="AG481" s="77">
        <f t="shared" si="152"/>
        <v>0</v>
      </c>
      <c r="AH481" s="77">
        <f t="shared" si="153"/>
        <v>0</v>
      </c>
      <c r="AI481" s="77">
        <f t="shared" si="154"/>
        <v>0</v>
      </c>
      <c r="AJ481" s="77">
        <f t="shared" si="155"/>
        <v>0</v>
      </c>
      <c r="AK481" s="77">
        <f t="shared" si="156"/>
        <v>0</v>
      </c>
      <c r="AL481" s="77">
        <f t="shared" si="157"/>
        <v>0</v>
      </c>
      <c r="AM481" s="77">
        <f t="shared" si="158"/>
        <v>0</v>
      </c>
      <c r="AN481" s="77">
        <f t="shared" si="159"/>
        <v>0</v>
      </c>
      <c r="AO481" s="77">
        <f t="shared" si="160"/>
        <v>0</v>
      </c>
      <c r="AP481" s="77">
        <f t="shared" si="161"/>
        <v>1</v>
      </c>
      <c r="AQ481" s="77">
        <f t="shared" si="162"/>
        <v>0</v>
      </c>
      <c r="AR481" s="77">
        <f t="shared" si="163"/>
        <v>0</v>
      </c>
      <c r="AS481" s="107" t="str">
        <f>IF($B480="","",IF($B480=$B477,AS478,$B480))</f>
        <v>31</v>
      </c>
      <c r="AT481" s="311"/>
      <c r="AU481" s="298"/>
      <c r="AV481" s="298"/>
    </row>
    <row r="482" spans="1:48" ht="13.25" customHeight="1" x14ac:dyDescent="0.2">
      <c r="A482" s="309"/>
      <c r="B482" s="283"/>
      <c r="C482" s="304"/>
      <c r="D482" s="90" t="s">
        <v>32</v>
      </c>
      <c r="E482" s="278"/>
      <c r="F482" s="292"/>
      <c r="G482" s="109"/>
      <c r="H482" s="278"/>
      <c r="I482" s="110"/>
      <c r="J482" s="112" t="str">
        <f>IF(I482="","",IF(_xlfn.XLOOKUP(I482,I$3:I481,$AS$3:AS481,0,,-1)=AS482,_xlfn.XLOOKUP(I482,I$3:I481,J$3:J481,1,,-1)+1,1))</f>
        <v/>
      </c>
      <c r="K482" s="115" t="str">
        <f>IF(I482="","",_xlfn.XLOOKUP(I482,I$3:I481,K$3:K481,0,,-1)+IF($D482=" ",1,0))</f>
        <v/>
      </c>
      <c r="L482" s="113"/>
      <c r="M482" s="96"/>
      <c r="N482" s="295"/>
      <c r="O482" s="114" t="str">
        <f>IF(OR(W480="",W481=""),"",IF(L482&gt;0,ROUND(IF(M482&gt;0,M482,IF(M480&gt;0,IF(N480=TRUE,ROUND((M480*W482)/W480,0),(M480*W482)/W480),IF(M481&gt;0,IF(N480=TRUE,ROUND((M481*W482)/W481,0),(M481*W482)/W481),IF(M482&gt;0,M482,0)))),2),""))</f>
        <v/>
      </c>
      <c r="P482" s="115" t="str">
        <f t="shared" si="165"/>
        <v/>
      </c>
      <c r="Q482" s="278"/>
      <c r="R482" s="278"/>
      <c r="S482" s="278"/>
      <c r="T482" s="278"/>
      <c r="U482" s="278"/>
      <c r="V482" s="289"/>
      <c r="W482" s="116" t="str">
        <f>IF(L482="","",(SUM(L480:L482)/L482)/(SUM(L480:L482)/L480+SUM(L480:L482)/L481+SUM(L480:L482)/L482))</f>
        <v/>
      </c>
      <c r="X482" s="77">
        <f t="shared" si="167"/>
        <v>0</v>
      </c>
      <c r="Y482" s="77">
        <f t="shared" si="167"/>
        <v>0</v>
      </c>
      <c r="Z482" s="77">
        <f t="shared" si="167"/>
        <v>0</v>
      </c>
      <c r="AA482" s="77">
        <f t="shared" si="167"/>
        <v>0</v>
      </c>
      <c r="AB482" s="77">
        <f t="shared" si="167"/>
        <v>0</v>
      </c>
      <c r="AC482" s="77">
        <f t="shared" si="167"/>
        <v>0</v>
      </c>
      <c r="AD482" s="77">
        <f t="shared" si="167"/>
        <v>0</v>
      </c>
      <c r="AE482" s="77">
        <f t="shared" si="150"/>
        <v>0</v>
      </c>
      <c r="AF482" s="77">
        <f t="shared" si="151"/>
        <v>0</v>
      </c>
      <c r="AG482" s="77">
        <f t="shared" si="152"/>
        <v>0</v>
      </c>
      <c r="AH482" s="77">
        <f t="shared" si="153"/>
        <v>0</v>
      </c>
      <c r="AI482" s="77">
        <f t="shared" si="154"/>
        <v>0</v>
      </c>
      <c r="AJ482" s="77">
        <f t="shared" si="155"/>
        <v>0</v>
      </c>
      <c r="AK482" s="77">
        <f t="shared" si="156"/>
        <v>0</v>
      </c>
      <c r="AL482" s="77">
        <f t="shared" si="157"/>
        <v>0</v>
      </c>
      <c r="AM482" s="77">
        <f t="shared" si="158"/>
        <v>0</v>
      </c>
      <c r="AN482" s="77">
        <f t="shared" si="159"/>
        <v>0</v>
      </c>
      <c r="AO482" s="77">
        <f t="shared" si="160"/>
        <v>0</v>
      </c>
      <c r="AP482" s="77">
        <f t="shared" si="161"/>
        <v>0</v>
      </c>
      <c r="AQ482" s="77">
        <f t="shared" si="162"/>
        <v>0</v>
      </c>
      <c r="AR482" s="77">
        <f t="shared" si="163"/>
        <v>0</v>
      </c>
      <c r="AS482" s="107" t="str">
        <f>IF($B480="","",IF($B480=$B477,AS479,$B480))</f>
        <v>31</v>
      </c>
      <c r="AT482" s="311"/>
      <c r="AU482" s="298"/>
      <c r="AV482" s="298"/>
    </row>
    <row r="483" spans="1:48" ht="13.25" customHeight="1" x14ac:dyDescent="0.2">
      <c r="A483" s="312" t="str">
        <f>IF(OR(D483="W",D484="W",D485="W",D483="1/2W",D484="1/2W",D485="1/2W",D483="1/2L",D484="1/2L",D485="1/2L"),"OK",IF(OR(D483="L",D484="L",D485="L"),"LOSS",IF(OR(D483="X",D484="X",D485="X"),"Anulado"," ")))</f>
        <v>OK</v>
      </c>
      <c r="B483" s="316" t="str">
        <f>IF(E483="","",$B480)</f>
        <v>31</v>
      </c>
      <c r="C483" s="302" t="str">
        <f>IF(E483=""," ","– "&amp;COUNTIF(B$3:B485,$B483))</f>
        <v>– 17</v>
      </c>
      <c r="D483" s="25" t="s">
        <v>31</v>
      </c>
      <c r="E483" s="325">
        <v>44712.583333333336</v>
      </c>
      <c r="F483" s="315" t="s">
        <v>413</v>
      </c>
      <c r="G483" s="117" t="s">
        <v>35</v>
      </c>
      <c r="H483" s="306" t="str">
        <f ca="1">IF(E483="","",IF(AND(DAY(E483)&lt;DAY(TODAY()),$A483=" "),"???",IF($A483=" ",IF(AND(DAY(E483)=DAY(TODAY()),HOUR(E483)&lt;=HOUR(NOW())+1),IF(AND(HOUR(E483)+2&lt;=HOUR(NOW()),DAY(E483)&lt;=DAY(TODAY()),MINUTE(E483)&lt;=MINUTE(NOW())),"???",IF(OR(MINUTE(E483)&lt;=MINUTE(NOW()),HOUR(E483)&lt;=HOUR(NOW())),"!!!","")),""),"")))</f>
        <v/>
      </c>
      <c r="I483" s="27" t="s">
        <v>20</v>
      </c>
      <c r="J483" s="175">
        <f>IF(I483="","",IF(_xlfn.XLOOKUP(I483,I$3:I482,$AS$3:AS482,0,,-1)=AS483,_xlfn.XLOOKUP(I483,I$3:I482,J$3:J482,1,,-1)+1,1))</f>
        <v>14</v>
      </c>
      <c r="K483" s="176">
        <f>IF(I483="","",_xlfn.XLOOKUP(I483,I$3:I482,K$3:K482,0,,-1)+IF($D483=" ",1,0))</f>
        <v>0</v>
      </c>
      <c r="L483" s="118">
        <v>1.68</v>
      </c>
      <c r="M483" s="119">
        <v>56.74</v>
      </c>
      <c r="N483" s="318" t="b">
        <v>0</v>
      </c>
      <c r="O483" s="102">
        <f>IF(OR(W483="",W484=""),"",ROUND(IF(L485&gt;0,IF(M483&gt;0,M483,IF(M484&gt;0,IF(N483=TRUE,ROUND((M484*W483)/W484,0),(M484*W483)/W484),IF(N483=TRUE,ROUND((M485*W483)/W485,0),(M485*W483)/W485))),IF(M483&gt;0,M483,IF(N483=TRUE,ROUND((M484*W483)/W484,0),(M484*W483)/W484))),2))</f>
        <v>56.74</v>
      </c>
      <c r="P483" s="33">
        <f t="shared" si="165"/>
        <v>95.3232</v>
      </c>
      <c r="Q483" s="301">
        <f>IF($A483="Anulado",0,IF(OR($A483="LOSS",$A483="OK"),IF(OR($D483="W",$D483="1/2W",$D483="1/2L"),P483-O483,IF($D483="L",-O483,0))+IF(OR($D484="W",$D484="1/2W",$D484="1/2L"),P484-O484,IF($D484="L",-O484,0))+IF(OR($D485="W",$D485="1/2W",$D485="1/2L"),P485-O485,IF($D485="L",-O485,0)),IF(AND(OR($D483="W",$D483="1/2W",$D483="1/2L"),D484="W"),P483+P484-SUM(O483:O485)+_xlfn.XLOOKUP("X",D483:D485,O483:O485,0),IF(AND(D483=TRUE,D485="W"),P483+P485-SUM(O483:O485),IF(AND(D484="W",D485="W"),P484+P485-SUM(O483:O485)+_xlfn.XLOOKUP("X",D483:D485,O483:O485,0),IF(L485&gt;0,IF(OR($D483="W",$D483="1/2W",$D483="1/2L"),P483-SUM(O483:O485)+_xlfn.XLOOKUP("X",D483:D485,O483:O485,0),IF(OR($D483="W",$D483="1/2W",$D483="1/2L"),P484-SUM(O483:O485)+_xlfn.XLOOKUP("X",D483:D485,O483:O485,0),IF(OR($D483="W",$D483="1/2W",$D483="1/2L"),P485-SUM(O483:O485)+_xlfn.XLOOKUP("X",D483:D485,O483:O485,0),SUM(P483:P485)/3-SUM(O483:O485)+_xlfn.XLOOKUP("X",D483:D485,O483:O485,0)))),IF(OR($D483="W",$D483="1/2W",$D483="1/2L"),P483-SUM(O483:O484)+_xlfn.XLOOKUP("X",D483:D485,O483:O485,0),IF(OR($D483="W",$D483="1/2W",$D483="1/2L"),P484-SUM(O483:O484)+_xlfn.XLOOKUP("X",D483:D485,O483:O485,0),SUM(P483:P484)/2-SUM(O483:O484)+_xlfn.XLOOKUP("X",D483:D485,O483:O485,0)))))))))</f>
        <v>2.3031999999999968</v>
      </c>
      <c r="R483" s="300">
        <f>IF(Q483=0,0,Q483/SUM(O483:O485))</f>
        <v>2.476026660933129E-2</v>
      </c>
      <c r="S483" s="285">
        <f>IF($B483=$B480,IF(OR($A483="LOSS",$A483="OK",$A483="Anulada"),Q483,0)+S480,IF(OR($A483="LOSS",$A483="OK",$A483="Anulada"),Q483,0))</f>
        <v>90.206479999999971</v>
      </c>
      <c r="T483" s="285">
        <f>IF($B483="",0,IF($B483=$B480,IF(G485="",IF(OR(G483="DNB1",G483="DNB2",G483="AH1(0)",G483="AH2(0)",G483="AH1(1)",G483="AH2(1)",G483="AH1(2)",G483="AH2(2)",G483="AH1(3)",G483="AH2(3)",G483="AH1(4)",G483="AH2(4)"),0,IF(Q483&lt;0,IF(G485="",SMALL(P483:P485,1)-SUM(O483:O485),0),SMALL(P483:P485,1)-SUM(O483:O485))),IF(Q483&lt;0,IF(G485="",SMALL(P483:P485,1)-SUM(O483:O485),0),SMALL(P483:P485,1)-SUM(O483:O485)))+T480,IF(G485="",IF(OR(G483="DNB1",G483="DNB2",G483="AH1(0)",G483="AH2(0)",G483="AH1(1)",G483="AH2(1)",G483="AH1(2)",G483="AH2(2)",G483="AH1(3)",G483="AH2(3)",G483="AH1(4)",G483="AH2(4)"),0,IF(Q483&lt;0,IF(G485="",SMALL(P483:P485,1)-SUM(O483:O485),0),SMALL(P483:P485,1)-SUM(O483:O485))),IF(Q483&lt;0,IF(G485="",SMALL(P483:P485,1)-SUM(O483:O485),0),SMALL(P483:P485,1)-SUM(O483:O485)))))</f>
        <v>-52.710600000000014</v>
      </c>
      <c r="U483" s="285">
        <f>IF($B483=$B480,IF(Q483&lt;0,IF(G485="",Q483,0),Q483)+U480,Q483)</f>
        <v>90.206479999999971</v>
      </c>
      <c r="V483" s="287">
        <f>IF(U483=0,0,U483/AT483)</f>
        <v>8.2409698431404776E-2</v>
      </c>
      <c r="W483" s="34">
        <f>IF(L483="","",IF(L485&gt;0,(SUM(L483:L485)/L483)/(SUM(L483:L485)/L483+SUM(L483:L485)/L484+SUM(L483:L485)/L485),L484/SUM(L483:L484)))</f>
        <v>0.42800244113962671</v>
      </c>
      <c r="X483" s="77">
        <f t="shared" ref="X483:AD492" si="168">IF($I483=X$2,IF(OR($D483="W",$D483="1/2W",$D483="1/2L"),$P483-$O483,IF($D483="X",0,-$O483)),0)</f>
        <v>0</v>
      </c>
      <c r="Y483" s="77">
        <f t="shared" si="168"/>
        <v>0</v>
      </c>
      <c r="Z483" s="89">
        <f t="shared" si="168"/>
        <v>38.583199999999998</v>
      </c>
      <c r="AA483" s="77">
        <f t="shared" si="168"/>
        <v>0</v>
      </c>
      <c r="AB483" s="77">
        <f t="shared" si="168"/>
        <v>0</v>
      </c>
      <c r="AC483" s="77">
        <f t="shared" si="168"/>
        <v>0</v>
      </c>
      <c r="AD483" s="77">
        <f t="shared" si="168"/>
        <v>0</v>
      </c>
      <c r="AE483" s="77">
        <f t="shared" si="150"/>
        <v>0</v>
      </c>
      <c r="AF483" s="77">
        <f t="shared" si="151"/>
        <v>0</v>
      </c>
      <c r="AG483" s="77">
        <f t="shared" si="152"/>
        <v>0</v>
      </c>
      <c r="AH483" s="77">
        <f t="shared" si="153"/>
        <v>0</v>
      </c>
      <c r="AI483" s="77">
        <f t="shared" si="154"/>
        <v>1</v>
      </c>
      <c r="AJ483" s="77">
        <f t="shared" si="155"/>
        <v>0</v>
      </c>
      <c r="AK483" s="77">
        <f t="shared" si="156"/>
        <v>0</v>
      </c>
      <c r="AL483" s="77">
        <f t="shared" si="157"/>
        <v>0</v>
      </c>
      <c r="AM483" s="77">
        <f t="shared" si="158"/>
        <v>0</v>
      </c>
      <c r="AN483" s="77">
        <f t="shared" si="159"/>
        <v>0</v>
      </c>
      <c r="AO483" s="77">
        <f t="shared" si="160"/>
        <v>0</v>
      </c>
      <c r="AP483" s="77">
        <f t="shared" si="161"/>
        <v>0</v>
      </c>
      <c r="AQ483" s="77">
        <f t="shared" si="162"/>
        <v>0</v>
      </c>
      <c r="AR483" s="77">
        <f t="shared" si="163"/>
        <v>0</v>
      </c>
      <c r="AS483" s="105" t="str">
        <f>IF($B483="","",IF($B483=$B480,AS480,$B483))</f>
        <v>31</v>
      </c>
      <c r="AT483" s="322">
        <f>IF($B483=$B480,AT480+SUM(O483:O485),SUM(O483:O485))</f>
        <v>1094.6099999999999</v>
      </c>
      <c r="AU483" s="285">
        <f>IF($A483=" ",SUM(O483:O485),0)+AU480</f>
        <v>0</v>
      </c>
      <c r="AV483" s="285">
        <f>IF($B483="","",AV480+Q483)</f>
        <v>796.5543553875757</v>
      </c>
    </row>
    <row r="484" spans="1:48" ht="13" customHeight="1" x14ac:dyDescent="0.2">
      <c r="A484" s="308"/>
      <c r="B484" s="282"/>
      <c r="C484" s="303"/>
      <c r="D484" s="39" t="s">
        <v>28</v>
      </c>
      <c r="E484" s="277"/>
      <c r="F484" s="291"/>
      <c r="G484" s="120" t="s">
        <v>44</v>
      </c>
      <c r="H484" s="277"/>
      <c r="I484" s="42" t="s">
        <v>23</v>
      </c>
      <c r="J484" s="177">
        <f>IF(I484="","",IF(_xlfn.XLOOKUP(I484,I$3:I483,$AS$3:AS483,0,,-1)=AS484,_xlfn.XLOOKUP(I484,I$3:I483,J$3:J483,1,,-1)+1,1))</f>
        <v>9</v>
      </c>
      <c r="K484" s="178">
        <f>IF(I484="","",_xlfn.XLOOKUP(I484,I$3:I483,K$3:K483,0,,-1)+IF($D484=" ",1,0))</f>
        <v>0</v>
      </c>
      <c r="L484" s="121">
        <v>2.0499999999999998</v>
      </c>
      <c r="M484" s="122">
        <v>18.82</v>
      </c>
      <c r="N484" s="294"/>
      <c r="O484" s="47">
        <f>IF(OR(W483="",W484=""),"",ROUND(IF(L485&gt;0,IF(M484&gt;0,M484,IF(M483&gt;0,IF(N483=TRUE,ROUND((M483*W484)/W483,0),(M483*W484)/W483),IF(M484&gt;0,IF(N483=TRUE,ROUND(M484,0),M484),IF(M485&gt;0,IF(N483=TRUE,ROUND(O485*W484/W485,0),O485*W484/W485),0)))),IF(M484&gt;0,M484,IF(N483=TRUE,ROUND((M483*W484)/W483,0),(M483*W484)/W483))),2))</f>
        <v>18.82</v>
      </c>
      <c r="P484" s="48">
        <f t="shared" si="165"/>
        <v>38.580999999999996</v>
      </c>
      <c r="Q484" s="277"/>
      <c r="R484" s="286"/>
      <c r="S484" s="286"/>
      <c r="T484" s="286"/>
      <c r="U484" s="286"/>
      <c r="V484" s="288"/>
      <c r="W484" s="49">
        <f>IF(L484="","",IF(L485&gt;0,(SUM(L483:L485)/L484)/(SUM(L483:L485)/L483+SUM(L483:L485)/L484+SUM(L483:L485)/L485),L483/SUM(L483:L484)))</f>
        <v>0.35075322005588921</v>
      </c>
      <c r="X484" s="77">
        <f t="shared" si="168"/>
        <v>0</v>
      </c>
      <c r="Y484" s="77">
        <f t="shared" si="168"/>
        <v>0</v>
      </c>
      <c r="Z484" s="77">
        <f t="shared" si="168"/>
        <v>0</v>
      </c>
      <c r="AA484" s="77">
        <f t="shared" si="168"/>
        <v>0</v>
      </c>
      <c r="AB484" s="77">
        <f t="shared" si="168"/>
        <v>0</v>
      </c>
      <c r="AC484" s="89">
        <f t="shared" si="168"/>
        <v>-18.82</v>
      </c>
      <c r="AD484" s="77">
        <f t="shared" si="168"/>
        <v>0</v>
      </c>
      <c r="AE484" s="77">
        <f t="shared" si="150"/>
        <v>0</v>
      </c>
      <c r="AF484" s="77">
        <f t="shared" si="151"/>
        <v>0</v>
      </c>
      <c r="AG484" s="77">
        <f t="shared" si="152"/>
        <v>0</v>
      </c>
      <c r="AH484" s="77">
        <f t="shared" si="153"/>
        <v>0</v>
      </c>
      <c r="AI484" s="77">
        <f t="shared" si="154"/>
        <v>0</v>
      </c>
      <c r="AJ484" s="77">
        <f t="shared" si="155"/>
        <v>0</v>
      </c>
      <c r="AK484" s="77">
        <f t="shared" si="156"/>
        <v>0</v>
      </c>
      <c r="AL484" s="77">
        <f t="shared" si="157"/>
        <v>0</v>
      </c>
      <c r="AM484" s="77">
        <f t="shared" si="158"/>
        <v>0</v>
      </c>
      <c r="AN484" s="77">
        <f t="shared" si="159"/>
        <v>0</v>
      </c>
      <c r="AO484" s="77">
        <f t="shared" si="160"/>
        <v>0</v>
      </c>
      <c r="AP484" s="77">
        <f t="shared" si="161"/>
        <v>1</v>
      </c>
      <c r="AQ484" s="77">
        <f t="shared" si="162"/>
        <v>0</v>
      </c>
      <c r="AR484" s="77">
        <f t="shared" si="163"/>
        <v>0</v>
      </c>
      <c r="AS484" s="105" t="str">
        <f>IF($B483="","",IF($B483=$B480,AS481,$B483))</f>
        <v>31</v>
      </c>
      <c r="AT484" s="311"/>
      <c r="AU484" s="298"/>
      <c r="AV484" s="298"/>
    </row>
    <row r="485" spans="1:48" ht="13.25" customHeight="1" x14ac:dyDescent="0.2">
      <c r="A485" s="309"/>
      <c r="B485" s="283"/>
      <c r="C485" s="304"/>
      <c r="D485" s="54" t="s">
        <v>28</v>
      </c>
      <c r="E485" s="278"/>
      <c r="F485" s="292"/>
      <c r="G485" s="140">
        <v>2</v>
      </c>
      <c r="H485" s="278"/>
      <c r="I485" s="124" t="s">
        <v>23</v>
      </c>
      <c r="J485" s="181">
        <f>IF(I485="","",IF(_xlfn.XLOOKUP(I485,I$3:I484,$AS$3:AS484,0,,-1)=AS485,_xlfn.XLOOKUP(I485,I$3:I484,J$3:J484,1,,-1)+1,1))</f>
        <v>10</v>
      </c>
      <c r="K485" s="182">
        <f>IF(I485="","",_xlfn.XLOOKUP(I485,I$3:I484,K$3:K484,0,,-1)+IF($D485=" ",1,0))</f>
        <v>0</v>
      </c>
      <c r="L485" s="127">
        <v>3.25</v>
      </c>
      <c r="M485" s="128">
        <v>17.46</v>
      </c>
      <c r="N485" s="295"/>
      <c r="O485" s="129">
        <f>IF(OR(W483="",W484=""),"",IF(L485&gt;0,ROUND(IF(M485&gt;0,M485,IF(M483&gt;0,IF(N483=TRUE,ROUND((M483*W485)/W483,0),(M483*W485)/W483),IF(M484&gt;0,IF(N483=TRUE,ROUND((M484*W485)/W484,0),(M484*W485)/W484),IF(M485&gt;0,M485,0)))),2),""))</f>
        <v>17.46</v>
      </c>
      <c r="P485" s="130">
        <f t="shared" si="165"/>
        <v>56.745000000000005</v>
      </c>
      <c r="Q485" s="278"/>
      <c r="R485" s="278"/>
      <c r="S485" s="278"/>
      <c r="T485" s="278"/>
      <c r="U485" s="278"/>
      <c r="V485" s="289"/>
      <c r="W485" s="131">
        <f>IF(L485="","",(SUM(L483:L485)/L485)/(SUM(L483:L485)/L483+SUM(L483:L485)/L484+SUM(L483:L485)/L485))</f>
        <v>0.22124433880448394</v>
      </c>
      <c r="X485" s="77">
        <f t="shared" si="168"/>
        <v>0</v>
      </c>
      <c r="Y485" s="77">
        <f t="shared" si="168"/>
        <v>0</v>
      </c>
      <c r="Z485" s="77">
        <f t="shared" si="168"/>
        <v>0</v>
      </c>
      <c r="AA485" s="77">
        <f t="shared" si="168"/>
        <v>0</v>
      </c>
      <c r="AB485" s="77">
        <f t="shared" si="168"/>
        <v>0</v>
      </c>
      <c r="AC485" s="89">
        <f t="shared" si="168"/>
        <v>-17.46</v>
      </c>
      <c r="AD485" s="77">
        <f t="shared" si="168"/>
        <v>0</v>
      </c>
      <c r="AE485" s="77">
        <f t="shared" si="150"/>
        <v>0</v>
      </c>
      <c r="AF485" s="77">
        <f t="shared" si="151"/>
        <v>0</v>
      </c>
      <c r="AG485" s="77">
        <f t="shared" si="152"/>
        <v>0</v>
      </c>
      <c r="AH485" s="77">
        <f t="shared" si="153"/>
        <v>0</v>
      </c>
      <c r="AI485" s="77">
        <f t="shared" si="154"/>
        <v>0</v>
      </c>
      <c r="AJ485" s="77">
        <f t="shared" si="155"/>
        <v>0</v>
      </c>
      <c r="AK485" s="77">
        <f t="shared" si="156"/>
        <v>0</v>
      </c>
      <c r="AL485" s="77">
        <f t="shared" si="157"/>
        <v>0</v>
      </c>
      <c r="AM485" s="77">
        <f t="shared" si="158"/>
        <v>0</v>
      </c>
      <c r="AN485" s="77">
        <f t="shared" si="159"/>
        <v>0</v>
      </c>
      <c r="AO485" s="77">
        <f t="shared" si="160"/>
        <v>0</v>
      </c>
      <c r="AP485" s="77">
        <f t="shared" si="161"/>
        <v>1</v>
      </c>
      <c r="AQ485" s="77">
        <f t="shared" si="162"/>
        <v>0</v>
      </c>
      <c r="AR485" s="77">
        <f t="shared" si="163"/>
        <v>0</v>
      </c>
      <c r="AS485" s="105" t="str">
        <f>IF($B483="","",IF($B483=$B480,AS482,$B483))</f>
        <v>31</v>
      </c>
      <c r="AT485" s="311"/>
      <c r="AU485" s="298"/>
      <c r="AV485" s="298"/>
    </row>
    <row r="486" spans="1:48" ht="13.25" customHeight="1" x14ac:dyDescent="0.2">
      <c r="A486" s="307" t="str">
        <f>IF(OR(D486="W",D487="W",D488="W",D486="1/2W",D487="1/2W",D488="1/2W",D486="1/2L",D487="1/2L",D488="1/2L"),"OK",IF(OR(D486="L",D487="L",D488="L"),"LOSS",IF(OR(D486="X",D487="X",D488="X"),"Anulado"," ")))</f>
        <v>Anulado</v>
      </c>
      <c r="B486" s="317" t="str">
        <f>IF(E486="","",$B483)</f>
        <v>31</v>
      </c>
      <c r="C486" s="305" t="str">
        <f>IF(E486=""," ","– "&amp;COUNTIF(B$3:B488,$B486))</f>
        <v>– 18</v>
      </c>
      <c r="D486" s="65" t="s">
        <v>56</v>
      </c>
      <c r="E486" s="326">
        <v>44712.458333333336</v>
      </c>
      <c r="F486" s="314" t="s">
        <v>418</v>
      </c>
      <c r="G486" s="66" t="s">
        <v>78</v>
      </c>
      <c r="H486" s="313" t="str">
        <f ca="1">IF(E486="","",IF(AND(DAY(E486)&lt;DAY(TODAY()),$A486=" "),"???",IF($A486=" ",IF(AND(DAY(E486)=DAY(TODAY()),HOUR(E486)&lt;=HOUR(NOW())+1),IF(AND(HOUR(E486)+2&lt;=HOUR(NOW()),DAY(E486)&lt;=DAY(TODAY()),MINUTE(E486)&lt;=MINUTE(NOW())),"???",IF(OR(MINUTE(E486)&lt;=MINUTE(NOW()),HOUR(E486)&lt;=HOUR(NOW())),"!!!","")),""),"")))</f>
        <v/>
      </c>
      <c r="I486" s="67" t="s">
        <v>23</v>
      </c>
      <c r="J486" s="69">
        <f>IF(I486="","",IF(_xlfn.XLOOKUP(I486,I$3:I485,$AS$3:AS485,0,,-1)=AS486,_xlfn.XLOOKUP(I486,I$3:I485,J$3:J485,1,,-1)+1,1))</f>
        <v>11</v>
      </c>
      <c r="K486" s="173">
        <f>IF(I486="","",_xlfn.XLOOKUP(I486,I$3:I485,K$3:K485,0,,-1)+IF($D486=" ",1,0))</f>
        <v>0</v>
      </c>
      <c r="L486" s="70">
        <v>2.98</v>
      </c>
      <c r="M486" s="71"/>
      <c r="N486" s="293" t="b">
        <v>1</v>
      </c>
      <c r="O486" s="72">
        <f>IF(OR(W486="",W487=""),"",ROUND(IF(L488&gt;0,IF(M486&gt;0,M486,IF(M487&gt;0,IF(N486=TRUE,ROUND((M487*W486)/W487,0),(M487*W486)/W487),IF(N486=TRUE,ROUND((M488*W486)/W488,0),(M488*W486)/W488))),IF(M486&gt;0,M486,IF(N486=TRUE,ROUND((M487*W486)/W487,0),(M487*W486)/W487))),2))</f>
        <v>29</v>
      </c>
      <c r="P486" s="73">
        <f t="shared" si="165"/>
        <v>86.42</v>
      </c>
      <c r="Q486" s="320">
        <f>IF($A486="Anulado",0,IF(OR($A486="LOSS",$A486="OK"),IF(OR($D486="W",$D486="1/2W",$D486="1/2L"),P486-O486,IF($D486="L",-O486,0))+IF(OR($D487="W",$D487="1/2W",$D487="1/2L"),P487-O487,IF($D487="L",-O487,0))+IF(OR($D488="W",$D488="1/2W",$D488="1/2L"),P488-O488,IF($D488="L",-O488,0)),IF(AND(OR($D486="W",$D486="1/2W",$D486="1/2L"),D487="W"),P486+P487-SUM(O486:O488)+_xlfn.XLOOKUP("X",D486:D488,O486:O488,0),IF(AND(D486=TRUE,D488="W"),P486+P488-SUM(O486:O488),IF(AND(D487="W",D488="W"),P487+P488-SUM(O486:O488)+_xlfn.XLOOKUP("X",D486:D488,O486:O488,0),IF(L488&gt;0,IF(OR($D486="W",$D486="1/2W",$D486="1/2L"),P486-SUM(O486:O488)+_xlfn.XLOOKUP("X",D486:D488,O486:O488,0),IF(OR($D486="W",$D486="1/2W",$D486="1/2L"),P487-SUM(O486:O488)+_xlfn.XLOOKUP("X",D486:D488,O486:O488,0),IF(OR($D486="W",$D486="1/2W",$D486="1/2L"),P488-SUM(O486:O488)+_xlfn.XLOOKUP("X",D486:D488,O486:O488,0),SUM(P486:P488)/3-SUM(O486:O488)+_xlfn.XLOOKUP("X",D486:D488,O486:O488,0)))),IF(OR($D486="W",$D486="1/2W",$D486="1/2L"),P486-SUM(O486:O487)+_xlfn.XLOOKUP("X",D486:D488,O486:O488,0),IF(OR($D486="W",$D486="1/2W",$D486="1/2L"),P487-SUM(O486:O487)+_xlfn.XLOOKUP("X",D486:D488,O486:O488,0),SUM(P486:P487)/2-SUM(O486:O487)+_xlfn.XLOOKUP("X",D486:D488,O486:O488,0)))))))))</f>
        <v>0</v>
      </c>
      <c r="R486" s="319">
        <f>IF(Q486=0,0,Q486/SUM(O486:O488))</f>
        <v>0</v>
      </c>
      <c r="S486" s="296">
        <f>IF($B486=$B483,IF(OR($A486="LOSS",$A486="OK",$A486="Anulada"),Q486,0)+S483,IF(OR($A486="LOSS",$A486="OK",$A486="Anulada"),Q486,0))</f>
        <v>90.206479999999971</v>
      </c>
      <c r="T486" s="296">
        <f>IF($B486="",0,IF($B486=$B483,IF(G488="",IF(OR(G486="DNB1",G486="DNB2",G486="AH1(0)",G486="AH2(0)",G486="AH1(1)",G486="AH2(1)",G486="AH1(2)",G486="AH2(2)",G486="AH1(3)",G486="AH2(3)",G486="AH1(4)",G486="AH2(4)"),0,IF(Q486&lt;0,IF(G488="",SMALL(P486:P488,1)-SUM(O486:O488),0),SMALL(P486:P488,1)-SUM(O486:O488))),IF(Q486&lt;0,IF(G488="",SMALL(P486:P488,1)-SUM(O486:O488),0),SMALL(P486:P488,1)-SUM(O486:O488)))+T483,IF(G488="",IF(OR(G486="DNB1",G486="DNB2",G486="AH1(0)",G486="AH2(0)",G486="AH1(1)",G486="AH2(1)",G486="AH1(2)",G486="AH2(2)",G486="AH1(3)",G486="AH2(3)",G486="AH1(4)",G486="AH2(4)"),0,IF(Q486&lt;0,IF(G488="",SMALL(P486:P488,1)-SUM(O486:O488),0),SMALL(P486:P488,1)-SUM(O486:O488))),IF(Q486&lt;0,IF(G488="",SMALL(P486:P488,1)-SUM(O486:O488),0),SMALL(P486:P488,1)-SUM(O486:O488)))))</f>
        <v>-52.710600000000014</v>
      </c>
      <c r="U486" s="296">
        <f>IF($B486=$B483,IF(Q486&lt;0,IF(G488="",Q486,0),Q486)+U483,Q486)</f>
        <v>90.206479999999971</v>
      </c>
      <c r="V486" s="323">
        <f>IF(U486=0,0,U486/AT486)</f>
        <v>7.6977181574590797E-2</v>
      </c>
      <c r="W486" s="74">
        <f>IF(L486="","",IF(L488&gt;0,(SUM(L486:L488)/L486)/(SUM(L486:L488)/L486+SUM(L486:L488)/L487+SUM(L486:L488)/L488),L487/SUM(L486:L487)))</f>
        <v>0.37656903765690375</v>
      </c>
      <c r="X486" s="77">
        <f t="shared" si="168"/>
        <v>0</v>
      </c>
      <c r="Y486" s="77">
        <f t="shared" si="168"/>
        <v>0</v>
      </c>
      <c r="Z486" s="77">
        <f t="shared" si="168"/>
        <v>0</v>
      </c>
      <c r="AA486" s="77">
        <f t="shared" si="168"/>
        <v>0</v>
      </c>
      <c r="AB486" s="77">
        <f t="shared" si="168"/>
        <v>0</v>
      </c>
      <c r="AC486" s="77">
        <f t="shared" si="168"/>
        <v>0</v>
      </c>
      <c r="AD486" s="77">
        <f t="shared" si="168"/>
        <v>0</v>
      </c>
      <c r="AE486" s="77">
        <f t="shared" si="150"/>
        <v>0</v>
      </c>
      <c r="AF486" s="77">
        <f t="shared" si="151"/>
        <v>0</v>
      </c>
      <c r="AG486" s="77">
        <f t="shared" si="152"/>
        <v>0</v>
      </c>
      <c r="AH486" s="77">
        <f t="shared" si="153"/>
        <v>0</v>
      </c>
      <c r="AI486" s="77">
        <f t="shared" si="154"/>
        <v>0</v>
      </c>
      <c r="AJ486" s="77">
        <f t="shared" si="155"/>
        <v>0</v>
      </c>
      <c r="AK486" s="77">
        <f t="shared" si="156"/>
        <v>0</v>
      </c>
      <c r="AL486" s="77">
        <f t="shared" si="157"/>
        <v>0</v>
      </c>
      <c r="AM486" s="77">
        <f t="shared" si="158"/>
        <v>0</v>
      </c>
      <c r="AN486" s="77">
        <f t="shared" si="159"/>
        <v>0</v>
      </c>
      <c r="AO486" s="77">
        <f t="shared" si="160"/>
        <v>0</v>
      </c>
      <c r="AP486" s="77">
        <f t="shared" si="161"/>
        <v>0</v>
      </c>
      <c r="AQ486" s="77">
        <f t="shared" si="162"/>
        <v>0</v>
      </c>
      <c r="AR486" s="77">
        <f t="shared" si="163"/>
        <v>0</v>
      </c>
      <c r="AS486" s="107" t="str">
        <f>IF($B486="","",IF($B486=$B483,AS483,$B486))</f>
        <v>31</v>
      </c>
      <c r="AT486" s="321">
        <f>IF($B486=$B483,AT483+SUM(O486:O488),SUM(O486:O488))</f>
        <v>1171.8599999999999</v>
      </c>
      <c r="AU486" s="296">
        <f>IF($A486=" ",SUM(O486:O488),0)+AU483</f>
        <v>0</v>
      </c>
      <c r="AV486" s="296">
        <f>IF($B486="","",AV483+Q486)</f>
        <v>796.5543553875757</v>
      </c>
    </row>
    <row r="487" spans="1:48" ht="13" customHeight="1" x14ac:dyDescent="0.2">
      <c r="A487" s="308"/>
      <c r="B487" s="282"/>
      <c r="C487" s="303"/>
      <c r="D487" s="79" t="s">
        <v>56</v>
      </c>
      <c r="E487" s="277"/>
      <c r="F487" s="291"/>
      <c r="G487" s="80" t="s">
        <v>79</v>
      </c>
      <c r="H487" s="277"/>
      <c r="I487" s="81" t="s">
        <v>20</v>
      </c>
      <c r="J487" s="83">
        <f>IF(I487="","",IF(_xlfn.XLOOKUP(I487,I$3:I486,$AS$3:AS486,0,,-1)=AS487,_xlfn.XLOOKUP(I487,I$3:I486,J$3:J486,1,,-1)+1,1))</f>
        <v>15</v>
      </c>
      <c r="K487" s="174">
        <f>IF(I487="","",_xlfn.XLOOKUP(I487,I$3:I486,K$3:K486,0,,-1)+IF($D487=" ",1,0))</f>
        <v>0</v>
      </c>
      <c r="L487" s="84">
        <v>1.8</v>
      </c>
      <c r="M487" s="85">
        <v>48.25</v>
      </c>
      <c r="N487" s="294"/>
      <c r="O487" s="86">
        <f>IF(OR(W486="",W487=""),"",ROUND(IF(L488&gt;0,IF(M487&gt;0,M487,IF(M486&gt;0,IF(N486=TRUE,ROUND((M486*W487)/W486,0),(M486*W487)/W486),IF(M487&gt;0,IF(N486=TRUE,ROUND(M487,0),M487),IF(M488&gt;0,IF(N486=TRUE,ROUND(O488*W487/W488,0),O488*W487/W488),0)))),IF(M487&gt;0,M487,IF(N486=TRUE,ROUND((M486*W487)/W486,0),(M486*W487)/W486))),2))</f>
        <v>48.25</v>
      </c>
      <c r="P487" s="87">
        <f t="shared" si="165"/>
        <v>86.850000000000009</v>
      </c>
      <c r="Q487" s="277"/>
      <c r="R487" s="286"/>
      <c r="S487" s="286"/>
      <c r="T487" s="286"/>
      <c r="U487" s="286"/>
      <c r="V487" s="288"/>
      <c r="W487" s="88">
        <f>IF(L487="","",IF(L488&gt;0,(SUM(L486:L488)/L487)/(SUM(L486:L488)/L486+SUM(L486:L488)/L487+SUM(L486:L488)/L488),L486/SUM(L486:L487)))</f>
        <v>0.62343096234309625</v>
      </c>
      <c r="X487" s="77">
        <f t="shared" si="168"/>
        <v>0</v>
      </c>
      <c r="Y487" s="77">
        <f t="shared" si="168"/>
        <v>0</v>
      </c>
      <c r="Z487" s="77">
        <f t="shared" si="168"/>
        <v>0</v>
      </c>
      <c r="AA487" s="77">
        <f t="shared" si="168"/>
        <v>0</v>
      </c>
      <c r="AB487" s="77">
        <f t="shared" si="168"/>
        <v>0</v>
      </c>
      <c r="AC487" s="77">
        <f t="shared" si="168"/>
        <v>0</v>
      </c>
      <c r="AD487" s="77">
        <f t="shared" si="168"/>
        <v>0</v>
      </c>
      <c r="AE487" s="77">
        <f t="shared" si="150"/>
        <v>0</v>
      </c>
      <c r="AF487" s="77">
        <f t="shared" si="151"/>
        <v>0</v>
      </c>
      <c r="AG487" s="77">
        <f t="shared" si="152"/>
        <v>0</v>
      </c>
      <c r="AH487" s="77">
        <f t="shared" si="153"/>
        <v>0</v>
      </c>
      <c r="AI487" s="77">
        <f t="shared" si="154"/>
        <v>0</v>
      </c>
      <c r="AJ487" s="77">
        <f t="shared" si="155"/>
        <v>0</v>
      </c>
      <c r="AK487" s="77">
        <f t="shared" si="156"/>
        <v>0</v>
      </c>
      <c r="AL487" s="77">
        <f t="shared" si="157"/>
        <v>0</v>
      </c>
      <c r="AM487" s="77">
        <f t="shared" si="158"/>
        <v>0</v>
      </c>
      <c r="AN487" s="77">
        <f t="shared" si="159"/>
        <v>0</v>
      </c>
      <c r="AO487" s="77">
        <f t="shared" si="160"/>
        <v>0</v>
      </c>
      <c r="AP487" s="77">
        <f t="shared" si="161"/>
        <v>0</v>
      </c>
      <c r="AQ487" s="77">
        <f t="shared" si="162"/>
        <v>0</v>
      </c>
      <c r="AR487" s="77">
        <f t="shared" si="163"/>
        <v>0</v>
      </c>
      <c r="AS487" s="107" t="str">
        <f>IF($B486="","",IF($B486=$B483,AS484,$B486))</f>
        <v>31</v>
      </c>
      <c r="AT487" s="311"/>
      <c r="AU487" s="298"/>
      <c r="AV487" s="298"/>
    </row>
    <row r="488" spans="1:48" ht="13.25" customHeight="1" x14ac:dyDescent="0.2">
      <c r="A488" s="309"/>
      <c r="B488" s="283"/>
      <c r="C488" s="304"/>
      <c r="D488" s="90" t="s">
        <v>32</v>
      </c>
      <c r="E488" s="278"/>
      <c r="F488" s="292"/>
      <c r="G488" s="109"/>
      <c r="H488" s="278"/>
      <c r="I488" s="110"/>
      <c r="J488" s="112" t="str">
        <f>IF(I488="","",IF(_xlfn.XLOOKUP(I488,I$3:I487,$AS$3:AS487,0,,-1)=AS488,_xlfn.XLOOKUP(I488,I$3:I487,J$3:J487,1,,-1)+1,1))</f>
        <v/>
      </c>
      <c r="K488" s="115" t="str">
        <f>IF(I488="","",_xlfn.XLOOKUP(I488,I$3:I487,K$3:K487,0,,-1)+IF($D488=" ",1,0))</f>
        <v/>
      </c>
      <c r="L488" s="113"/>
      <c r="M488" s="96"/>
      <c r="N488" s="295"/>
      <c r="O488" s="114" t="str">
        <f>IF(OR(W486="",W487=""),"",IF(L488&gt;0,ROUND(IF(M488&gt;0,M488,IF(M486&gt;0,IF(N486=TRUE,ROUND((M486*W488)/W486,0),(M486*W488)/W486),IF(M487&gt;0,IF(N486=TRUE,ROUND((M487*W488)/W487,0),(M487*W488)/W487),IF(M488&gt;0,M488,0)))),2),""))</f>
        <v/>
      </c>
      <c r="P488" s="115" t="str">
        <f t="shared" si="165"/>
        <v/>
      </c>
      <c r="Q488" s="278"/>
      <c r="R488" s="278"/>
      <c r="S488" s="278"/>
      <c r="T488" s="278"/>
      <c r="U488" s="278"/>
      <c r="V488" s="289"/>
      <c r="W488" s="116" t="str">
        <f>IF(L488="","",(SUM(L486:L488)/L488)/(SUM(L486:L488)/L486+SUM(L486:L488)/L487+SUM(L486:L488)/L488))</f>
        <v/>
      </c>
      <c r="X488" s="77">
        <f t="shared" si="168"/>
        <v>0</v>
      </c>
      <c r="Y488" s="77">
        <f t="shared" si="168"/>
        <v>0</v>
      </c>
      <c r="Z488" s="77">
        <f t="shared" si="168"/>
        <v>0</v>
      </c>
      <c r="AA488" s="77">
        <f t="shared" si="168"/>
        <v>0</v>
      </c>
      <c r="AB488" s="77">
        <f t="shared" si="168"/>
        <v>0</v>
      </c>
      <c r="AC488" s="77">
        <f t="shared" si="168"/>
        <v>0</v>
      </c>
      <c r="AD488" s="77">
        <f t="shared" si="168"/>
        <v>0</v>
      </c>
      <c r="AE488" s="77">
        <f t="shared" si="150"/>
        <v>0</v>
      </c>
      <c r="AF488" s="77">
        <f t="shared" si="151"/>
        <v>0</v>
      </c>
      <c r="AG488" s="77">
        <f t="shared" si="152"/>
        <v>0</v>
      </c>
      <c r="AH488" s="77">
        <f t="shared" si="153"/>
        <v>0</v>
      </c>
      <c r="AI488" s="77">
        <f t="shared" si="154"/>
        <v>0</v>
      </c>
      <c r="AJ488" s="77">
        <f t="shared" si="155"/>
        <v>0</v>
      </c>
      <c r="AK488" s="77">
        <f t="shared" si="156"/>
        <v>0</v>
      </c>
      <c r="AL488" s="77">
        <f t="shared" si="157"/>
        <v>0</v>
      </c>
      <c r="AM488" s="77">
        <f t="shared" si="158"/>
        <v>0</v>
      </c>
      <c r="AN488" s="77">
        <f t="shared" si="159"/>
        <v>0</v>
      </c>
      <c r="AO488" s="77">
        <f t="shared" si="160"/>
        <v>0</v>
      </c>
      <c r="AP488" s="77">
        <f t="shared" si="161"/>
        <v>0</v>
      </c>
      <c r="AQ488" s="77">
        <f t="shared" si="162"/>
        <v>0</v>
      </c>
      <c r="AR488" s="77">
        <f t="shared" si="163"/>
        <v>0</v>
      </c>
      <c r="AS488" s="107" t="str">
        <f>IF($B486="","",IF($B486=$B483,AS485,$B486))</f>
        <v>31</v>
      </c>
      <c r="AT488" s="311"/>
      <c r="AU488" s="298"/>
      <c r="AV488" s="298"/>
    </row>
    <row r="489" spans="1:48" ht="13.25" customHeight="1" x14ac:dyDescent="0.2">
      <c r="A489" s="312" t="str">
        <f>IF(OR(D489="W",D490="W",D491="W",D489="1/2W",D490="1/2W",D491="1/2W",D489="1/2L",D490="1/2L",D491="1/2L"),"OK",IF(OR(D489="L",D490="L",D491="L"),"LOSS",IF(OR(D489="X",D490="X",D491="X"),"Anulado"," ")))</f>
        <v>Anulado</v>
      </c>
      <c r="B489" s="316" t="str">
        <f>IF(E489="","",$B486)</f>
        <v>31</v>
      </c>
      <c r="C489" s="302" t="str">
        <f>IF(E489=""," ","– "&amp;COUNTIF(B$3:B491,$B489))</f>
        <v>– 19</v>
      </c>
      <c r="D489" s="25" t="s">
        <v>56</v>
      </c>
      <c r="E489" s="325">
        <v>44712.458333333336</v>
      </c>
      <c r="F489" s="315" t="s">
        <v>418</v>
      </c>
      <c r="G489" s="117" t="s">
        <v>234</v>
      </c>
      <c r="H489" s="306" t="str">
        <f ca="1">IF(E489="","",IF(AND(DAY(E489)&lt;DAY(TODAY()),$A489=" "),"???",IF($A489=" ",IF(AND(DAY(E489)=DAY(TODAY()),HOUR(E489)&lt;=HOUR(NOW())+1),IF(AND(HOUR(E489)+2&lt;=HOUR(NOW()),DAY(E489)&lt;=DAY(TODAY()),MINUTE(E489)&lt;=MINUTE(NOW())),"???",IF(OR(MINUTE(E489)&lt;=MINUTE(NOW()),HOUR(E489)&lt;=HOUR(NOW())),"!!!","")),""),"")))</f>
        <v/>
      </c>
      <c r="I489" s="27" t="s">
        <v>23</v>
      </c>
      <c r="J489" s="175">
        <f>IF(I489="","",IF(_xlfn.XLOOKUP(I489,I$3:I488,$AS$3:AS488,0,,-1)=AS489,_xlfn.XLOOKUP(I489,I$3:I488,J$3:J488,1,,-1)+1,1))</f>
        <v>12</v>
      </c>
      <c r="K489" s="176">
        <f>IF(I489="","",_xlfn.XLOOKUP(I489,I$3:I488,K$3:K488,0,,-1)+IF($D489=" ",1,0))</f>
        <v>0</v>
      </c>
      <c r="L489" s="118">
        <v>1.909</v>
      </c>
      <c r="M489" s="119">
        <v>61.69</v>
      </c>
      <c r="N489" s="318" t="b">
        <v>0</v>
      </c>
      <c r="O489" s="102">
        <f>IF(OR(W489="",W490=""),"",ROUND(IF(L491&gt;0,IF(M489&gt;0,M489,IF(M490&gt;0,IF(N489=TRUE,ROUND((M490*W489)/W490,0),(M490*W489)/W490),IF(N489=TRUE,ROUND((M491*W489)/W491,0),(M491*W489)/W491))),IF(M489&gt;0,M489,IF(N489=TRUE,ROUND((M490*W489)/W490,0),(M490*W489)/W490))),2))</f>
        <v>61.69</v>
      </c>
      <c r="P489" s="33">
        <f t="shared" si="165"/>
        <v>117.76621</v>
      </c>
      <c r="Q489" s="301">
        <f>IF($A489="Anulado",0,IF(OR($A489="LOSS",$A489="OK"),IF(OR($D489="W",$D489="1/2W",$D489="1/2L"),P489-O489,IF($D489="L",-O489,0))+IF(OR($D490="W",$D490="1/2W",$D490="1/2L"),P490-O490,IF($D490="L",-O490,0))+IF(OR($D491="W",$D491="1/2W",$D491="1/2L"),P491-O491,IF($D491="L",-O491,0)),IF(AND(OR($D489="W",$D489="1/2W",$D489="1/2L"),D490="W"),P489+P490-SUM(O489:O491)+_xlfn.XLOOKUP("X",D489:D491,O489:O491,0),IF(AND(D489=TRUE,D491="W"),P489+P491-SUM(O489:O491),IF(AND(D490="W",D491="W"),P490+P491-SUM(O489:O491)+_xlfn.XLOOKUP("X",D489:D491,O489:O491,0),IF(L491&gt;0,IF(OR($D489="W",$D489="1/2W",$D489="1/2L"),P489-SUM(O489:O491)+_xlfn.XLOOKUP("X",D489:D491,O489:O491,0),IF(OR($D489="W",$D489="1/2W",$D489="1/2L"),P490-SUM(O489:O491)+_xlfn.XLOOKUP("X",D489:D491,O489:O491,0),IF(OR($D489="W",$D489="1/2W",$D489="1/2L"),P491-SUM(O489:O491)+_xlfn.XLOOKUP("X",D489:D491,O489:O491,0),SUM(P489:P491)/3-SUM(O489:O491)+_xlfn.XLOOKUP("X",D489:D491,O489:O491,0)))),IF(OR($D489="W",$D489="1/2W",$D489="1/2L"),P489-SUM(O489:O490)+_xlfn.XLOOKUP("X",D489:D491,O489:O491,0),IF(OR($D489="W",$D489="1/2W",$D489="1/2L"),P490-SUM(O489:O490)+_xlfn.XLOOKUP("X",D489:D491,O489:O491,0),SUM(P489:P490)/2-SUM(O489:O490)+_xlfn.XLOOKUP("X",D489:D491,O489:O491,0)))))))))</f>
        <v>0</v>
      </c>
      <c r="R489" s="300">
        <f>IF(Q489=0,0,Q489/SUM(O489:O491))</f>
        <v>0</v>
      </c>
      <c r="S489" s="285">
        <f>IF($B489=$B486,IF(OR($A489="LOSS",$A489="OK",$A489="Anulada"),Q489,0)+S486,IF(OR($A489="LOSS",$A489="OK",$A489="Anulada"),Q489,0))</f>
        <v>90.206479999999971</v>
      </c>
      <c r="T489" s="285">
        <f>IF($B489="",0,IF($B489=$B486,IF(G491="",IF(OR(G489="DNB1",G489="DNB2",G489="AH1(0)",G489="AH2(0)",G489="AH1(1)",G489="AH2(1)",G489="AH1(2)",G489="AH2(2)",G489="AH1(3)",G489="AH2(3)",G489="AH1(4)",G489="AH2(4)"),0,IF(Q489&lt;0,IF(G491="",SMALL(P489:P491,1)-SUM(O489:O491),0),SMALL(P489:P491,1)-SUM(O489:O491))),IF(Q489&lt;0,IF(G491="",SMALL(P489:P491,1)-SUM(O489:O491),0),SMALL(P489:P491,1)-SUM(O489:O491)))+T486,IF(G491="",IF(OR(G489="DNB1",G489="DNB2",G489="AH1(0)",G489="AH2(0)",G489="AH1(1)",G489="AH2(1)",G489="AH1(2)",G489="AH2(2)",G489="AH1(3)",G489="AH2(3)",G489="AH1(4)",G489="AH2(4)"),0,IF(Q489&lt;0,IF(G491="",SMALL(P489:P491,1)-SUM(O489:O491),0),SMALL(P489:P491,1)-SUM(O489:O491))),IF(Q489&lt;0,IF(G491="",SMALL(P489:P491,1)-SUM(O489:O491),0),SMALL(P489:P491,1)-SUM(O489:O491)))))</f>
        <v>-138.76800000000003</v>
      </c>
      <c r="U489" s="285">
        <f>IF($B489=$B486,IF(Q489&lt;0,IF(G491="",Q489,0),Q489)+U486,Q489)</f>
        <v>90.206479999999971</v>
      </c>
      <c r="V489" s="287">
        <f>IF(U489=0,0,U489/AT489)</f>
        <v>7.0148826141391812E-2</v>
      </c>
      <c r="W489" s="34">
        <f>IF(L489="","",IF(L491&gt;0,(SUM(L489:L491)/L489)/(SUM(L489:L491)/L489+SUM(L489:L491)/L490+SUM(L489:L491)/L491),L490/SUM(L489:L490)))</f>
        <v>0.40644182617339314</v>
      </c>
      <c r="X489" s="77">
        <f t="shared" si="168"/>
        <v>0</v>
      </c>
      <c r="Y489" s="77">
        <f t="shared" si="168"/>
        <v>0</v>
      </c>
      <c r="Z489" s="77">
        <f t="shared" si="168"/>
        <v>0</v>
      </c>
      <c r="AA489" s="77">
        <f t="shared" si="168"/>
        <v>0</v>
      </c>
      <c r="AB489" s="77">
        <f t="shared" si="168"/>
        <v>0</v>
      </c>
      <c r="AC489" s="77">
        <f t="shared" si="168"/>
        <v>0</v>
      </c>
      <c r="AD489" s="77">
        <f t="shared" si="168"/>
        <v>0</v>
      </c>
      <c r="AE489" s="77">
        <f t="shared" si="150"/>
        <v>0</v>
      </c>
      <c r="AF489" s="77">
        <f t="shared" si="151"/>
        <v>0</v>
      </c>
      <c r="AG489" s="77">
        <f t="shared" si="152"/>
        <v>0</v>
      </c>
      <c r="AH489" s="77">
        <f t="shared" si="153"/>
        <v>0</v>
      </c>
      <c r="AI489" s="77">
        <f t="shared" si="154"/>
        <v>0</v>
      </c>
      <c r="AJ489" s="77">
        <f t="shared" si="155"/>
        <v>0</v>
      </c>
      <c r="AK489" s="77">
        <f t="shared" si="156"/>
        <v>0</v>
      </c>
      <c r="AL489" s="77">
        <f t="shared" si="157"/>
        <v>0</v>
      </c>
      <c r="AM489" s="77">
        <f t="shared" si="158"/>
        <v>0</v>
      </c>
      <c r="AN489" s="77">
        <f t="shared" si="159"/>
        <v>0</v>
      </c>
      <c r="AO489" s="77">
        <f t="shared" si="160"/>
        <v>0</v>
      </c>
      <c r="AP489" s="77">
        <f t="shared" si="161"/>
        <v>0</v>
      </c>
      <c r="AQ489" s="77">
        <f t="shared" si="162"/>
        <v>0</v>
      </c>
      <c r="AR489" s="77">
        <f t="shared" si="163"/>
        <v>0</v>
      </c>
      <c r="AS489" s="105" t="str">
        <f>IF($B489="","",IF($B489=$B486,AS486,$B489))</f>
        <v>31</v>
      </c>
      <c r="AT489" s="322">
        <f>IF($B489=$B486,AT486+SUM(O489:O491),SUM(O489:O491))</f>
        <v>1285.9299999999998</v>
      </c>
      <c r="AU489" s="285">
        <f>IF($A489=" ",SUM(O489:O491),0)+AU486</f>
        <v>0</v>
      </c>
      <c r="AV489" s="285">
        <f>IF($B489="","",AV486+Q489)</f>
        <v>796.5543553875757</v>
      </c>
    </row>
    <row r="490" spans="1:48" ht="13" customHeight="1" x14ac:dyDescent="0.2">
      <c r="A490" s="308"/>
      <c r="B490" s="282"/>
      <c r="C490" s="303"/>
      <c r="D490" s="39" t="s">
        <v>56</v>
      </c>
      <c r="E490" s="277"/>
      <c r="F490" s="291"/>
      <c r="G490" s="120" t="s">
        <v>56</v>
      </c>
      <c r="H490" s="277"/>
      <c r="I490" s="42" t="s">
        <v>23</v>
      </c>
      <c r="J490" s="177">
        <f>IF(I490="","",IF(_xlfn.XLOOKUP(I490,I$3:I489,$AS$3:AS489,0,,-1)=AS490,_xlfn.XLOOKUP(I490,I$3:I489,J$3:J489,1,,-1)+1,1))</f>
        <v>13</v>
      </c>
      <c r="K490" s="178">
        <f>IF(I490="","",_xlfn.XLOOKUP(I490,I$3:I489,K$3:K489,0,,-1)+IF($D490=" ",1,0))</f>
        <v>0</v>
      </c>
      <c r="L490" s="121">
        <v>2.38</v>
      </c>
      <c r="M490" s="122">
        <v>11.77</v>
      </c>
      <c r="N490" s="294"/>
      <c r="O490" s="47">
        <f>IF(OR(W489="",W490=""),"",ROUND(IF(L491&gt;0,IF(M490&gt;0,M490,IF(M489&gt;0,IF(N489=TRUE,ROUND((M489*W490)/W489,0),(M489*W490)/W489),IF(M490&gt;0,IF(N489=TRUE,ROUND(M490,0),M490),IF(M491&gt;0,IF(N489=TRUE,ROUND(O491*W490/W491,0),O491*W490/W491),0)))),IF(M490&gt;0,M490,IF(N489=TRUE,ROUND((M489*W490)/W489,0),(M489*W490)/W489))),2))</f>
        <v>11.77</v>
      </c>
      <c r="P490" s="48">
        <f t="shared" si="165"/>
        <v>28.012599999999999</v>
      </c>
      <c r="Q490" s="277"/>
      <c r="R490" s="286"/>
      <c r="S490" s="286"/>
      <c r="T490" s="286"/>
      <c r="U490" s="286"/>
      <c r="V490" s="288"/>
      <c r="W490" s="49">
        <f>IF(L490="","",IF(L491&gt;0,(SUM(L489:L491)/L490)/(SUM(L489:L491)/L489+SUM(L489:L491)/L490+SUM(L489:L491)/L491),L489/SUM(L489:L490)))</f>
        <v>0.32600733032143175</v>
      </c>
      <c r="X490" s="77">
        <f t="shared" si="168"/>
        <v>0</v>
      </c>
      <c r="Y490" s="77">
        <f t="shared" si="168"/>
        <v>0</v>
      </c>
      <c r="Z490" s="77">
        <f t="shared" si="168"/>
        <v>0</v>
      </c>
      <c r="AA490" s="77">
        <f t="shared" si="168"/>
        <v>0</v>
      </c>
      <c r="AB490" s="77">
        <f t="shared" si="168"/>
        <v>0</v>
      </c>
      <c r="AC490" s="77">
        <f t="shared" si="168"/>
        <v>0</v>
      </c>
      <c r="AD490" s="77">
        <f t="shared" si="168"/>
        <v>0</v>
      </c>
      <c r="AE490" s="77">
        <f t="shared" si="150"/>
        <v>0</v>
      </c>
      <c r="AF490" s="77">
        <f t="shared" si="151"/>
        <v>0</v>
      </c>
      <c r="AG490" s="77">
        <f t="shared" si="152"/>
        <v>0</v>
      </c>
      <c r="AH490" s="77">
        <f t="shared" si="153"/>
        <v>0</v>
      </c>
      <c r="AI490" s="77">
        <f t="shared" si="154"/>
        <v>0</v>
      </c>
      <c r="AJ490" s="77">
        <f t="shared" si="155"/>
        <v>0</v>
      </c>
      <c r="AK490" s="77">
        <f t="shared" si="156"/>
        <v>0</v>
      </c>
      <c r="AL490" s="77">
        <f t="shared" si="157"/>
        <v>0</v>
      </c>
      <c r="AM490" s="77">
        <f t="shared" si="158"/>
        <v>0</v>
      </c>
      <c r="AN490" s="77">
        <f t="shared" si="159"/>
        <v>0</v>
      </c>
      <c r="AO490" s="77">
        <f t="shared" si="160"/>
        <v>0</v>
      </c>
      <c r="AP490" s="77">
        <f t="shared" si="161"/>
        <v>0</v>
      </c>
      <c r="AQ490" s="77">
        <f t="shared" si="162"/>
        <v>0</v>
      </c>
      <c r="AR490" s="77">
        <f t="shared" si="163"/>
        <v>0</v>
      </c>
      <c r="AS490" s="105" t="str">
        <f>IF($B489="","",IF($B489=$B486,AS487,$B489))</f>
        <v>31</v>
      </c>
      <c r="AT490" s="311"/>
      <c r="AU490" s="298"/>
      <c r="AV490" s="298"/>
    </row>
    <row r="491" spans="1:48" ht="13.25" customHeight="1" x14ac:dyDescent="0.2">
      <c r="A491" s="309"/>
      <c r="B491" s="283"/>
      <c r="C491" s="304"/>
      <c r="D491" s="54" t="s">
        <v>56</v>
      </c>
      <c r="E491" s="278"/>
      <c r="F491" s="292"/>
      <c r="G491" s="140">
        <v>2</v>
      </c>
      <c r="H491" s="278"/>
      <c r="I491" s="124" t="s">
        <v>20</v>
      </c>
      <c r="J491" s="181">
        <f>IF(I491="","",IF(_xlfn.XLOOKUP(I491,I$3:I490,$AS$3:AS490,0,,-1)=AS491,_xlfn.XLOOKUP(I491,I$3:I490,J$3:J490,1,,-1)+1,1))</f>
        <v>16</v>
      </c>
      <c r="K491" s="182">
        <f>IF(I491="","",_xlfn.XLOOKUP(I491,I$3:I490,K$3:K490,0,,-1)+IF($D491=" ",1,0))</f>
        <v>0</v>
      </c>
      <c r="L491" s="127">
        <v>2.9</v>
      </c>
      <c r="M491" s="128">
        <v>40.61</v>
      </c>
      <c r="N491" s="295"/>
      <c r="O491" s="129">
        <f>IF(OR(W489="",W490=""),"",IF(L491&gt;0,ROUND(IF(M491&gt;0,M491,IF(M489&gt;0,IF(N489=TRUE,ROUND((M489*W491)/W489,0),(M489*W491)/W489),IF(M490&gt;0,IF(N489=TRUE,ROUND((M490*W491)/W490,0),(M490*W491)/W490),IF(M491&gt;0,M491,0)))),2),""))</f>
        <v>40.61</v>
      </c>
      <c r="P491" s="130">
        <f t="shared" si="165"/>
        <v>117.76899999999999</v>
      </c>
      <c r="Q491" s="278"/>
      <c r="R491" s="278"/>
      <c r="S491" s="278"/>
      <c r="T491" s="278"/>
      <c r="U491" s="278"/>
      <c r="V491" s="289"/>
      <c r="W491" s="131">
        <f>IF(L491="","",(SUM(L489:L491)/L491)/(SUM(L489:L491)/L489+SUM(L489:L491)/L490+SUM(L489:L491)/L491))</f>
        <v>0.26755084350517505</v>
      </c>
      <c r="X491" s="77">
        <f t="shared" si="168"/>
        <v>0</v>
      </c>
      <c r="Y491" s="77">
        <f t="shared" si="168"/>
        <v>0</v>
      </c>
      <c r="Z491" s="77">
        <f t="shared" si="168"/>
        <v>0</v>
      </c>
      <c r="AA491" s="77">
        <f t="shared" si="168"/>
        <v>0</v>
      </c>
      <c r="AB491" s="77">
        <f t="shared" si="168"/>
        <v>0</v>
      </c>
      <c r="AC491" s="77">
        <f t="shared" si="168"/>
        <v>0</v>
      </c>
      <c r="AD491" s="77">
        <f t="shared" si="168"/>
        <v>0</v>
      </c>
      <c r="AE491" s="77">
        <f t="shared" si="150"/>
        <v>0</v>
      </c>
      <c r="AF491" s="77">
        <f t="shared" si="151"/>
        <v>0</v>
      </c>
      <c r="AG491" s="77">
        <f t="shared" si="152"/>
        <v>0</v>
      </c>
      <c r="AH491" s="77">
        <f t="shared" si="153"/>
        <v>0</v>
      </c>
      <c r="AI491" s="77">
        <f t="shared" si="154"/>
        <v>0</v>
      </c>
      <c r="AJ491" s="77">
        <f t="shared" si="155"/>
        <v>0</v>
      </c>
      <c r="AK491" s="77">
        <f t="shared" si="156"/>
        <v>0</v>
      </c>
      <c r="AL491" s="77">
        <f t="shared" si="157"/>
        <v>0</v>
      </c>
      <c r="AM491" s="77">
        <f t="shared" si="158"/>
        <v>0</v>
      </c>
      <c r="AN491" s="77">
        <f t="shared" si="159"/>
        <v>0</v>
      </c>
      <c r="AO491" s="77">
        <f t="shared" si="160"/>
        <v>0</v>
      </c>
      <c r="AP491" s="77">
        <f t="shared" si="161"/>
        <v>0</v>
      </c>
      <c r="AQ491" s="77">
        <f t="shared" si="162"/>
        <v>0</v>
      </c>
      <c r="AR491" s="77">
        <f t="shared" si="163"/>
        <v>0</v>
      </c>
      <c r="AS491" s="105" t="str">
        <f>IF($B489="","",IF($B489=$B486,AS488,$B489))</f>
        <v>31</v>
      </c>
      <c r="AT491" s="311"/>
      <c r="AU491" s="298"/>
      <c r="AV491" s="298"/>
    </row>
    <row r="492" spans="1:48" ht="13.25" customHeight="1" x14ac:dyDescent="0.2">
      <c r="A492" s="307" t="str">
        <f>IF(OR(D492="W",D493="W",D494="W",D492="1/2W",D493="1/2W",D494="1/2W",D492="1/2L",D493="1/2L",D494="1/2L"),"OK",IF(OR(D492="L",D493="L",D494="L"),"LOSS",IF(OR(D492="X",D493="X",D494="X"),"Anulado"," ")))</f>
        <v>OK</v>
      </c>
      <c r="B492" s="317" t="str">
        <f>IF(E492="","",$B489)</f>
        <v>31</v>
      </c>
      <c r="C492" s="305" t="str">
        <f>IF(E492=""," ","– "&amp;COUNTIF(B$3:B494,$B492))</f>
        <v>– 20</v>
      </c>
      <c r="D492" s="65" t="s">
        <v>31</v>
      </c>
      <c r="E492" s="326">
        <v>44712.458333333336</v>
      </c>
      <c r="F492" s="314" t="s">
        <v>419</v>
      </c>
      <c r="G492" s="66" t="s">
        <v>122</v>
      </c>
      <c r="H492" s="313" t="str">
        <f ca="1">IF(E492="","",IF(AND(DAY(E492)&lt;DAY(TODAY()),$A492=" "),"???",IF($A492=" ",IF(AND(DAY(E492)=DAY(TODAY()),HOUR(E492)&lt;=HOUR(NOW())+1),IF(AND(HOUR(E492)+2&lt;=HOUR(NOW()),DAY(E492)&lt;=DAY(TODAY()),MINUTE(E492)&lt;=MINUTE(NOW())),"???",IF(OR(MINUTE(E492)&lt;=MINUTE(NOW()),HOUR(E492)&lt;=HOUR(NOW())),"!!!","")),""),"")))</f>
        <v/>
      </c>
      <c r="I492" s="67" t="s">
        <v>18</v>
      </c>
      <c r="J492" s="69">
        <f>IF(I492="","",IF(_xlfn.XLOOKUP(I492,I$3:I491,$AS$3:AS491,0,,-1)=AS492,_xlfn.XLOOKUP(I492,I$3:I491,J$3:J491,1,,-1)+1,1))</f>
        <v>5</v>
      </c>
      <c r="K492" s="173">
        <f>IF(I492="","",_xlfn.XLOOKUP(I492,I$3:I491,K$3:K491,0,,-1)+IF($D492=" ",1,0))</f>
        <v>0</v>
      </c>
      <c r="L492" s="70">
        <v>2.5550000000000002</v>
      </c>
      <c r="M492" s="71">
        <v>10</v>
      </c>
      <c r="N492" s="293" t="b">
        <v>0</v>
      </c>
      <c r="O492" s="72">
        <f>IF(OR(W492="",W493=""),"",ROUND(IF(L494&gt;0,IF(M492&gt;0,M492,IF(M493&gt;0,IF(N492=TRUE,ROUND((M493*W492)/W493,0),(M493*W492)/W493),IF(N492=TRUE,ROUND((M494*W492)/W494,0),(M494*W492)/W494))),IF(M492&gt;0,M492,IF(N492=TRUE,ROUND((M493*W492)/W493,0),(M493*W492)/W493))),2))</f>
        <v>10</v>
      </c>
      <c r="P492" s="73">
        <f t="shared" si="165"/>
        <v>25.55</v>
      </c>
      <c r="Q492" s="320">
        <f>IF($A492="Anulado",0,IF(OR($A492="LOSS",$A492="OK"),IF(OR($D492="W",$D492="1/2W",$D492="1/2L"),P492-O492,IF($D492="L",-O492,0))+IF(OR($D493="W",$D493="1/2W",$D493="1/2L"),P493-O493,IF($D493="L",-O493,0))+IF(OR($D494="W",$D494="1/2W",$D494="1/2L"),P494-O494,IF($D494="L",-O494,0)),IF(AND(OR($D492="W",$D492="1/2W",$D492="1/2L"),D493="W"),P492+P493-SUM(O492:O494)+_xlfn.XLOOKUP("X",D492:D494,O492:O494,0),IF(AND(D492=TRUE,D494="W"),P492+P494-SUM(O492:O494),IF(AND(D493="W",D494="W"),P493+P494-SUM(O492:O494)+_xlfn.XLOOKUP("X",D492:D494,O492:O494,0),IF(L494&gt;0,IF(OR($D492="W",$D492="1/2W",$D492="1/2L"),P492-SUM(O492:O494)+_xlfn.XLOOKUP("X",D492:D494,O492:O494,0),IF(OR($D492="W",$D492="1/2W",$D492="1/2L"),P493-SUM(O492:O494)+_xlfn.XLOOKUP("X",D492:D494,O492:O494,0),IF(OR($D492="W",$D492="1/2W",$D492="1/2L"),P494-SUM(O492:O494)+_xlfn.XLOOKUP("X",D492:D494,O492:O494,0),SUM(P492:P494)/3-SUM(O492:O494)+_xlfn.XLOOKUP("X",D492:D494,O492:O494,0)))),IF(OR($D492="W",$D492="1/2W",$D492="1/2L"),P492-SUM(O492:O493)+_xlfn.XLOOKUP("X",D492:D494,O492:O494,0),IF(OR($D492="W",$D492="1/2W",$D492="1/2L"),P493-SUM(O492:O493)+_xlfn.XLOOKUP("X",D492:D494,O492:O494,0),SUM(P492:P493)/2-SUM(O492:O493)+_xlfn.XLOOKUP("X",D492:D494,O492:O494,0)))))))))</f>
        <v>3.2700000000000014</v>
      </c>
      <c r="R492" s="319">
        <f>IF(Q492=0,0,Q492/SUM(O492:O494))</f>
        <v>0.14676840215439863</v>
      </c>
      <c r="S492" s="296">
        <f>IF($B492=$B489,IF(OR($A492="LOSS",$A492="OK",$A492="Anulada"),Q492,0)+S489,IF(OR($A492="LOSS",$A492="OK",$A492="Anulada"),Q492,0))</f>
        <v>93.476479999999967</v>
      </c>
      <c r="T492" s="296">
        <f>IF($B492="",0,IF($B492=$B489,IF(G494="",IF(OR(G492="DNB1",G492="DNB2",G492="AH1(0)",G492="AH2(0)",G492="AH1(1)",G492="AH2(1)",G492="AH1(2)",G492="AH2(2)",G492="AH1(3)",G492="AH2(3)",G492="AH1(4)",G492="AH2(4)"),0,IF(Q492&lt;0,IF(G494="",SMALL(P492:P494,1)-SUM(O492:O494),0),SMALL(P492:P494,1)-SUM(O492:O494))),IF(Q492&lt;0,IF(G494="",SMALL(P492:P494,1)-SUM(O492:O494),0),SMALL(P492:P494,1)-SUM(O492:O494)))+T489,IF(G494="",IF(OR(G492="DNB1",G492="DNB2",G492="AH1(0)",G492="AH2(0)",G492="AH1(1)",G492="AH2(1)",G492="AH1(2)",G492="AH2(2)",G492="AH1(3)",G492="AH2(3)",G492="AH1(4)",G492="AH2(4)"),0,IF(Q492&lt;0,IF(G494="",SMALL(P492:P494,1)-SUM(O492:O494),0),SMALL(P492:P494,1)-SUM(O492:O494))),IF(Q492&lt;0,IF(G494="",SMALL(P492:P494,1)-SUM(O492:O494),0),SMALL(P492:P494,1)-SUM(O492:O494)))))</f>
        <v>-135.50560000000002</v>
      </c>
      <c r="U492" s="296">
        <f>IF($B492=$B489,IF(Q492&lt;0,IF(G494="",Q492,0),Q492)+U489,Q492)</f>
        <v>93.476479999999967</v>
      </c>
      <c r="V492" s="333" t="s">
        <v>32</v>
      </c>
      <c r="W492" s="74">
        <f>IF(L492="","",IF(L494&gt;0,(SUM(L492:L494)/L492)/(SUM(L492:L494)/L492+SUM(L492:L494)/L493+SUM(L492:L494)/L494),L493/SUM(L492:L493)))</f>
        <v>0.4487594390507012</v>
      </c>
      <c r="X492" s="89">
        <f t="shared" si="168"/>
        <v>15.55</v>
      </c>
      <c r="Y492" s="77">
        <f t="shared" si="168"/>
        <v>0</v>
      </c>
      <c r="Z492" s="77">
        <f t="shared" si="168"/>
        <v>0</v>
      </c>
      <c r="AA492" s="77">
        <f t="shared" si="168"/>
        <v>0</v>
      </c>
      <c r="AB492" s="77">
        <f t="shared" si="168"/>
        <v>0</v>
      </c>
      <c r="AC492" s="77">
        <f t="shared" si="168"/>
        <v>0</v>
      </c>
      <c r="AD492" s="77">
        <f t="shared" si="168"/>
        <v>0</v>
      </c>
      <c r="AE492" s="77">
        <f t="shared" si="150"/>
        <v>1</v>
      </c>
      <c r="AF492" s="77">
        <f t="shared" si="151"/>
        <v>0</v>
      </c>
      <c r="AG492" s="77">
        <f t="shared" si="152"/>
        <v>0</v>
      </c>
      <c r="AH492" s="77">
        <f t="shared" si="153"/>
        <v>0</v>
      </c>
      <c r="AI492" s="77">
        <f t="shared" si="154"/>
        <v>0</v>
      </c>
      <c r="AJ492" s="77">
        <f t="shared" si="155"/>
        <v>0</v>
      </c>
      <c r="AK492" s="77">
        <f t="shared" si="156"/>
        <v>0</v>
      </c>
      <c r="AL492" s="77">
        <f t="shared" si="157"/>
        <v>0</v>
      </c>
      <c r="AM492" s="77">
        <f t="shared" si="158"/>
        <v>0</v>
      </c>
      <c r="AN492" s="77">
        <f t="shared" si="159"/>
        <v>0</v>
      </c>
      <c r="AO492" s="77">
        <f t="shared" si="160"/>
        <v>0</v>
      </c>
      <c r="AP492" s="77">
        <f t="shared" si="161"/>
        <v>0</v>
      </c>
      <c r="AQ492" s="77">
        <f t="shared" si="162"/>
        <v>0</v>
      </c>
      <c r="AR492" s="77">
        <f t="shared" si="163"/>
        <v>0</v>
      </c>
      <c r="AS492" s="107" t="str">
        <f>IF($B492="","",IF($B492=$B489,AS489,$B492))</f>
        <v>31</v>
      </c>
      <c r="AT492" s="321">
        <f>IF($B492=$B489,AT489+SUM(O492:O494),SUM(O492:O494))</f>
        <v>1308.2099999999998</v>
      </c>
      <c r="AU492" s="296">
        <f>IF($A492=" ",SUM(O492:O494),0)+AU489</f>
        <v>0</v>
      </c>
      <c r="AV492" s="296">
        <f>IF($B492="","",AV489+Q492)</f>
        <v>799.82435538757568</v>
      </c>
    </row>
    <row r="493" spans="1:48" ht="13" customHeight="1" x14ac:dyDescent="0.2">
      <c r="A493" s="308"/>
      <c r="B493" s="282"/>
      <c r="C493" s="303"/>
      <c r="D493" s="79" t="s">
        <v>28</v>
      </c>
      <c r="E493" s="277"/>
      <c r="F493" s="291"/>
      <c r="G493" s="80" t="s">
        <v>123</v>
      </c>
      <c r="H493" s="277"/>
      <c r="I493" s="81" t="s">
        <v>23</v>
      </c>
      <c r="J493" s="83">
        <f>IF(I493="","",IF(_xlfn.XLOOKUP(I493,I$3:I492,$AS$3:AS492,0,,-1)=AS493,_xlfn.XLOOKUP(I493,I$3:I492,J$3:J492,1,,-1)+1,1))</f>
        <v>14</v>
      </c>
      <c r="K493" s="174">
        <f>IF(I493="","",_xlfn.XLOOKUP(I493,I$3:I492,K$3:K492,0,,-1)+IF($D493=" ",1,0))</f>
        <v>0</v>
      </c>
      <c r="L493" s="84">
        <v>2.08</v>
      </c>
      <c r="M493" s="85"/>
      <c r="N493" s="294"/>
      <c r="O493" s="86">
        <f>IF(OR(W492="",W493=""),"",ROUND(IF(L494&gt;0,IF(M493&gt;0,M493,IF(M492&gt;0,IF(N492=TRUE,ROUND((M492*W493)/W492,0),(M492*W493)/W492),IF(M493&gt;0,IF(N492=TRUE,ROUND(M493,0),M493),IF(M494&gt;0,IF(N492=TRUE,ROUND(O494*W493/W494,0),O494*W493/W494),0)))),IF(M493&gt;0,M493,IF(N492=TRUE,ROUND((M492*W493)/W492,0),(M492*W493)/W492))),2))</f>
        <v>12.28</v>
      </c>
      <c r="P493" s="87">
        <f t="shared" si="165"/>
        <v>25.542400000000001</v>
      </c>
      <c r="Q493" s="277"/>
      <c r="R493" s="286"/>
      <c r="S493" s="286"/>
      <c r="T493" s="286"/>
      <c r="U493" s="286"/>
      <c r="V493" s="288"/>
      <c r="W493" s="88">
        <f>IF(L493="","",IF(L494&gt;0,(SUM(L492:L494)/L493)/(SUM(L492:L494)/L492+SUM(L492:L494)/L493+SUM(L492:L494)/L494),L492/SUM(L492:L493)))</f>
        <v>0.55124056094929885</v>
      </c>
      <c r="X493" s="77">
        <f t="shared" ref="X493:AD503" si="169">IF($I493=X$2,IF(OR($D493="W",$D493="1/2W",$D493="1/2L"),$P493-$O493,IF($D493="X",0,-$O493)),0)</f>
        <v>0</v>
      </c>
      <c r="Y493" s="77">
        <f t="shared" si="169"/>
        <v>0</v>
      </c>
      <c r="Z493" s="77">
        <f t="shared" si="169"/>
        <v>0</v>
      </c>
      <c r="AA493" s="77">
        <f t="shared" si="169"/>
        <v>0</v>
      </c>
      <c r="AB493" s="77">
        <f t="shared" si="169"/>
        <v>0</v>
      </c>
      <c r="AC493" s="89">
        <f t="shared" si="169"/>
        <v>-12.28</v>
      </c>
      <c r="AD493" s="77">
        <f t="shared" si="169"/>
        <v>0</v>
      </c>
      <c r="AE493" s="77">
        <f t="shared" si="150"/>
        <v>0</v>
      </c>
      <c r="AF493" s="77">
        <f t="shared" si="151"/>
        <v>0</v>
      </c>
      <c r="AG493" s="77">
        <f t="shared" si="152"/>
        <v>0</v>
      </c>
      <c r="AH493" s="77">
        <f t="shared" si="153"/>
        <v>0</v>
      </c>
      <c r="AI493" s="77">
        <f t="shared" si="154"/>
        <v>0</v>
      </c>
      <c r="AJ493" s="77">
        <f t="shared" si="155"/>
        <v>0</v>
      </c>
      <c r="AK493" s="77">
        <f t="shared" si="156"/>
        <v>0</v>
      </c>
      <c r="AL493" s="77">
        <f t="shared" si="157"/>
        <v>0</v>
      </c>
      <c r="AM493" s="77">
        <f t="shared" si="158"/>
        <v>0</v>
      </c>
      <c r="AN493" s="77">
        <f t="shared" si="159"/>
        <v>0</v>
      </c>
      <c r="AO493" s="77">
        <f t="shared" si="160"/>
        <v>0</v>
      </c>
      <c r="AP493" s="77">
        <f t="shared" si="161"/>
        <v>1</v>
      </c>
      <c r="AQ493" s="77">
        <f t="shared" si="162"/>
        <v>0</v>
      </c>
      <c r="AR493" s="77">
        <f t="shared" si="163"/>
        <v>0</v>
      </c>
      <c r="AS493" s="107" t="str">
        <f>IF($B492="","",IF($B492=$B489,AS490,$B492))</f>
        <v>31</v>
      </c>
      <c r="AT493" s="311"/>
      <c r="AU493" s="298"/>
      <c r="AV493" s="298"/>
    </row>
    <row r="494" spans="1:48" ht="13.25" customHeight="1" x14ac:dyDescent="0.2">
      <c r="A494" s="309"/>
      <c r="B494" s="283"/>
      <c r="C494" s="304"/>
      <c r="D494" s="90" t="s">
        <v>32</v>
      </c>
      <c r="E494" s="278"/>
      <c r="F494" s="292"/>
      <c r="G494" s="109"/>
      <c r="H494" s="278"/>
      <c r="I494" s="110"/>
      <c r="J494" s="112" t="str">
        <f>IF(I494="","",IF(_xlfn.XLOOKUP(I494,I$3:I493,$AS$3:AS493,0,,-1)=AS494,_xlfn.XLOOKUP(I494,I$3:I493,J$3:J493,1,,-1)+1,1))</f>
        <v/>
      </c>
      <c r="K494" s="115" t="str">
        <f>IF(I494="","",_xlfn.XLOOKUP(I494,I$3:I493,K$3:K493,0,,-1)+IF($D494=" ",1,0))</f>
        <v/>
      </c>
      <c r="L494" s="113"/>
      <c r="M494" s="96"/>
      <c r="N494" s="295"/>
      <c r="O494" s="114" t="str">
        <f>IF(OR(W492="",W493=""),"",IF(L494&gt;0,ROUND(IF(M494&gt;0,M494,IF(M492&gt;0,IF(N492=TRUE,ROUND((M492*W494)/W492,0),(M492*W494)/W492),IF(M493&gt;0,IF(N492=TRUE,ROUND((M493*W494)/W493,0),(M493*W494)/W493),IF(M494&gt;0,M494,0)))),2),""))</f>
        <v/>
      </c>
      <c r="P494" s="115" t="str">
        <f t="shared" si="165"/>
        <v/>
      </c>
      <c r="Q494" s="278"/>
      <c r="R494" s="278"/>
      <c r="S494" s="278"/>
      <c r="T494" s="278"/>
      <c r="U494" s="278"/>
      <c r="V494" s="289"/>
      <c r="W494" s="116" t="str">
        <f>IF(L494="","",(SUM(L492:L494)/L494)/(SUM(L492:L494)/L492+SUM(L492:L494)/L493+SUM(L492:L494)/L494))</f>
        <v/>
      </c>
      <c r="X494" s="77">
        <f t="shared" si="169"/>
        <v>0</v>
      </c>
      <c r="Y494" s="77">
        <f t="shared" si="169"/>
        <v>0</v>
      </c>
      <c r="Z494" s="77">
        <f t="shared" si="169"/>
        <v>0</v>
      </c>
      <c r="AA494" s="77">
        <f t="shared" si="169"/>
        <v>0</v>
      </c>
      <c r="AB494" s="77">
        <f t="shared" si="169"/>
        <v>0</v>
      </c>
      <c r="AC494" s="77">
        <f t="shared" si="169"/>
        <v>0</v>
      </c>
      <c r="AD494" s="77">
        <f t="shared" si="169"/>
        <v>0</v>
      </c>
      <c r="AE494" s="77">
        <f t="shared" si="150"/>
        <v>0</v>
      </c>
      <c r="AF494" s="77">
        <f t="shared" si="151"/>
        <v>0</v>
      </c>
      <c r="AG494" s="77">
        <f t="shared" si="152"/>
        <v>0</v>
      </c>
      <c r="AH494" s="77">
        <f t="shared" si="153"/>
        <v>0</v>
      </c>
      <c r="AI494" s="77">
        <f t="shared" si="154"/>
        <v>0</v>
      </c>
      <c r="AJ494" s="77">
        <f t="shared" si="155"/>
        <v>0</v>
      </c>
      <c r="AK494" s="77">
        <f t="shared" si="156"/>
        <v>0</v>
      </c>
      <c r="AL494" s="77">
        <f t="shared" si="157"/>
        <v>0</v>
      </c>
      <c r="AM494" s="77">
        <f t="shared" si="158"/>
        <v>0</v>
      </c>
      <c r="AN494" s="77">
        <f t="shared" si="159"/>
        <v>0</v>
      </c>
      <c r="AO494" s="77">
        <f t="shared" si="160"/>
        <v>0</v>
      </c>
      <c r="AP494" s="77">
        <f t="shared" si="161"/>
        <v>0</v>
      </c>
      <c r="AQ494" s="77">
        <f t="shared" si="162"/>
        <v>0</v>
      </c>
      <c r="AR494" s="77">
        <f t="shared" si="163"/>
        <v>0</v>
      </c>
      <c r="AS494" s="107" t="str">
        <f>IF($B492="","",IF($B492=$B489,AS491,$B492))</f>
        <v>31</v>
      </c>
      <c r="AT494" s="311"/>
      <c r="AU494" s="298"/>
      <c r="AV494" s="298"/>
    </row>
    <row r="495" spans="1:48" ht="13.25" customHeight="1" x14ac:dyDescent="0.2">
      <c r="A495" s="312" t="str">
        <f>IF(OR(D495="W",D496="W",D497="W",D495="1/2W",D496="1/2W",D497="1/2W",D495="1/2L",D496="1/2L",D497="1/2L"),"OK",IF(OR(D495="L",D496="L",D497="L"),"LOSS",IF(OR(D495="X",D496="X",D497="X"),"Anulado"," ")))</f>
        <v>OK</v>
      </c>
      <c r="B495" s="316" t="str">
        <f>IF(E495="","",$B492)</f>
        <v>31</v>
      </c>
      <c r="C495" s="302" t="str">
        <f>IF(E495=""," ","– "&amp;COUNTIF(B$3:B497,$B495))</f>
        <v>– 21</v>
      </c>
      <c r="D495" s="25" t="s">
        <v>28</v>
      </c>
      <c r="E495" s="325">
        <v>44713.625</v>
      </c>
      <c r="F495" s="315" t="s">
        <v>420</v>
      </c>
      <c r="G495" s="117" t="s">
        <v>101</v>
      </c>
      <c r="H495" s="306" t="str">
        <f ca="1">IF(E495="","",IF(AND(DAY(E495)&lt;DAY(TODAY()),$A495=" "),"???",IF($A495=" ",IF(AND(DAY(E495)=DAY(TODAY()),HOUR(E495)&lt;=HOUR(NOW())+1),IF(AND(HOUR(E495)+2&lt;=HOUR(NOW()),DAY(E495)&lt;=DAY(TODAY()),MINUTE(E495)&lt;=MINUTE(NOW())),"???",IF(OR(MINUTE(E495)&lt;=MINUTE(NOW()),HOUR(E495)&lt;=HOUR(NOW())),"!!!","")),""),"")))</f>
        <v/>
      </c>
      <c r="I495" s="27" t="s">
        <v>19</v>
      </c>
      <c r="J495" s="175">
        <f>IF(I495="","",IF(_xlfn.XLOOKUP(I495,I$3:I494,$AS$3:AS494,0,,-1)=AS495,_xlfn.XLOOKUP(I495,I$3:I494,J$3:J494,1,,-1)+1,1))</f>
        <v>9</v>
      </c>
      <c r="K495" s="176">
        <f>IF(I495="","",_xlfn.XLOOKUP(I495,I$3:I494,K$3:K494,0,,-1)+IF($D495=" ",1,0))</f>
        <v>0</v>
      </c>
      <c r="L495" s="118">
        <v>3.75</v>
      </c>
      <c r="M495" s="119"/>
      <c r="N495" s="318" t="b">
        <v>1</v>
      </c>
      <c r="O495" s="102">
        <f>IF(OR(W495="",W496=""),"",ROUND(IF(L497&gt;0,IF(M495&gt;0,M495,IF(M496&gt;0,IF(N495=TRUE,ROUND((M496*W495)/W496,0),(M496*W495)/W496),IF(N495=TRUE,ROUND((M497*W495)/W497,0),(M497*W495)/W497))),IF(M495&gt;0,M495,IF(N495=TRUE,ROUND((M496*W495)/W496,0),(M496*W495)/W496))),2))</f>
        <v>38</v>
      </c>
      <c r="P495" s="33">
        <f t="shared" si="165"/>
        <v>142.5</v>
      </c>
      <c r="Q495" s="301">
        <f>IF($A495="Anulado",0,IF(OR($A495="LOSS",$A495="OK"),IF(OR($D495="W",$D495="1/2W",$D495="1/2L"),P495-O495,IF($D495="L",-O495,0))+IF(OR($D496="W",$D496="1/2W",$D496="1/2L"),P496-O496,IF($D496="L",-O496,0))+IF(OR($D497="W",$D497="1/2W",$D497="1/2L"),P497-O497,IF($D497="L",-O497,0)),IF(AND(OR($D495="W",$D495="1/2W",$D495="1/2L"),D496="W"),P495+P496-SUM(O495:O497)+_xlfn.XLOOKUP("X",D495:D497,O495:O497,0),IF(AND(D495=TRUE,D497="W"),P495+P497-SUM(O495:O497),IF(AND(D496="W",D497="W"),P496+P497-SUM(O495:O497)+_xlfn.XLOOKUP("X",D495:D497,O495:O497,0),IF(L497&gt;0,IF(OR($D495="W",$D495="1/2W",$D495="1/2L"),P495-SUM(O495:O497)+_xlfn.XLOOKUP("X",D495:D497,O495:O497,0),IF(OR($D495="W",$D495="1/2W",$D495="1/2L"),P496-SUM(O495:O497)+_xlfn.XLOOKUP("X",D495:D497,O495:O497,0),IF(OR($D495="W",$D495="1/2W",$D495="1/2L"),P497-SUM(O495:O497)+_xlfn.XLOOKUP("X",D495:D497,O495:O497,0),SUM(P495:P497)/3-SUM(O495:O497)+_xlfn.XLOOKUP("X",D495:D497,O495:O497,0)))),IF(OR($D495="W",$D495="1/2W",$D495="1/2L"),P495-SUM(O495:O496)+_xlfn.XLOOKUP("X",D495:D497,O495:O497,0),IF(OR($D495="W",$D495="1/2W",$D495="1/2L"),P496-SUM(O495:O496)+_xlfn.XLOOKUP("X",D495:D497,O495:O497,0),SUM(P495:P496)/2-SUM(O495:O496)+_xlfn.XLOOKUP("X",D495:D497,O495:O497,0)))))))))</f>
        <v>12.231999999999999</v>
      </c>
      <c r="R495" s="300">
        <f>IF(Q495=0,0,Q495/SUM(O495:O497))</f>
        <v>9.4821705426356581E-2</v>
      </c>
      <c r="S495" s="285">
        <f>IF($B495=$B492,IF(OR($A495="LOSS",$A495="OK",$A495="Anulada"),Q495,0)+S492,IF(OR($A495="LOSS",$A495="OK",$A495="Anulada"),Q495,0))</f>
        <v>105.70847999999997</v>
      </c>
      <c r="T495" s="285">
        <f>IF($B495="",0,IF($B495=$B492,IF(G497="",IF(OR(G495="DNB1",G495="DNB2",G495="AH1(0)",G495="AH2(0)",G495="AH1(1)",G495="AH2(1)",G495="AH1(2)",G495="AH2(2)",G495="AH1(3)",G495="AH2(3)",G495="AH1(4)",G495="AH2(4)"),0,IF(Q495&lt;0,IF(G497="",SMALL(P495:P497,1)-SUM(O495:O497),0),SMALL(P495:P497,1)-SUM(O495:O497))),IF(Q495&lt;0,IF(G497="",SMALL(P495:P497,1)-SUM(O495:O497),0),SMALL(P495:P497,1)-SUM(O495:O497)))+T492,IF(G497="",IF(OR(G495="DNB1",G495="DNB2",G495="AH1(0)",G495="AH2(0)",G495="AH1(1)",G495="AH2(1)",G495="AH1(2)",G495="AH2(2)",G495="AH1(3)",G495="AH2(3)",G495="AH1(4)",G495="AH2(4)"),0,IF(Q495&lt;0,IF(G497="",SMALL(P495:P497,1)-SUM(O495:O497),0),SMALL(P495:P497,1)-SUM(O495:O497))),IF(Q495&lt;0,IF(G497="",SMALL(P495:P497,1)-SUM(O495:O497),0),SMALL(P495:P497,1)-SUM(O495:O497)))))</f>
        <v>-123.27360000000002</v>
      </c>
      <c r="U495" s="285">
        <f>IF($B495=$B492,IF(Q495&lt;0,IF(G497="",Q495,0),Q495)+U492,Q495)</f>
        <v>105.70847999999997</v>
      </c>
      <c r="V495" s="287">
        <f>IF(U495=0,0,U495/AT495)</f>
        <v>7.355117206253782E-2</v>
      </c>
      <c r="W495" s="34">
        <f>IF(L495="","",IF(L497&gt;0,(SUM(L495:L497)/L495)/(SUM(L495:L497)/L495+SUM(L495:L497)/L496+SUM(L495:L497)/L497),L496/SUM(L495:L496)))</f>
        <v>0.29271972840437571</v>
      </c>
      <c r="X495" s="77">
        <f t="shared" si="169"/>
        <v>0</v>
      </c>
      <c r="Y495" s="89">
        <f t="shared" si="169"/>
        <v>-38</v>
      </c>
      <c r="Z495" s="77">
        <f t="shared" si="169"/>
        <v>0</v>
      </c>
      <c r="AA495" s="77">
        <f t="shared" si="169"/>
        <v>0</v>
      </c>
      <c r="AB495" s="77">
        <f t="shared" si="169"/>
        <v>0</v>
      </c>
      <c r="AC495" s="77">
        <f t="shared" si="169"/>
        <v>0</v>
      </c>
      <c r="AD495" s="77">
        <f t="shared" si="169"/>
        <v>0</v>
      </c>
      <c r="AE495" s="77">
        <f t="shared" si="150"/>
        <v>0</v>
      </c>
      <c r="AF495" s="77">
        <f t="shared" si="151"/>
        <v>0</v>
      </c>
      <c r="AG495" s="77">
        <f t="shared" si="152"/>
        <v>0</v>
      </c>
      <c r="AH495" s="77">
        <f t="shared" si="153"/>
        <v>1</v>
      </c>
      <c r="AI495" s="77">
        <f t="shared" si="154"/>
        <v>0</v>
      </c>
      <c r="AJ495" s="77">
        <f t="shared" si="155"/>
        <v>0</v>
      </c>
      <c r="AK495" s="77">
        <f t="shared" si="156"/>
        <v>0</v>
      </c>
      <c r="AL495" s="77">
        <f t="shared" si="157"/>
        <v>0</v>
      </c>
      <c r="AM495" s="77">
        <f t="shared" si="158"/>
        <v>0</v>
      </c>
      <c r="AN495" s="77">
        <f t="shared" si="159"/>
        <v>0</v>
      </c>
      <c r="AO495" s="77">
        <f t="shared" si="160"/>
        <v>0</v>
      </c>
      <c r="AP495" s="77">
        <f t="shared" si="161"/>
        <v>0</v>
      </c>
      <c r="AQ495" s="77">
        <f t="shared" si="162"/>
        <v>0</v>
      </c>
      <c r="AR495" s="77">
        <f t="shared" si="163"/>
        <v>0</v>
      </c>
      <c r="AS495" s="105" t="str">
        <f>IF($B495="","",IF($B495=$B492,AS492,$B495))</f>
        <v>31</v>
      </c>
      <c r="AT495" s="322">
        <f>IF($B495=$B492,AT492+SUM(O495:O497),SUM(O495:O497))</f>
        <v>1437.2099999999998</v>
      </c>
      <c r="AU495" s="285">
        <f>IF($A495=" ",SUM(O495:O497),0)+AU492</f>
        <v>0</v>
      </c>
      <c r="AV495" s="285">
        <f>IF($B495="","",AV492+Q495)</f>
        <v>812.05635538757565</v>
      </c>
    </row>
    <row r="496" spans="1:48" ht="13" customHeight="1" x14ac:dyDescent="0.2">
      <c r="A496" s="308"/>
      <c r="B496" s="282"/>
      <c r="C496" s="303"/>
      <c r="D496" s="39" t="s">
        <v>31</v>
      </c>
      <c r="E496" s="277"/>
      <c r="F496" s="291"/>
      <c r="G496" s="133">
        <v>2</v>
      </c>
      <c r="H496" s="277"/>
      <c r="I496" s="42" t="s">
        <v>18</v>
      </c>
      <c r="J496" s="177">
        <f>IF(I496="","",IF(_xlfn.XLOOKUP(I496,I$3:I495,$AS$3:AS495,0,,-1)=AS496,_xlfn.XLOOKUP(I496,I$3:I495,J$3:J495,1,,-1)+1,1))</f>
        <v>6</v>
      </c>
      <c r="K496" s="178">
        <f>IF(I496="","",_xlfn.XLOOKUP(I496,I$3:I495,K$3:K495,0,,-1)+IF($D496=" ",1,0))</f>
        <v>0</v>
      </c>
      <c r="L496" s="121">
        <v>1.552</v>
      </c>
      <c r="M496" s="122">
        <v>91</v>
      </c>
      <c r="N496" s="294"/>
      <c r="O496" s="47">
        <f>IF(OR(W495="",W496=""),"",ROUND(IF(L497&gt;0,IF(M496&gt;0,M496,IF(M495&gt;0,IF(N495=TRUE,ROUND((M495*W496)/W495,0),(M495*W496)/W495),IF(M496&gt;0,IF(N495=TRUE,ROUND(M496,0),M496),IF(M497&gt;0,IF(N495=TRUE,ROUND(O497*W496/W497,0),O497*W496/W497),0)))),IF(M496&gt;0,M496,IF(N495=TRUE,ROUND((M495*W496)/W495,0),(M495*W496)/W495))),2))</f>
        <v>91</v>
      </c>
      <c r="P496" s="48">
        <f t="shared" si="165"/>
        <v>141.232</v>
      </c>
      <c r="Q496" s="277"/>
      <c r="R496" s="286"/>
      <c r="S496" s="286"/>
      <c r="T496" s="286"/>
      <c r="U496" s="286"/>
      <c r="V496" s="288"/>
      <c r="W496" s="49">
        <f>IF(L496="","",IF(L497&gt;0,(SUM(L495:L497)/L496)/(SUM(L495:L497)/L495+SUM(L495:L497)/L496+SUM(L495:L497)/L497),L495/SUM(L495:L496)))</f>
        <v>0.70728027159562434</v>
      </c>
      <c r="X496" s="89">
        <f t="shared" si="169"/>
        <v>50.231999999999999</v>
      </c>
      <c r="Y496" s="77">
        <f t="shared" si="169"/>
        <v>0</v>
      </c>
      <c r="Z496" s="77">
        <f t="shared" si="169"/>
        <v>0</v>
      </c>
      <c r="AA496" s="77">
        <f t="shared" si="169"/>
        <v>0</v>
      </c>
      <c r="AB496" s="77">
        <f t="shared" si="169"/>
        <v>0</v>
      </c>
      <c r="AC496" s="77">
        <f t="shared" si="169"/>
        <v>0</v>
      </c>
      <c r="AD496" s="77">
        <f t="shared" si="169"/>
        <v>0</v>
      </c>
      <c r="AE496" s="77">
        <f t="shared" si="150"/>
        <v>1</v>
      </c>
      <c r="AF496" s="77">
        <f t="shared" si="151"/>
        <v>0</v>
      </c>
      <c r="AG496" s="77">
        <f t="shared" si="152"/>
        <v>0</v>
      </c>
      <c r="AH496" s="77">
        <f t="shared" si="153"/>
        <v>0</v>
      </c>
      <c r="AI496" s="77">
        <f t="shared" si="154"/>
        <v>0</v>
      </c>
      <c r="AJ496" s="77">
        <f t="shared" si="155"/>
        <v>0</v>
      </c>
      <c r="AK496" s="77">
        <f t="shared" si="156"/>
        <v>0</v>
      </c>
      <c r="AL496" s="77">
        <f t="shared" si="157"/>
        <v>0</v>
      </c>
      <c r="AM496" s="77">
        <f t="shared" si="158"/>
        <v>0</v>
      </c>
      <c r="AN496" s="77">
        <f t="shared" si="159"/>
        <v>0</v>
      </c>
      <c r="AO496" s="77">
        <f t="shared" si="160"/>
        <v>0</v>
      </c>
      <c r="AP496" s="77">
        <f t="shared" si="161"/>
        <v>0</v>
      </c>
      <c r="AQ496" s="77">
        <f t="shared" si="162"/>
        <v>0</v>
      </c>
      <c r="AR496" s="77">
        <f t="shared" si="163"/>
        <v>0</v>
      </c>
      <c r="AS496" s="105" t="str">
        <f>IF($B495="","",IF($B495=$B492,AS493,$B495))</f>
        <v>31</v>
      </c>
      <c r="AT496" s="311"/>
      <c r="AU496" s="298"/>
      <c r="AV496" s="298"/>
    </row>
    <row r="497" spans="1:58" ht="26.25" customHeight="1" x14ac:dyDescent="0.2">
      <c r="A497" s="309"/>
      <c r="B497" s="283"/>
      <c r="C497" s="304"/>
      <c r="D497" s="54" t="s">
        <v>32</v>
      </c>
      <c r="E497" s="278"/>
      <c r="F497" s="292"/>
      <c r="G497" s="134"/>
      <c r="H497" s="278"/>
      <c r="I497" s="57"/>
      <c r="J497" s="179" t="str">
        <f>IF(I497="","",IF(_xlfn.XLOOKUP(I497,I$3:I496,$AS$3:AS496,0,,-1)=AS497,_xlfn.XLOOKUP(I497,I$3:I496,J$3:J496,1,,-1)+1,1))</f>
        <v/>
      </c>
      <c r="K497" s="63" t="str">
        <f>IF(I497="","",_xlfn.XLOOKUP(I497,I$3:I496,K$3:K496,0,,-1)+IF($D497=" ",1,0))</f>
        <v/>
      </c>
      <c r="L497" s="55"/>
      <c r="M497" s="128"/>
      <c r="N497" s="295"/>
      <c r="O497" s="62" t="str">
        <f>IF(OR(W495="",W496=""),"",IF(L497&gt;0,ROUND(IF(M497&gt;0,M497,IF(M495&gt;0,IF(N495=TRUE,ROUND((M495*W497)/W495,0),(M495*W497)/W495),IF(M496&gt;0,IF(N495=TRUE,ROUND((M496*W497)/W496,0),(M496*W497)/W496),IF(M497&gt;0,M497,0)))),2),""))</f>
        <v/>
      </c>
      <c r="P497" s="63" t="str">
        <f t="shared" si="165"/>
        <v/>
      </c>
      <c r="Q497" s="278"/>
      <c r="R497" s="278"/>
      <c r="S497" s="278"/>
      <c r="T497" s="278"/>
      <c r="U497" s="278"/>
      <c r="V497" s="289"/>
      <c r="W497" s="64" t="str">
        <f>IF(L497="","",(SUM(L495:L497)/L497)/(SUM(L495:L497)/L495+SUM(L495:L497)/L496+SUM(L495:L497)/L497))</f>
        <v/>
      </c>
      <c r="X497" s="77">
        <f t="shared" si="169"/>
        <v>0</v>
      </c>
      <c r="Y497" s="77">
        <f t="shared" si="169"/>
        <v>0</v>
      </c>
      <c r="Z497" s="77">
        <f t="shared" si="169"/>
        <v>0</v>
      </c>
      <c r="AA497" s="77">
        <f t="shared" si="169"/>
        <v>0</v>
      </c>
      <c r="AB497" s="77">
        <f t="shared" si="169"/>
        <v>0</v>
      </c>
      <c r="AC497" s="77">
        <f t="shared" si="169"/>
        <v>0</v>
      </c>
      <c r="AD497" s="77">
        <f t="shared" si="169"/>
        <v>0</v>
      </c>
      <c r="AE497" s="77">
        <f t="shared" si="150"/>
        <v>0</v>
      </c>
      <c r="AF497" s="77">
        <f t="shared" si="151"/>
        <v>0</v>
      </c>
      <c r="AG497" s="77">
        <f t="shared" si="152"/>
        <v>0</v>
      </c>
      <c r="AH497" s="77">
        <f t="shared" si="153"/>
        <v>0</v>
      </c>
      <c r="AI497" s="77">
        <f t="shared" si="154"/>
        <v>0</v>
      </c>
      <c r="AJ497" s="77">
        <f t="shared" si="155"/>
        <v>0</v>
      </c>
      <c r="AK497" s="77">
        <f t="shared" si="156"/>
        <v>0</v>
      </c>
      <c r="AL497" s="77">
        <f t="shared" si="157"/>
        <v>0</v>
      </c>
      <c r="AM497" s="77">
        <f t="shared" si="158"/>
        <v>0</v>
      </c>
      <c r="AN497" s="77">
        <f t="shared" si="159"/>
        <v>0</v>
      </c>
      <c r="AO497" s="77">
        <f t="shared" si="160"/>
        <v>0</v>
      </c>
      <c r="AP497" s="77">
        <f t="shared" si="161"/>
        <v>0</v>
      </c>
      <c r="AQ497" s="77">
        <f t="shared" si="162"/>
        <v>0</v>
      </c>
      <c r="AR497" s="77">
        <f t="shared" si="163"/>
        <v>0</v>
      </c>
      <c r="AS497" s="105" t="str">
        <f>IF($B495="","",IF($B495=$B492,AS494,$B495))</f>
        <v>31</v>
      </c>
      <c r="AT497" s="311"/>
      <c r="AU497" s="298"/>
      <c r="AV497" s="298"/>
    </row>
    <row r="498" spans="1:58" ht="13.25" customHeight="1" x14ac:dyDescent="0.2">
      <c r="A498" s="307" t="str">
        <f>IF(OR(D498="W",D499="W",D500="W",D498="1/2W",D499="1/2W",D500="1/2W",D498="1/2L",D499="1/2L",D500="1/2L"),"OK",IF(OR(D498="L",D499="L",D500="L"),"LOSS",IF(OR(D498="X",D499="X",D500="X"),"Anulado"," ")))</f>
        <v>OK</v>
      </c>
      <c r="B498" s="317" t="str">
        <f>IF(E498="","",$B495)</f>
        <v>31</v>
      </c>
      <c r="C498" s="305" t="str">
        <f>IF(E498=""," ","– "&amp;COUNTIF(B$3:B500,$B498))</f>
        <v>– 22</v>
      </c>
      <c r="D498" s="65" t="s">
        <v>28</v>
      </c>
      <c r="E498" s="326">
        <v>44713.625</v>
      </c>
      <c r="F498" s="314" t="s">
        <v>420</v>
      </c>
      <c r="G498" s="136">
        <v>1</v>
      </c>
      <c r="H498" s="313" t="str">
        <f ca="1">IF(E498="","",IF(AND(DAY(E498)&lt;DAY(TODAY()),$A498=" "),"???",IF($A498=" ",IF(AND(DAY(E498)=DAY(TODAY()),HOUR(E498)&lt;=HOUR(NOW())+1),IF(AND(HOUR(E498)+2&lt;=HOUR(NOW()),DAY(E498)&lt;=DAY(TODAY()),MINUTE(E498)&lt;=MINUTE(NOW())),"???",IF(OR(MINUTE(E498)&lt;=MINUTE(NOW()),HOUR(E498)&lt;=HOUR(NOW())),"!!!","")),""),"")))</f>
        <v/>
      </c>
      <c r="I498" s="67" t="s">
        <v>19</v>
      </c>
      <c r="J498" s="69">
        <f>IF(I498="","",IF(_xlfn.XLOOKUP(I498,I$3:I497,$AS$3:AS497,0,,-1)=AS498,_xlfn.XLOOKUP(I498,I$3:I497,J$3:J497,1,,-1)+1,1))</f>
        <v>10</v>
      </c>
      <c r="K498" s="173">
        <f>IF(I498="","",_xlfn.XLOOKUP(I498,I$3:I497,K$3:K497,0,,-1)+IF($D498=" ",1,0))</f>
        <v>0</v>
      </c>
      <c r="L498" s="70">
        <v>34</v>
      </c>
      <c r="M498" s="71">
        <v>9</v>
      </c>
      <c r="N498" s="293" t="b">
        <v>0</v>
      </c>
      <c r="O498" s="72">
        <f>IF(OR(W498="",W499=""),"",ROUND(IF(L500&gt;0,IF(M498&gt;0,M498,IF(M499&gt;0,IF(N498=TRUE,ROUND((M499*W498)/W499,0),(M499*W498)/W499),IF(N498=TRUE,ROUND((M500*W498)/W500,0),(M500*W498)/W500))),IF(M498&gt;0,M498,IF(N498=TRUE,ROUND((M499*W498)/W499,0),(M499*W498)/W499))),2))</f>
        <v>9</v>
      </c>
      <c r="P498" s="73">
        <f t="shared" si="165"/>
        <v>306</v>
      </c>
      <c r="Q498" s="320">
        <f>IF($A498="Anulado",0,IF(OR($A498="LOSS",$A498="OK"),IF(OR($D498="W",$D498="1/2W",$D498="1/2L"),P498-O498,IF($D498="L",-O498,0))+IF(OR($D499="W",$D499="1/2W",$D499="1/2L"),P499-O499,IF($D499="L",-O499,0))+IF(OR($D500="W",$D500="1/2W",$D500="1/2L"),P500-O500,IF($D500="L",-O500,0)),IF(AND(OR($D498="W",$D498="1/2W",$D498="1/2L"),D499="W"),P498+P499-SUM(O498:O500)+_xlfn.XLOOKUP("X",D498:D500,O498:O500,0),IF(AND(D498=TRUE,D500="W"),P498+P500-SUM(O498:O500),IF(AND(D499="W",D500="W"),P499+P500-SUM(O498:O500)+_xlfn.XLOOKUP("X",D498:D500,O498:O500,0),IF(L500&gt;0,IF(OR($D498="W",$D498="1/2W",$D498="1/2L"),P498-SUM(O498:O500)+_xlfn.XLOOKUP("X",D498:D500,O498:O500,0),IF(OR($D498="W",$D498="1/2W",$D498="1/2L"),P499-SUM(O498:O500)+_xlfn.XLOOKUP("X",D498:D500,O498:O500,0),IF(OR($D498="W",$D498="1/2W",$D498="1/2L"),P500-SUM(O498:O500)+_xlfn.XLOOKUP("X",D498:D500,O498:O500,0),SUM(P498:P500)/3-SUM(O498:O500)+_xlfn.XLOOKUP("X",D498:D500,O498:O500,0)))),IF(OR($D498="W",$D498="1/2W",$D498="1/2L"),P498-SUM(O498:O499)+_xlfn.XLOOKUP("X",D498:D500,O498:O500,0),IF(OR($D498="W",$D498="1/2W",$D498="1/2L"),P499-SUM(O498:O499)+_xlfn.XLOOKUP("X",D498:D500,O498:O500,0),SUM(P498:P499)/2-SUM(O498:O499)+_xlfn.XLOOKUP("X",D498:D500,O498:O500,0)))))))))</f>
        <v>29</v>
      </c>
      <c r="R498" s="319">
        <f>IF(Q498=0,0,Q498/SUM(O498:O500))</f>
        <v>0.10247349823321555</v>
      </c>
      <c r="S498" s="296">
        <f>IF($B498=$B495,IF(OR($A498="LOSS",$A498="OK",$A498="Anulada"),Q498,0)+S495,IF(OR($A498="LOSS",$A498="OK",$A498="Anulada"),Q498,0))</f>
        <v>134.70847999999995</v>
      </c>
      <c r="T498" s="296">
        <f>IF($B498="",0,IF($B498=$B495,IF(G500="",IF(OR(G498="DNB1",G498="DNB2",G498="AH1(0)",G498="AH2(0)",G498="AH1(1)",G498="AH2(1)",G498="AH1(2)",G498="AH2(2)",G498="AH1(3)",G498="AH2(3)",G498="AH1(4)",G498="AH2(4)"),0,IF(Q498&lt;0,IF(G500="",SMALL(P498:P500,1)-SUM(O498:O500),0),SMALL(P498:P500,1)-SUM(O498:O500))),IF(Q498&lt;0,IF(G500="",SMALL(P498:P500,1)-SUM(O498:O500),0),SMALL(P498:P500,1)-SUM(O498:O500)))+T495,IF(G500="",IF(OR(G498="DNB1",G498="DNB2",G498="AH1(0)",G498="AH2(0)",G498="AH1(1)",G498="AH2(1)",G498="AH1(2)",G498="AH2(2)",G498="AH1(3)",G498="AH2(3)",G498="AH1(4)",G498="AH2(4)"),0,IF(Q498&lt;0,IF(G500="",SMALL(P498:P500,1)-SUM(O498:O500),0),SMALL(P498:P500,1)-SUM(O498:O500))),IF(Q498&lt;0,IF(G500="",SMALL(P498:P500,1)-SUM(O498:O500),0),SMALL(P498:P500,1)-SUM(O498:O500)))))</f>
        <v>-100.27360000000002</v>
      </c>
      <c r="U498" s="296">
        <f>IF($B498=$B495,IF(Q498&lt;0,IF(G500="",Q498,0),Q498)+U495,Q498)</f>
        <v>134.70847999999995</v>
      </c>
      <c r="V498" s="323">
        <f>IF(U498=0,0,U498/AT498)</f>
        <v>7.8309322698972783E-2</v>
      </c>
      <c r="W498" s="74">
        <f>IF(L498="","",IF(L500&gt;0,(SUM(L498:L500)/L498)/(SUM(L498:L500)/L498+SUM(L498:L500)/L499+SUM(L498:L500)/L500),L499/SUM(L498:L499)))</f>
        <v>3.2455315145813735E-2</v>
      </c>
      <c r="X498" s="77">
        <f t="shared" si="169"/>
        <v>0</v>
      </c>
      <c r="Y498" s="89">
        <f t="shared" si="169"/>
        <v>-9</v>
      </c>
      <c r="Z498" s="77">
        <f t="shared" si="169"/>
        <v>0</v>
      </c>
      <c r="AA498" s="77">
        <f t="shared" si="169"/>
        <v>0</v>
      </c>
      <c r="AB498" s="77">
        <f t="shared" si="169"/>
        <v>0</v>
      </c>
      <c r="AC498" s="77">
        <f t="shared" si="169"/>
        <v>0</v>
      </c>
      <c r="AD498" s="77">
        <f t="shared" si="169"/>
        <v>0</v>
      </c>
      <c r="AE498" s="77">
        <f t="shared" si="150"/>
        <v>0</v>
      </c>
      <c r="AF498" s="77">
        <f t="shared" si="151"/>
        <v>0</v>
      </c>
      <c r="AG498" s="77">
        <f t="shared" si="152"/>
        <v>0</v>
      </c>
      <c r="AH498" s="77">
        <f t="shared" si="153"/>
        <v>1</v>
      </c>
      <c r="AI498" s="77">
        <f t="shared" si="154"/>
        <v>0</v>
      </c>
      <c r="AJ498" s="77">
        <f t="shared" si="155"/>
        <v>0</v>
      </c>
      <c r="AK498" s="77">
        <f t="shared" si="156"/>
        <v>0</v>
      </c>
      <c r="AL498" s="77">
        <f t="shared" si="157"/>
        <v>0</v>
      </c>
      <c r="AM498" s="77">
        <f t="shared" si="158"/>
        <v>0</v>
      </c>
      <c r="AN498" s="77">
        <f t="shared" si="159"/>
        <v>0</v>
      </c>
      <c r="AO498" s="77">
        <f t="shared" si="160"/>
        <v>0</v>
      </c>
      <c r="AP498" s="77">
        <f t="shared" si="161"/>
        <v>0</v>
      </c>
      <c r="AQ498" s="77">
        <f t="shared" si="162"/>
        <v>0</v>
      </c>
      <c r="AR498" s="77">
        <f t="shared" si="163"/>
        <v>0</v>
      </c>
      <c r="AS498" s="107" t="str">
        <f>IF($B498="","",IF($B498=$B495,AS495,$B498))</f>
        <v>31</v>
      </c>
      <c r="AT498" s="321">
        <f>IF($B498=$B495,AT495+SUM(O498:O500),SUM(O498:O500))</f>
        <v>1720.2099999999998</v>
      </c>
      <c r="AU498" s="296">
        <f>IF($A498=" ",SUM(O498:O500),0)+AU495</f>
        <v>0</v>
      </c>
      <c r="AV498" s="296">
        <f>IF($B498="","",AV495+Q498)</f>
        <v>841.05635538757565</v>
      </c>
    </row>
    <row r="499" spans="1:58" ht="13" customHeight="1" x14ac:dyDescent="0.2">
      <c r="A499" s="308"/>
      <c r="B499" s="282"/>
      <c r="C499" s="303"/>
      <c r="D499" s="79" t="s">
        <v>28</v>
      </c>
      <c r="E499" s="277"/>
      <c r="F499" s="291"/>
      <c r="G499" s="80" t="s">
        <v>56</v>
      </c>
      <c r="H499" s="277"/>
      <c r="I499" s="81" t="s">
        <v>19</v>
      </c>
      <c r="J499" s="83">
        <f>IF(I499="","",IF(_xlfn.XLOOKUP(I499,I$3:I498,$AS$3:AS498,0,,-1)=AS499,_xlfn.XLOOKUP(I499,I$3:I498,J$3:J498,1,,-1)+1,1))</f>
        <v>11</v>
      </c>
      <c r="K499" s="174">
        <f>IF(I499="","",_xlfn.XLOOKUP(I499,I$3:I498,K$3:K498,0,,-1)+IF($D499=" ",1,0))</f>
        <v>0</v>
      </c>
      <c r="L499" s="84">
        <v>23</v>
      </c>
      <c r="M499" s="85">
        <v>14</v>
      </c>
      <c r="N499" s="294"/>
      <c r="O499" s="86">
        <f>IF(OR(W498="",W499=""),"",ROUND(IF(L500&gt;0,IF(M499&gt;0,M499,IF(M498&gt;0,IF(N498=TRUE,ROUND((M498*W499)/W498,0),(M498*W499)/W498),IF(M499&gt;0,IF(N498=TRUE,ROUND(M499,0),M499),IF(M500&gt;0,IF(N498=TRUE,ROUND(O500*W499/W500,0),O500*W499/W500),0)))),IF(M499&gt;0,M499,IF(N498=TRUE,ROUND((M498*W499)/W498,0),(M498*W499)/W498))),2))</f>
        <v>14</v>
      </c>
      <c r="P499" s="87">
        <f t="shared" si="165"/>
        <v>322</v>
      </c>
      <c r="Q499" s="277"/>
      <c r="R499" s="286"/>
      <c r="S499" s="286"/>
      <c r="T499" s="286"/>
      <c r="U499" s="286"/>
      <c r="V499" s="288"/>
      <c r="W499" s="88">
        <f>IF(L499="","",IF(L500&gt;0,(SUM(L498:L500)/L499)/(SUM(L498:L500)/L498+SUM(L498:L500)/L499+SUM(L498:L500)/L500),L498/SUM(L498:L499)))</f>
        <v>4.7977422389463779E-2</v>
      </c>
      <c r="X499" s="77">
        <f t="shared" si="169"/>
        <v>0</v>
      </c>
      <c r="Y499" s="89">
        <f t="shared" si="169"/>
        <v>-14</v>
      </c>
      <c r="Z499" s="77">
        <f t="shared" si="169"/>
        <v>0</v>
      </c>
      <c r="AA499" s="77">
        <f t="shared" si="169"/>
        <v>0</v>
      </c>
      <c r="AB499" s="77">
        <f t="shared" si="169"/>
        <v>0</v>
      </c>
      <c r="AC499" s="77">
        <f t="shared" si="169"/>
        <v>0</v>
      </c>
      <c r="AD499" s="77">
        <f t="shared" si="169"/>
        <v>0</v>
      </c>
      <c r="AE499" s="77">
        <f t="shared" si="150"/>
        <v>0</v>
      </c>
      <c r="AF499" s="77">
        <f t="shared" si="151"/>
        <v>0</v>
      </c>
      <c r="AG499" s="77">
        <f t="shared" si="152"/>
        <v>0</v>
      </c>
      <c r="AH499" s="77">
        <f t="shared" si="153"/>
        <v>1</v>
      </c>
      <c r="AI499" s="77">
        <f t="shared" si="154"/>
        <v>0</v>
      </c>
      <c r="AJ499" s="77">
        <f t="shared" si="155"/>
        <v>0</v>
      </c>
      <c r="AK499" s="77">
        <f t="shared" si="156"/>
        <v>0</v>
      </c>
      <c r="AL499" s="77">
        <f t="shared" si="157"/>
        <v>0</v>
      </c>
      <c r="AM499" s="77">
        <f t="shared" si="158"/>
        <v>0</v>
      </c>
      <c r="AN499" s="77">
        <f t="shared" si="159"/>
        <v>0</v>
      </c>
      <c r="AO499" s="77">
        <f t="shared" si="160"/>
        <v>0</v>
      </c>
      <c r="AP499" s="77">
        <f t="shared" si="161"/>
        <v>0</v>
      </c>
      <c r="AQ499" s="77">
        <f t="shared" si="162"/>
        <v>0</v>
      </c>
      <c r="AR499" s="77">
        <f t="shared" si="163"/>
        <v>0</v>
      </c>
      <c r="AS499" s="107" t="str">
        <f>IF($B498="","",IF($B498=$B495,AS496,$B498))</f>
        <v>31</v>
      </c>
      <c r="AT499" s="311"/>
      <c r="AU499" s="298"/>
      <c r="AV499" s="298"/>
    </row>
    <row r="500" spans="1:58" ht="26.25" customHeight="1" x14ac:dyDescent="0.2">
      <c r="A500" s="309"/>
      <c r="B500" s="283"/>
      <c r="C500" s="304"/>
      <c r="D500" s="90" t="s">
        <v>31</v>
      </c>
      <c r="E500" s="278"/>
      <c r="F500" s="292"/>
      <c r="G500" s="91">
        <v>2</v>
      </c>
      <c r="H500" s="278"/>
      <c r="I500" s="92" t="s">
        <v>18</v>
      </c>
      <c r="J500" s="94">
        <f>IF(I500="","",IF(_xlfn.XLOOKUP(I500,I$3:I499,$AS$3:AS499,0,,-1)=AS500,_xlfn.XLOOKUP(I500,I$3:I499,J$3:J499,1,,-1)+1,1))</f>
        <v>7</v>
      </c>
      <c r="K500" s="180">
        <f>IF(I500="","",_xlfn.XLOOKUP(I500,I$3:I499,K$3:K499,0,,-1)+IF($D500=" ",1,0))</f>
        <v>0</v>
      </c>
      <c r="L500" s="95">
        <v>1.2</v>
      </c>
      <c r="M500" s="96">
        <v>260</v>
      </c>
      <c r="N500" s="295"/>
      <c r="O500" s="97">
        <f>IF(OR(W498="",W499=""),"",IF(L500&gt;0,ROUND(IF(M500&gt;0,M500,IF(M498&gt;0,IF(N498=TRUE,ROUND((M498*W500)/W498,0),(M498*W500)/W498),IF(M499&gt;0,IF(N498=TRUE,ROUND((M499*W500)/W499,0),(M499*W500)/W499),IF(M500&gt;0,M500,0)))),2),""))</f>
        <v>260</v>
      </c>
      <c r="P500" s="98">
        <f t="shared" si="165"/>
        <v>312</v>
      </c>
      <c r="Q500" s="278"/>
      <c r="R500" s="278"/>
      <c r="S500" s="278"/>
      <c r="T500" s="278"/>
      <c r="U500" s="278"/>
      <c r="V500" s="289"/>
      <c r="W500" s="99">
        <f>IF(L500="","",(SUM(L498:L500)/L500)/(SUM(L498:L500)/L498+SUM(L498:L500)/L499+SUM(L498:L500)/L500))</f>
        <v>0.91956726246472253</v>
      </c>
      <c r="X500" s="89">
        <f t="shared" si="169"/>
        <v>52</v>
      </c>
      <c r="Y500" s="77">
        <f t="shared" si="169"/>
        <v>0</v>
      </c>
      <c r="Z500" s="77">
        <f t="shared" si="169"/>
        <v>0</v>
      </c>
      <c r="AA500" s="77">
        <f t="shared" si="169"/>
        <v>0</v>
      </c>
      <c r="AB500" s="77">
        <f t="shared" si="169"/>
        <v>0</v>
      </c>
      <c r="AC500" s="77">
        <f t="shared" si="169"/>
        <v>0</v>
      </c>
      <c r="AD500" s="77">
        <f t="shared" si="169"/>
        <v>0</v>
      </c>
      <c r="AE500" s="77">
        <f t="shared" si="150"/>
        <v>1</v>
      </c>
      <c r="AF500" s="77">
        <f t="shared" si="151"/>
        <v>0</v>
      </c>
      <c r="AG500" s="77">
        <f t="shared" si="152"/>
        <v>0</v>
      </c>
      <c r="AH500" s="77">
        <f t="shared" si="153"/>
        <v>0</v>
      </c>
      <c r="AI500" s="77">
        <f t="shared" si="154"/>
        <v>0</v>
      </c>
      <c r="AJ500" s="77">
        <f t="shared" si="155"/>
        <v>0</v>
      </c>
      <c r="AK500" s="77">
        <f t="shared" si="156"/>
        <v>0</v>
      </c>
      <c r="AL500" s="77">
        <f t="shared" si="157"/>
        <v>0</v>
      </c>
      <c r="AM500" s="77">
        <f t="shared" si="158"/>
        <v>0</v>
      </c>
      <c r="AN500" s="77">
        <f t="shared" si="159"/>
        <v>0</v>
      </c>
      <c r="AO500" s="77">
        <f t="shared" si="160"/>
        <v>0</v>
      </c>
      <c r="AP500" s="77">
        <f t="shared" si="161"/>
        <v>0</v>
      </c>
      <c r="AQ500" s="77">
        <f t="shared" si="162"/>
        <v>0</v>
      </c>
      <c r="AR500" s="77">
        <f t="shared" si="163"/>
        <v>0</v>
      </c>
      <c r="AS500" s="107" t="str">
        <f>IF($B498="","",IF($B498=$B495,AS497,$B498))</f>
        <v>31</v>
      </c>
      <c r="AT500" s="311"/>
      <c r="AU500" s="298"/>
      <c r="AV500" s="298"/>
    </row>
    <row r="501" spans="1:58" ht="13.25" customHeight="1" x14ac:dyDescent="0.2">
      <c r="A501" s="312" t="str">
        <f>IF(OR(D501="W",D502="W",D503="W",D501="1/2W",D502="1/2W",D503="1/2W",D501="1/2L",D502="1/2L",D503="1/2L"),"OK",IF(OR(D501="L",D502="L",D503="L"),"LOSS",IF(OR(D501="X",D502="X",D503="X"),"Anulado"," ")))</f>
        <v>OK</v>
      </c>
      <c r="B501" s="316" t="str">
        <f>IF(E501="","",$B498)</f>
        <v>31</v>
      </c>
      <c r="C501" s="302" t="str">
        <f>IF(E501=""," ","– "&amp;COUNTIF(B$3:B503,$B501))</f>
        <v>– 23</v>
      </c>
      <c r="D501" s="25" t="s">
        <v>28</v>
      </c>
      <c r="E501" s="325">
        <v>44713.416666666664</v>
      </c>
      <c r="F501" s="315" t="s">
        <v>421</v>
      </c>
      <c r="G501" s="132">
        <v>1</v>
      </c>
      <c r="H501" s="306" t="str">
        <f ca="1">IF(E501="","",IF(AND(DAY(E501)&lt;DAY(TODAY()),$A501=" "),"???",IF($A501=" ",IF(AND(DAY(E501)=DAY(TODAY()),HOUR(E501)&lt;=HOUR(NOW())+1),IF(AND(HOUR(E501)+2&lt;=HOUR(NOW()),DAY(E501)&lt;=DAY(TODAY()),MINUTE(E501)&lt;=MINUTE(NOW())),"???",IF(OR(MINUTE(E501)&lt;=MINUTE(NOW()),HOUR(E501)&lt;=HOUR(NOW())),"!!!","")),""),"")))</f>
        <v/>
      </c>
      <c r="I501" s="27" t="s">
        <v>19</v>
      </c>
      <c r="J501" s="175">
        <f>IF(I501="","",IF(_xlfn.XLOOKUP(I501,I$3:I500,$AS$3:AS500,0,,-1)=AS501,_xlfn.XLOOKUP(I501,I$3:I500,J$3:J500,1,,-1)+1,1))</f>
        <v>12</v>
      </c>
      <c r="K501" s="176">
        <f>IF(I501="","",_xlfn.XLOOKUP(I501,I$3:I500,K$3:K500,0,,-1)+IF($D501=" ",1,0))</f>
        <v>0</v>
      </c>
      <c r="L501" s="118">
        <v>4</v>
      </c>
      <c r="M501" s="119"/>
      <c r="N501" s="318" t="b">
        <v>1</v>
      </c>
      <c r="O501" s="102">
        <f>IF(OR(W501="",W502=""),"",ROUND(IF(L503&gt;0,IF(M501&gt;0,M501,IF(M502&gt;0,IF(N501=TRUE,ROUND((M502*W501)/W502,0),(M502*W501)/W502),IF(N501=TRUE,ROUND((M503*W501)/W503,0),(M503*W501)/W503))),IF(M501&gt;0,M501,IF(N501=TRUE,ROUND((M502*W501)/W502,0),(M502*W501)/W502))),2))</f>
        <v>36</v>
      </c>
      <c r="P501" s="33">
        <f t="shared" si="165"/>
        <v>144</v>
      </c>
      <c r="Q501" s="301">
        <f>IF($A501="Anulado",0,IF(OR($A501="LOSS",$A501="OK"),IF(OR($D501="W",$D501="1/2W",$D501="1/2L"),P501-O501,IF($D501="L",-O501,0))+IF(OR($D502="W",$D502="1/2W",$D502="1/2L"),P502-O502,IF($D502="L",-O502,0))+IF(OR($D503="W",$D503="1/2W",$D503="1/2L"),P503-O503,IF($D503="L",-O503,0)),IF(AND(OR($D501="W",$D501="1/2W",$D501="1/2L"),D502="W"),P501+P502-SUM(O501:O503)+_xlfn.XLOOKUP("X",D501:D503,O501:O503,0),IF(AND(D501=TRUE,D503="W"),P501+P503-SUM(O501:O503),IF(AND(D502="W",D503="W"),P502+P503-SUM(O501:O503)+_xlfn.XLOOKUP("X",D501:D503,O501:O503,0),IF(L503&gt;0,IF(OR($D501="W",$D501="1/2W",$D501="1/2L"),P501-SUM(O501:O503)+_xlfn.XLOOKUP("X",D501:D503,O501:O503,0),IF(OR($D501="W",$D501="1/2W",$D501="1/2L"),P502-SUM(O501:O503)+_xlfn.XLOOKUP("X",D501:D503,O501:O503,0),IF(OR($D501="W",$D501="1/2W",$D501="1/2L"),P503-SUM(O501:O503)+_xlfn.XLOOKUP("X",D501:D503,O501:O503,0),SUM(P501:P503)/3-SUM(O501:O503)+_xlfn.XLOOKUP("X",D501:D503,O501:O503,0)))),IF(OR($D501="W",$D501="1/2W",$D501="1/2L"),P501-SUM(O501:O502)+_xlfn.XLOOKUP("X",D501:D503,O501:O503,0),IF(OR($D501="W",$D501="1/2W",$D501="1/2L"),P502-SUM(O501:O502)+_xlfn.XLOOKUP("X",D501:D503,O501:O503,0),SUM(P501:P502)/2-SUM(O501:O502)+_xlfn.XLOOKUP("X",D501:D503,O501:O503,0)))))))))</f>
        <v>14.599999999999994</v>
      </c>
      <c r="R501" s="300">
        <f>IF(Q501=0,0,Q501/SUM(O501:O503))</f>
        <v>0.11406249999999996</v>
      </c>
      <c r="S501" s="285">
        <f>IF($B501=$B498,IF(OR($A501="LOSS",$A501="OK",$A501="Anulada"),Q501,0)+S498,IF(OR($A501="LOSS",$A501="OK",$A501="Anulada"),Q501,0))</f>
        <v>149.30847999999995</v>
      </c>
      <c r="T501" s="285">
        <f>IF($B501="",0,IF($B501=$B498,IF(G503="",IF(OR(G501="DNB1",G501="DNB2",G501="AH1(0)",G501="AH2(0)",G501="AH1(1)",G501="AH2(1)",G501="AH1(2)",G501="AH2(2)",G501="AH1(3)",G501="AH2(3)",G501="AH1(4)",G501="AH2(4)"),0,IF(Q501&lt;0,IF(G503="",SMALL(P501:P503,1)-SUM(O501:O503),0),SMALL(P501:P503,1)-SUM(O501:O503))),IF(Q501&lt;0,IF(G503="",SMALL(P501:P503,1)-SUM(O501:O503),0),SMALL(P501:P503,1)-SUM(O501:O503)))+T498,IF(G503="",IF(OR(G501="DNB1",G501="DNB2",G501="AH1(0)",G501="AH2(0)",G501="AH1(1)",G501="AH2(1)",G501="AH1(2)",G501="AH2(2)",G501="AH1(3)",G501="AH2(3)",G501="AH1(4)",G501="AH2(4)"),0,IF(Q501&lt;0,IF(G503="",SMALL(P501:P503,1)-SUM(O501:O503),0),SMALL(P501:P503,1)-SUM(O501:O503))),IF(Q501&lt;0,IF(G503="",SMALL(P501:P503,1)-SUM(O501:O503),0),SMALL(P501:P503,1)-SUM(O501:O503)))))</f>
        <v>-85.673600000000022</v>
      </c>
      <c r="U501" s="285">
        <f>IF($B501=$B498,IF(Q501&lt;0,IF(G503="",Q501,0),Q501)+U498,Q501)</f>
        <v>149.30847999999995</v>
      </c>
      <c r="V501" s="287">
        <f>IF(U501=0,0,U501/AT501)</f>
        <v>8.0785451869646821E-2</v>
      </c>
      <c r="W501" s="34">
        <f>IF(L501="","",IF(L503&gt;0,(SUM(L501:L503)/L501)/(SUM(L501:L503)/L501+SUM(L501:L503)/L502+SUM(L501:L503)/L503),L502/SUM(L501:L502)))</f>
        <v>0.27927927927927931</v>
      </c>
      <c r="X501" s="77">
        <f t="shared" si="169"/>
        <v>0</v>
      </c>
      <c r="Y501" s="89">
        <f t="shared" si="169"/>
        <v>-36</v>
      </c>
      <c r="Z501" s="77">
        <f t="shared" si="169"/>
        <v>0</v>
      </c>
      <c r="AA501" s="77">
        <f t="shared" si="169"/>
        <v>0</v>
      </c>
      <c r="AB501" s="77">
        <f t="shared" si="169"/>
        <v>0</v>
      </c>
      <c r="AC501" s="77">
        <f t="shared" si="169"/>
        <v>0</v>
      </c>
      <c r="AD501" s="77">
        <f t="shared" si="169"/>
        <v>0</v>
      </c>
      <c r="AE501" s="77">
        <f t="shared" si="150"/>
        <v>0</v>
      </c>
      <c r="AF501" s="77">
        <f t="shared" si="151"/>
        <v>0</v>
      </c>
      <c r="AG501" s="77">
        <f t="shared" si="152"/>
        <v>0</v>
      </c>
      <c r="AH501" s="77">
        <f t="shared" si="153"/>
        <v>1</v>
      </c>
      <c r="AI501" s="77">
        <f t="shared" si="154"/>
        <v>0</v>
      </c>
      <c r="AJ501" s="77">
        <f t="shared" si="155"/>
        <v>0</v>
      </c>
      <c r="AK501" s="77">
        <f t="shared" si="156"/>
        <v>0</v>
      </c>
      <c r="AL501" s="77">
        <f t="shared" si="157"/>
        <v>0</v>
      </c>
      <c r="AM501" s="77">
        <f t="shared" si="158"/>
        <v>0</v>
      </c>
      <c r="AN501" s="77">
        <f t="shared" si="159"/>
        <v>0</v>
      </c>
      <c r="AO501" s="77">
        <f t="shared" si="160"/>
        <v>0</v>
      </c>
      <c r="AP501" s="77">
        <f t="shared" si="161"/>
        <v>0</v>
      </c>
      <c r="AQ501" s="77">
        <f t="shared" si="162"/>
        <v>0</v>
      </c>
      <c r="AR501" s="77">
        <f t="shared" si="163"/>
        <v>0</v>
      </c>
      <c r="AS501" s="105" t="str">
        <f>IF($B501="","",IF($B501=$B498,AS498,$B501))</f>
        <v>31</v>
      </c>
      <c r="AT501" s="322">
        <f>IF($B501=$B498,AT498+SUM(O501:O503),SUM(O501:O503))</f>
        <v>1848.2099999999998</v>
      </c>
      <c r="AU501" s="285">
        <f>IF($A501=" ",SUM(O501:O503),0)+AU498</f>
        <v>0</v>
      </c>
      <c r="AV501" s="285">
        <f>IF($B501="","",AV498+Q501)</f>
        <v>855.65635538757567</v>
      </c>
    </row>
    <row r="502" spans="1:58" ht="13" customHeight="1" x14ac:dyDescent="0.2">
      <c r="A502" s="308"/>
      <c r="B502" s="282"/>
      <c r="C502" s="303"/>
      <c r="D502" s="39" t="s">
        <v>31</v>
      </c>
      <c r="E502" s="277"/>
      <c r="F502" s="291"/>
      <c r="G502" s="120" t="s">
        <v>36</v>
      </c>
      <c r="H502" s="277"/>
      <c r="I502" s="42" t="s">
        <v>18</v>
      </c>
      <c r="J502" s="177">
        <f>IF(I502="","",IF(_xlfn.XLOOKUP(I502,I$3:I501,$AS$3:AS501,0,,-1)=AS502,_xlfn.XLOOKUP(I502,I$3:I501,J$3:J501,1,,-1)+1,1))</f>
        <v>8</v>
      </c>
      <c r="K502" s="178">
        <f>IF(I502="","",_xlfn.XLOOKUP(I502,I$3:I501,K$3:K501,0,,-1)+IF($D502=" ",1,0))</f>
        <v>0</v>
      </c>
      <c r="L502" s="121">
        <v>1.55</v>
      </c>
      <c r="M502" s="122">
        <v>92</v>
      </c>
      <c r="N502" s="294"/>
      <c r="O502" s="47">
        <f>IF(OR(W501="",W502=""),"",ROUND(IF(L503&gt;0,IF(M502&gt;0,M502,IF(M501&gt;0,IF(N501=TRUE,ROUND((M501*W502)/W501,0),(M501*W502)/W501),IF(M502&gt;0,IF(N501=TRUE,ROUND(M502,0),M502),IF(M503&gt;0,IF(N501=TRUE,ROUND(O503*W502/W503,0),O503*W502/W503),0)))),IF(M502&gt;0,M502,IF(N501=TRUE,ROUND((M501*W502)/W501,0),(M501*W502)/W501))),2))</f>
        <v>92</v>
      </c>
      <c r="P502" s="48">
        <f t="shared" si="165"/>
        <v>142.6</v>
      </c>
      <c r="Q502" s="277"/>
      <c r="R502" s="286"/>
      <c r="S502" s="286"/>
      <c r="T502" s="286"/>
      <c r="U502" s="286"/>
      <c r="V502" s="288"/>
      <c r="W502" s="49">
        <f>IF(L502="","",IF(L503&gt;0,(SUM(L501:L503)/L502)/(SUM(L501:L503)/L501+SUM(L501:L503)/L502+SUM(L501:L503)/L503),L501/SUM(L501:L502)))</f>
        <v>0.7207207207207208</v>
      </c>
      <c r="X502" s="89">
        <f t="shared" si="169"/>
        <v>50.599999999999994</v>
      </c>
      <c r="Y502" s="77">
        <f t="shared" si="169"/>
        <v>0</v>
      </c>
      <c r="Z502" s="77">
        <f t="shared" si="169"/>
        <v>0</v>
      </c>
      <c r="AA502" s="77">
        <f t="shared" si="169"/>
        <v>0</v>
      </c>
      <c r="AB502" s="77">
        <f t="shared" si="169"/>
        <v>0</v>
      </c>
      <c r="AC502" s="77">
        <f t="shared" si="169"/>
        <v>0</v>
      </c>
      <c r="AD502" s="77">
        <f t="shared" si="169"/>
        <v>0</v>
      </c>
      <c r="AE502" s="77">
        <f t="shared" si="150"/>
        <v>1</v>
      </c>
      <c r="AF502" s="77">
        <f t="shared" si="151"/>
        <v>0</v>
      </c>
      <c r="AG502" s="77">
        <f t="shared" si="152"/>
        <v>0</v>
      </c>
      <c r="AH502" s="77">
        <f t="shared" si="153"/>
        <v>0</v>
      </c>
      <c r="AI502" s="77">
        <f t="shared" si="154"/>
        <v>0</v>
      </c>
      <c r="AJ502" s="77">
        <f t="shared" si="155"/>
        <v>0</v>
      </c>
      <c r="AK502" s="77">
        <f t="shared" si="156"/>
        <v>0</v>
      </c>
      <c r="AL502" s="77">
        <f t="shared" si="157"/>
        <v>0</v>
      </c>
      <c r="AM502" s="77">
        <f t="shared" si="158"/>
        <v>0</v>
      </c>
      <c r="AN502" s="77">
        <f t="shared" si="159"/>
        <v>0</v>
      </c>
      <c r="AO502" s="77">
        <f t="shared" si="160"/>
        <v>0</v>
      </c>
      <c r="AP502" s="77">
        <f t="shared" si="161"/>
        <v>0</v>
      </c>
      <c r="AQ502" s="77">
        <f t="shared" si="162"/>
        <v>0</v>
      </c>
      <c r="AR502" s="77">
        <f t="shared" si="163"/>
        <v>0</v>
      </c>
      <c r="AS502" s="105" t="str">
        <f>IF($B501="","",IF($B501=$B498,AS499,$B501))</f>
        <v>31</v>
      </c>
      <c r="AT502" s="311"/>
      <c r="AU502" s="298"/>
      <c r="AV502" s="298"/>
    </row>
    <row r="503" spans="1:58" ht="13.75" customHeight="1" x14ac:dyDescent="0.2">
      <c r="A503" s="309"/>
      <c r="B503" s="335"/>
      <c r="C503" s="334"/>
      <c r="D503" s="188" t="s">
        <v>32</v>
      </c>
      <c r="E503" s="331"/>
      <c r="F503" s="327"/>
      <c r="G503" s="183"/>
      <c r="H503" s="331"/>
      <c r="I503" s="184"/>
      <c r="J503" s="179" t="str">
        <f>IF(I503="","",IF(_xlfn.XLOOKUP(I503,I$3:I502,$AS$3:AS502,0,,-1)=AS503,_xlfn.XLOOKUP(I503,I$3:I502,J$3:J502,1,,-1)+1,1))</f>
        <v/>
      </c>
      <c r="K503" s="63" t="str">
        <f>IF(I503="","",_xlfn.XLOOKUP(I503,I$3:I502,K$3:K502,0,,-1)+IF($D503=" ",1,0))</f>
        <v/>
      </c>
      <c r="L503" s="170"/>
      <c r="M503" s="189"/>
      <c r="N503" s="295"/>
      <c r="O503" s="62" t="str">
        <f>IF(OR(W501="",W502=""),"",IF(L503&gt;0,ROUND(IF(M503&gt;0,M503,IF(M501&gt;0,IF(N501=TRUE,ROUND((M501*W503)/W501,0),(M501*W503)/W501),IF(M502&gt;0,IF(N501=TRUE,ROUND((M502*W503)/W502,0),(M502*W503)/W502),IF(M503&gt;0,M503,0)))),2),""))</f>
        <v/>
      </c>
      <c r="P503" s="63" t="str">
        <f t="shared" si="165"/>
        <v/>
      </c>
      <c r="Q503" s="278"/>
      <c r="R503" s="278"/>
      <c r="S503" s="278"/>
      <c r="T503" s="278"/>
      <c r="U503" s="278"/>
      <c r="V503" s="289"/>
      <c r="W503" s="64" t="str">
        <f>IF(L503="","",(SUM(L501:L503)/L503)/(SUM(L501:L503)/L501+SUM(L501:L503)/L502+SUM(L501:L503)/L503))</f>
        <v/>
      </c>
      <c r="X503" s="77">
        <f t="shared" si="169"/>
        <v>0</v>
      </c>
      <c r="Y503" s="77">
        <f t="shared" si="169"/>
        <v>0</v>
      </c>
      <c r="Z503" s="77">
        <f t="shared" si="169"/>
        <v>0</v>
      </c>
      <c r="AA503" s="77">
        <f t="shared" si="169"/>
        <v>0</v>
      </c>
      <c r="AB503" s="77">
        <f t="shared" si="169"/>
        <v>0</v>
      </c>
      <c r="AC503" s="77">
        <f t="shared" si="169"/>
        <v>0</v>
      </c>
      <c r="AD503" s="77">
        <f t="shared" si="169"/>
        <v>0</v>
      </c>
      <c r="AE503" s="77">
        <f t="shared" si="150"/>
        <v>0</v>
      </c>
      <c r="AF503" s="77">
        <f t="shared" si="151"/>
        <v>0</v>
      </c>
      <c r="AG503" s="77">
        <f t="shared" si="152"/>
        <v>0</v>
      </c>
      <c r="AH503" s="77">
        <f t="shared" si="153"/>
        <v>0</v>
      </c>
      <c r="AI503" s="77">
        <f t="shared" si="154"/>
        <v>0</v>
      </c>
      <c r="AJ503" s="77">
        <f t="shared" si="155"/>
        <v>0</v>
      </c>
      <c r="AK503" s="77">
        <f t="shared" si="156"/>
        <v>0</v>
      </c>
      <c r="AL503" s="77">
        <f t="shared" si="157"/>
        <v>0</v>
      </c>
      <c r="AM503" s="77">
        <f t="shared" si="158"/>
        <v>0</v>
      </c>
      <c r="AN503" s="77">
        <f t="shared" si="159"/>
        <v>0</v>
      </c>
      <c r="AO503" s="77">
        <f t="shared" si="160"/>
        <v>0</v>
      </c>
      <c r="AP503" s="77">
        <f t="shared" si="161"/>
        <v>0</v>
      </c>
      <c r="AQ503" s="77">
        <f t="shared" si="162"/>
        <v>0</v>
      </c>
      <c r="AR503" s="77">
        <f t="shared" si="163"/>
        <v>0</v>
      </c>
      <c r="AS503" s="105" t="str">
        <f>IF($B501="","",IF($B501=$B498,AS500,$B501))</f>
        <v>31</v>
      </c>
      <c r="AT503" s="311"/>
      <c r="AU503" s="298"/>
      <c r="AV503" s="298"/>
    </row>
    <row r="505" spans="1:58" ht="14.75" customHeight="1" x14ac:dyDescent="0.2">
      <c r="AW505" s="280" t="s">
        <v>134</v>
      </c>
      <c r="AX505" s="280"/>
      <c r="AY505" s="280"/>
      <c r="AZ505" s="280"/>
      <c r="BA505" s="280"/>
      <c r="BB505" s="280"/>
      <c r="BC505" s="280"/>
      <c r="BD505" s="280"/>
      <c r="BE505" s="280"/>
      <c r="BF505" s="280"/>
    </row>
    <row r="506" spans="1:58" ht="13.25" customHeight="1" x14ac:dyDescent="0.2">
      <c r="AW506" s="142"/>
      <c r="AX506" s="143" t="s">
        <v>6</v>
      </c>
      <c r="AY506" s="144" t="s">
        <v>135</v>
      </c>
      <c r="AZ506" s="144" t="s">
        <v>136</v>
      </c>
      <c r="BA506" s="145"/>
      <c r="BB506" s="144" t="s">
        <v>137</v>
      </c>
      <c r="BC506" s="144" t="s">
        <v>138</v>
      </c>
      <c r="BD506" s="144" t="s">
        <v>139</v>
      </c>
      <c r="BE506" s="144" t="s">
        <v>140</v>
      </c>
      <c r="BF506" s="144" t="s">
        <v>141</v>
      </c>
    </row>
    <row r="507" spans="1:58" ht="13.25" customHeight="1" x14ac:dyDescent="0.2">
      <c r="AW507" s="146" t="s">
        <v>18</v>
      </c>
      <c r="AX507" s="147">
        <f>_xlfn.XLOOKUP($AW507,I3:I503,K3:K503,0,,-1)</f>
        <v>0</v>
      </c>
      <c r="AY507" s="148">
        <f>'Abril 2022'!AY108</f>
        <v>0</v>
      </c>
      <c r="AZ507" s="149">
        <f>AY507+BE507+SUM(X3:X503)-BD507</f>
        <v>2056.3159999999998</v>
      </c>
      <c r="BA507" s="150">
        <f t="shared" ref="BA507:BA513" si="170">IF(AY507+BE507=0,0,AZ507/(AY507+BE507-BD507)-1)</f>
        <v>3.1126319999999996</v>
      </c>
      <c r="BB507" s="151">
        <f>SUM(AE3:AE503)</f>
        <v>43</v>
      </c>
      <c r="BC507" s="151">
        <f>SUM(AF3:AF503)</f>
        <v>22</v>
      </c>
      <c r="BD507" s="149">
        <v>0</v>
      </c>
      <c r="BE507" s="149">
        <v>500</v>
      </c>
      <c r="BF507" s="151">
        <v>0</v>
      </c>
    </row>
    <row r="508" spans="1:58" ht="13" customHeight="1" x14ac:dyDescent="0.2">
      <c r="AW508" s="152" t="s">
        <v>19</v>
      </c>
      <c r="AX508" s="153">
        <f>_xlfn.XLOOKUP($AW508,I3:I503,K3:K503,0,,-1)</f>
        <v>0</v>
      </c>
      <c r="AY508" s="154">
        <f>'Abril 2022'!AY109</f>
        <v>0</v>
      </c>
      <c r="AZ508" s="155">
        <f>AY508+BE508+SUM(Y3:Y503)-BD508</f>
        <v>756.09789999999998</v>
      </c>
      <c r="BA508" s="156">
        <f t="shared" si="170"/>
        <v>0.8531811274509804</v>
      </c>
      <c r="BB508" s="157">
        <f>SUM(AG3:AG503)</f>
        <v>15</v>
      </c>
      <c r="BC508" s="157">
        <f>SUM(AH3:AH503)</f>
        <v>18</v>
      </c>
      <c r="BD508" s="155">
        <v>0</v>
      </c>
      <c r="BE508" s="155">
        <f>601-200+7</f>
        <v>408</v>
      </c>
      <c r="BF508" s="157">
        <v>0</v>
      </c>
    </row>
    <row r="509" spans="1:58" ht="13" customHeight="1" x14ac:dyDescent="0.2">
      <c r="AW509" s="152" t="s">
        <v>20</v>
      </c>
      <c r="AX509" s="153">
        <f>_xlfn.XLOOKUP($AW509,I3:I503,K3:K503,0,,-1)</f>
        <v>0</v>
      </c>
      <c r="AY509" s="154">
        <f>'Abril 2022'!AY110</f>
        <v>253.96046529014842</v>
      </c>
      <c r="AZ509" s="155">
        <f>AY509+BE509+SUM(Z3:Z503)-BD509</f>
        <v>546.38806529014835</v>
      </c>
      <c r="BA509" s="156">
        <f t="shared" si="170"/>
        <v>1.1514689881588578</v>
      </c>
      <c r="BB509" s="157">
        <f>SUM(AI3:AI503)</f>
        <v>55</v>
      </c>
      <c r="BC509" s="157">
        <f>SUM(AJ3:AJ503)</f>
        <v>73</v>
      </c>
      <c r="BD509" s="155">
        <v>0</v>
      </c>
      <c r="BE509" s="155"/>
      <c r="BF509" s="157">
        <v>0</v>
      </c>
    </row>
    <row r="510" spans="1:58" ht="13" customHeight="1" x14ac:dyDescent="0.2">
      <c r="AW510" s="152" t="s">
        <v>21</v>
      </c>
      <c r="AX510" s="153">
        <f>_xlfn.XLOOKUP($AW510,I3:I503,K3:K503,0,,-1)</f>
        <v>0</v>
      </c>
      <c r="AY510" s="154">
        <f>'Abril 2022'!AY111</f>
        <v>0</v>
      </c>
      <c r="AZ510" s="155">
        <f>AY510+BE510+SUM(AA3:AA503)-BD510</f>
        <v>0</v>
      </c>
      <c r="BA510" s="156">
        <f t="shared" si="170"/>
        <v>0</v>
      </c>
      <c r="BB510" s="157">
        <f>SUM(AK3:AK503)</f>
        <v>0</v>
      </c>
      <c r="BC510" s="157">
        <f>SUM(AL3:AL503)</f>
        <v>0</v>
      </c>
      <c r="BD510" s="155">
        <v>0</v>
      </c>
      <c r="BE510" s="155"/>
      <c r="BF510" s="157">
        <v>0</v>
      </c>
    </row>
    <row r="511" spans="1:58" ht="13" customHeight="1" x14ac:dyDescent="0.2">
      <c r="AW511" s="152" t="s">
        <v>22</v>
      </c>
      <c r="AX511" s="153">
        <f>_xlfn.XLOOKUP($AW511,I3:I503,K3:K503,0,,-1)</f>
        <v>0</v>
      </c>
      <c r="AY511" s="154">
        <f>'Abril 2022'!AY112</f>
        <v>0</v>
      </c>
      <c r="AZ511" s="155">
        <f>AY511+BE511+SUM(AB3:AB503)-BD511</f>
        <v>2.9999999999290594E-3</v>
      </c>
      <c r="BA511" s="156">
        <f t="shared" si="170"/>
        <v>-0.99999531250000007</v>
      </c>
      <c r="BB511" s="157">
        <f>SUM(AM3:AM503)</f>
        <v>1</v>
      </c>
      <c r="BC511" s="157">
        <f>SUM(AN3:AN503)</f>
        <v>5</v>
      </c>
      <c r="BD511" s="155">
        <v>0</v>
      </c>
      <c r="BE511" s="155">
        <v>640</v>
      </c>
      <c r="BF511" s="157">
        <v>0</v>
      </c>
    </row>
    <row r="512" spans="1:58" ht="13" customHeight="1" x14ac:dyDescent="0.2">
      <c r="AW512" s="152" t="s">
        <v>23</v>
      </c>
      <c r="AX512" s="153">
        <f>_xlfn.XLOOKUP($AW512,I3:I503,K3:K503,0,,-1)</f>
        <v>0</v>
      </c>
      <c r="AY512" s="154">
        <f>'Abril 2022'!AY113</f>
        <v>106.13370759291517</v>
      </c>
      <c r="AZ512" s="155">
        <f>AY512+BE512+SUM(AC3:AC503)-BD512</f>
        <v>404.94556298049042</v>
      </c>
      <c r="BA512" s="156">
        <f t="shared" si="170"/>
        <v>-0.63390902907958346</v>
      </c>
      <c r="BB512" s="157">
        <f>SUM(AO3:AO503)</f>
        <v>39</v>
      </c>
      <c r="BC512" s="157">
        <f>SUM(AP3:AP503)</f>
        <v>57</v>
      </c>
      <c r="BD512" s="155">
        <v>0</v>
      </c>
      <c r="BE512" s="155">
        <v>1000</v>
      </c>
      <c r="BF512" s="157">
        <v>0</v>
      </c>
    </row>
    <row r="513" spans="49:63" ht="13.25" customHeight="1" x14ac:dyDescent="0.2">
      <c r="AW513" s="158" t="s">
        <v>24</v>
      </c>
      <c r="AX513" s="159">
        <f>_xlfn.XLOOKUP($AW513,I3:I503,K3:K503,0,,-1)</f>
        <v>0</v>
      </c>
      <c r="AY513" s="160">
        <f>'Abril 2022'!AY114</f>
        <v>0</v>
      </c>
      <c r="AZ513" s="161">
        <f>AY513+BE513+SUM(AD3:AD503)-BD513</f>
        <v>0</v>
      </c>
      <c r="BA513" s="162">
        <f t="shared" si="170"/>
        <v>0</v>
      </c>
      <c r="BB513" s="163">
        <f>SUM(AQ3:AQ503)</f>
        <v>0</v>
      </c>
      <c r="BC513" s="163">
        <f>SUM(AR3:AR503)</f>
        <v>0</v>
      </c>
      <c r="BD513" s="161">
        <v>0</v>
      </c>
      <c r="BE513" s="161"/>
      <c r="BF513" s="163">
        <v>0</v>
      </c>
    </row>
    <row r="514" spans="49:63" ht="13.25" customHeight="1" x14ac:dyDescent="0.2">
      <c r="AW514" s="164" t="s">
        <v>142</v>
      </c>
      <c r="AX514" s="165">
        <f>SUM(AX507:AX513)</f>
        <v>0</v>
      </c>
      <c r="AY514" s="149">
        <f>SUM(AY507:AY513)+BE514-BD$514</f>
        <v>2908.0941728830635</v>
      </c>
      <c r="AZ514" s="149">
        <f>SUM(AZ507:AZ513)-AY$514</f>
        <v>855.65635538757533</v>
      </c>
      <c r="BA514" s="150" t="e">
        <f>(SUM(AZ507:AZ513)+#REF!)/AY$514-1</f>
        <v>#REF!</v>
      </c>
      <c r="BB514" s="151">
        <f>SUM(BB507:BB513)</f>
        <v>153</v>
      </c>
      <c r="BC514" s="151">
        <f>SUM(BC507:BC513)</f>
        <v>175</v>
      </c>
      <c r="BD514" s="149">
        <f>SUM(BD507:BD513)</f>
        <v>0</v>
      </c>
      <c r="BE514" s="149">
        <f>SUM(BE507:BE513)</f>
        <v>2548</v>
      </c>
      <c r="BF514" s="151">
        <f>SUM(BF507:BF513)</f>
        <v>0</v>
      </c>
    </row>
    <row r="516" spans="49:63" ht="27.75" customHeight="1" x14ac:dyDescent="0.2">
      <c r="BG516" s="336" t="s">
        <v>422</v>
      </c>
      <c r="BH516" s="336"/>
      <c r="BI516" s="336"/>
      <c r="BJ516" s="336"/>
      <c r="BK516" s="336"/>
    </row>
    <row r="517" spans="49:63" ht="20.25" customHeight="1" x14ac:dyDescent="0.2">
      <c r="BG517" s="192" t="s">
        <v>423</v>
      </c>
      <c r="BH517" s="193"/>
      <c r="BI517" s="193"/>
      <c r="BJ517" s="193"/>
      <c r="BK517" s="193"/>
    </row>
    <row r="518" spans="49:63" ht="20.25" customHeight="1" x14ac:dyDescent="0.2">
      <c r="BG518" s="194">
        <v>1</v>
      </c>
      <c r="BH518" s="195">
        <f>_xlfn.XLOOKUP($BG518,B3:B503,S3:S503,0,,-1)</f>
        <v>0</v>
      </c>
      <c r="BI518" s="196"/>
      <c r="BJ518" s="196"/>
      <c r="BK518" s="196"/>
    </row>
    <row r="519" spans="49:63" ht="20" customHeight="1" x14ac:dyDescent="0.2">
      <c r="BG519" s="197">
        <v>2</v>
      </c>
      <c r="BH519" s="198">
        <f>_xlfn.XLOOKUP($BG519,B3:B503,S3:S503,0,,-1)</f>
        <v>1.1138053875755887</v>
      </c>
      <c r="BI519" s="199"/>
      <c r="BJ519" s="199"/>
      <c r="BK519" s="199"/>
    </row>
    <row r="520" spans="49:63" ht="20" customHeight="1" x14ac:dyDescent="0.2">
      <c r="BG520" s="197">
        <v>3</v>
      </c>
      <c r="BH520" s="198">
        <f>_xlfn.XLOOKUP($BG520,B3:B503,S3:S503,0,,-1)</f>
        <v>1.2700000000000014</v>
      </c>
      <c r="BI520" s="199"/>
      <c r="BJ520" s="199"/>
      <c r="BK520" s="199"/>
    </row>
    <row r="521" spans="49:63" ht="20" customHeight="1" x14ac:dyDescent="0.2">
      <c r="BG521" s="197">
        <v>4</v>
      </c>
      <c r="BH521" s="198">
        <f>_xlfn.XLOOKUP($BG521,B3:B503,S3:S503,0,,-1)</f>
        <v>-9.1074999999999946</v>
      </c>
      <c r="BI521" s="199"/>
      <c r="BJ521" s="199"/>
      <c r="BK521" s="199"/>
    </row>
    <row r="522" spans="49:63" ht="20" customHeight="1" x14ac:dyDescent="0.2">
      <c r="BG522" s="197">
        <v>5</v>
      </c>
      <c r="BH522" s="200">
        <f>_xlfn.XLOOKUP($BG522,B3:B503,S3:S503,0,,-1)</f>
        <v>0</v>
      </c>
      <c r="BI522" s="199"/>
      <c r="BJ522" s="199"/>
      <c r="BK522" s="199"/>
    </row>
    <row r="523" spans="49:63" ht="20" customHeight="1" x14ac:dyDescent="0.2">
      <c r="BG523" s="197">
        <v>6</v>
      </c>
      <c r="BH523" s="200">
        <f>_xlfn.XLOOKUP($BG523,B3:B503,S3:S503,0,,-1)</f>
        <v>0</v>
      </c>
      <c r="BI523" s="199"/>
      <c r="BJ523" s="199"/>
      <c r="BK523" s="199"/>
    </row>
    <row r="524" spans="49:63" ht="20" customHeight="1" x14ac:dyDescent="0.2">
      <c r="BG524" s="197">
        <v>7</v>
      </c>
      <c r="BH524" s="200">
        <f>_xlfn.XLOOKUP($BG524,B3:B503,S3:S503,0,,-1)</f>
        <v>0</v>
      </c>
      <c r="BI524" s="199"/>
      <c r="BJ524" s="199"/>
      <c r="BK524" s="199"/>
    </row>
    <row r="525" spans="49:63" ht="20" customHeight="1" x14ac:dyDescent="0.2">
      <c r="BG525" s="197">
        <v>8</v>
      </c>
      <c r="BH525" s="200">
        <f>_xlfn.XLOOKUP($BG525,B3:B503,S3:S503,0,,-1)</f>
        <v>0</v>
      </c>
      <c r="BI525" s="199"/>
      <c r="BJ525" s="199"/>
      <c r="BK525" s="199"/>
    </row>
    <row r="526" spans="49:63" ht="20" customHeight="1" x14ac:dyDescent="0.2">
      <c r="BG526" s="197">
        <v>9</v>
      </c>
      <c r="BH526" s="200">
        <f>_xlfn.XLOOKUP($BG526,B3:B503,S3:S503,0,,-1)</f>
        <v>0</v>
      </c>
      <c r="BI526" s="199"/>
      <c r="BJ526" s="199"/>
      <c r="BK526" s="199"/>
    </row>
    <row r="527" spans="49:63" ht="20" customHeight="1" x14ac:dyDescent="0.2">
      <c r="BG527" s="197">
        <v>10</v>
      </c>
      <c r="BH527" s="198">
        <f>_xlfn.XLOOKUP($BG527,B3:B503,S3:S503,0,,-1)</f>
        <v>120.28306999999998</v>
      </c>
      <c r="BI527" s="199"/>
      <c r="BJ527" s="199"/>
      <c r="BK527" s="199"/>
    </row>
    <row r="528" spans="49:63" ht="20" customHeight="1" x14ac:dyDescent="0.2">
      <c r="BG528" s="197">
        <v>11</v>
      </c>
      <c r="BH528" s="198">
        <f>_xlfn.XLOOKUP($BG528,B3:B503,S3:S503,0,,-1)</f>
        <v>13.048499999999995</v>
      </c>
      <c r="BI528" s="199"/>
      <c r="BJ528" s="199"/>
      <c r="BK528" s="199"/>
    </row>
    <row r="529" spans="59:63" ht="20" customHeight="1" x14ac:dyDescent="0.2">
      <c r="BG529" s="197">
        <v>12</v>
      </c>
      <c r="BH529" s="200">
        <f>_xlfn.XLOOKUP($BG529,B3:B503,S3:S503,0,,-1)</f>
        <v>0</v>
      </c>
      <c r="BI529" s="199"/>
      <c r="BJ529" s="199"/>
      <c r="BK529" s="199"/>
    </row>
    <row r="530" spans="59:63" ht="20" customHeight="1" x14ac:dyDescent="0.2">
      <c r="BG530" s="197">
        <v>13</v>
      </c>
      <c r="BH530" s="200">
        <f>_xlfn.XLOOKUP($BG530,B3:B503,S3:S503,0,,-1)</f>
        <v>0</v>
      </c>
      <c r="BI530" s="199"/>
      <c r="BJ530" s="199"/>
      <c r="BK530" s="199"/>
    </row>
    <row r="531" spans="59:63" ht="20" customHeight="1" x14ac:dyDescent="0.2">
      <c r="BG531" s="197">
        <v>14</v>
      </c>
      <c r="BH531" s="200">
        <f>_xlfn.XLOOKUP($BG531,B3:B503,S3:S503,0,,-1)</f>
        <v>0</v>
      </c>
      <c r="BI531" s="199"/>
      <c r="BJ531" s="199"/>
      <c r="BK531" s="199"/>
    </row>
    <row r="532" spans="59:63" ht="20" customHeight="1" x14ac:dyDescent="0.2">
      <c r="BG532" s="197">
        <v>15</v>
      </c>
      <c r="BH532" s="200">
        <f>_xlfn.XLOOKUP($BG532,B3:B503,S3:S503,0,,-1)</f>
        <v>0</v>
      </c>
      <c r="BI532" s="199"/>
      <c r="BJ532" s="199"/>
      <c r="BK532" s="199"/>
    </row>
    <row r="533" spans="59:63" ht="20" customHeight="1" x14ac:dyDescent="0.2">
      <c r="BG533" s="197">
        <v>16</v>
      </c>
      <c r="BH533" s="200">
        <f>_xlfn.XLOOKUP($BG533,B3:B503,S3:S503,0,,-1)</f>
        <v>0</v>
      </c>
      <c r="BI533" s="199"/>
      <c r="BJ533" s="199"/>
      <c r="BK533" s="199"/>
    </row>
    <row r="534" spans="59:63" ht="20" customHeight="1" x14ac:dyDescent="0.2">
      <c r="BG534" s="197">
        <v>17</v>
      </c>
      <c r="BH534" s="200">
        <f>_xlfn.XLOOKUP($BG534,B3:B503,S3:S503,0,,-1)</f>
        <v>0</v>
      </c>
      <c r="BI534" s="199"/>
      <c r="BJ534" s="199"/>
      <c r="BK534" s="199"/>
    </row>
    <row r="535" spans="59:63" ht="20" customHeight="1" x14ac:dyDescent="0.2">
      <c r="BG535" s="197">
        <v>18</v>
      </c>
      <c r="BH535" s="200">
        <f>_xlfn.XLOOKUP($BG535,B3:B503,S3:S503,0,,-1)</f>
        <v>0</v>
      </c>
      <c r="BI535" s="199"/>
      <c r="BJ535" s="199"/>
      <c r="BK535" s="199"/>
    </row>
    <row r="536" spans="59:63" ht="20" customHeight="1" x14ac:dyDescent="0.2">
      <c r="BG536" s="197">
        <v>19</v>
      </c>
      <c r="BH536" s="200">
        <f>_xlfn.XLOOKUP($BG536,B3:B503,S3:S503,0,,-1)</f>
        <v>0</v>
      </c>
      <c r="BI536" s="199"/>
      <c r="BJ536" s="199"/>
      <c r="BK536" s="199"/>
    </row>
    <row r="537" spans="59:63" ht="20" customHeight="1" x14ac:dyDescent="0.2">
      <c r="BG537" s="197">
        <v>20</v>
      </c>
      <c r="BH537" s="200">
        <f>_xlfn.XLOOKUP($BG537,B3:B503,S3:S503,0,,-1)</f>
        <v>0</v>
      </c>
      <c r="BI537" s="199"/>
      <c r="BJ537" s="199"/>
      <c r="BK537" s="199"/>
    </row>
    <row r="538" spans="59:63" ht="20" customHeight="1" x14ac:dyDescent="0.2">
      <c r="BG538" s="197">
        <v>21</v>
      </c>
      <c r="BH538" s="200">
        <f>_xlfn.XLOOKUP($BG538,B3:B503,S3:S503,0,,-1)</f>
        <v>0</v>
      </c>
      <c r="BI538" s="199"/>
      <c r="BJ538" s="199"/>
      <c r="BK538" s="199"/>
    </row>
    <row r="539" spans="59:63" ht="20" customHeight="1" x14ac:dyDescent="0.2">
      <c r="BG539" s="197">
        <v>22</v>
      </c>
      <c r="BH539" s="200">
        <f>_xlfn.XLOOKUP($BG539,B3:B503,S3:S503,0,,-1)</f>
        <v>0</v>
      </c>
      <c r="BI539" s="199"/>
      <c r="BJ539" s="199"/>
      <c r="BK539" s="199"/>
    </row>
    <row r="540" spans="59:63" ht="20" customHeight="1" x14ac:dyDescent="0.2">
      <c r="BG540" s="197">
        <v>23</v>
      </c>
      <c r="BH540" s="200">
        <f>_xlfn.XLOOKUP($BG540,B3:B503,S3:S503,0,,-1)</f>
        <v>0</v>
      </c>
      <c r="BI540" s="199"/>
      <c r="BJ540" s="199"/>
      <c r="BK540" s="199"/>
    </row>
    <row r="541" spans="59:63" ht="20" customHeight="1" x14ac:dyDescent="0.2">
      <c r="BG541" s="197">
        <v>24</v>
      </c>
      <c r="BH541" s="200">
        <f>_xlfn.XLOOKUP($BG541,B3:B503,S3:S503,0,,-1)</f>
        <v>0</v>
      </c>
      <c r="BI541" s="199"/>
      <c r="BJ541" s="199"/>
      <c r="BK541" s="199"/>
    </row>
    <row r="542" spans="59:63" ht="20" customHeight="1" x14ac:dyDescent="0.2">
      <c r="BG542" s="197">
        <v>25</v>
      </c>
      <c r="BH542" s="200">
        <f>_xlfn.XLOOKUP($BG542,B3:B503,S3:S503,0,,-1)</f>
        <v>0</v>
      </c>
      <c r="BI542" s="199"/>
      <c r="BJ542" s="199"/>
      <c r="BK542" s="199"/>
    </row>
    <row r="543" spans="59:63" ht="20" customHeight="1" x14ac:dyDescent="0.2">
      <c r="BG543" s="197">
        <v>26</v>
      </c>
      <c r="BH543" s="200">
        <f>_xlfn.XLOOKUP($BG543,B3:B503,S3:S503,0,,-1)</f>
        <v>0</v>
      </c>
      <c r="BI543" s="199"/>
      <c r="BJ543" s="199"/>
      <c r="BK543" s="199"/>
    </row>
    <row r="544" spans="59:63" ht="20" customHeight="1" x14ac:dyDescent="0.2">
      <c r="BG544" s="197">
        <v>27</v>
      </c>
      <c r="BH544" s="200">
        <f>_xlfn.XLOOKUP($BG544,B3:B503,S3:S503,0,,-1)</f>
        <v>0</v>
      </c>
      <c r="BI544" s="199"/>
      <c r="BJ544" s="199"/>
      <c r="BK544" s="199"/>
    </row>
    <row r="545" spans="59:63" ht="20" customHeight="1" x14ac:dyDescent="0.2">
      <c r="BG545" s="197">
        <v>28</v>
      </c>
      <c r="BH545" s="200">
        <f>_xlfn.XLOOKUP($BG545,B3:B503,S3:S503,0,,-1)</f>
        <v>0</v>
      </c>
      <c r="BI545" s="199"/>
      <c r="BJ545" s="199"/>
      <c r="BK545" s="199"/>
    </row>
    <row r="546" spans="59:63" ht="20" customHeight="1" x14ac:dyDescent="0.2">
      <c r="BG546" s="197">
        <v>29</v>
      </c>
      <c r="BH546" s="200">
        <f>_xlfn.XLOOKUP($BG546,B3:B503,S3:S503,0,,-1)</f>
        <v>0</v>
      </c>
      <c r="BI546" s="199"/>
      <c r="BJ546" s="199"/>
      <c r="BK546" s="199"/>
    </row>
    <row r="547" spans="59:63" ht="20" customHeight="1" x14ac:dyDescent="0.2">
      <c r="BG547" s="197">
        <v>30</v>
      </c>
      <c r="BH547" s="200">
        <f>_xlfn.XLOOKUP($BG547,B3:B503,S3:S503,0,,-1)</f>
        <v>0</v>
      </c>
      <c r="BI547" s="199"/>
      <c r="BJ547" s="199"/>
      <c r="BK547" s="199"/>
    </row>
    <row r="548" spans="59:63" ht="20" customHeight="1" x14ac:dyDescent="0.2">
      <c r="BG548" s="197">
        <v>31</v>
      </c>
      <c r="BH548" s="200">
        <f>_xlfn.XLOOKUP($BG548,B3:B503,S3:S503,0,,-1)</f>
        <v>0</v>
      </c>
      <c r="BI548" s="199"/>
      <c r="BJ548" s="199"/>
      <c r="BK548" s="199"/>
    </row>
  </sheetData>
  <mergeCells count="2675">
    <mergeCell ref="AW505:BF505"/>
    <mergeCell ref="BG516:BK516"/>
    <mergeCell ref="T102:T104"/>
    <mergeCell ref="T96:T98"/>
    <mergeCell ref="T90:T92"/>
    <mergeCell ref="T84:T86"/>
    <mergeCell ref="T78:T80"/>
    <mergeCell ref="T72:T74"/>
    <mergeCell ref="T66:T68"/>
    <mergeCell ref="T60:T62"/>
    <mergeCell ref="T54:T56"/>
    <mergeCell ref="T48:T50"/>
    <mergeCell ref="T42:T44"/>
    <mergeCell ref="T36:T38"/>
    <mergeCell ref="T30:T32"/>
    <mergeCell ref="T24:T26"/>
    <mergeCell ref="T18:T20"/>
    <mergeCell ref="T306:T308"/>
    <mergeCell ref="T300:T302"/>
    <mergeCell ref="T294:T296"/>
    <mergeCell ref="T288:T290"/>
    <mergeCell ref="T282:T284"/>
    <mergeCell ref="T276:T278"/>
    <mergeCell ref="T270:T272"/>
    <mergeCell ref="T264:T266"/>
    <mergeCell ref="T258:T260"/>
    <mergeCell ref="T252:T254"/>
    <mergeCell ref="T246:T248"/>
    <mergeCell ref="T240:T242"/>
    <mergeCell ref="T234:T236"/>
    <mergeCell ref="T228:T230"/>
    <mergeCell ref="T222:T224"/>
    <mergeCell ref="T249:T251"/>
    <mergeCell ref="T243:T245"/>
    <mergeCell ref="T237:T239"/>
    <mergeCell ref="T231:T233"/>
    <mergeCell ref="T12:T14"/>
    <mergeCell ref="T6:T8"/>
    <mergeCell ref="T204:T206"/>
    <mergeCell ref="T198:T200"/>
    <mergeCell ref="T192:T194"/>
    <mergeCell ref="T186:T188"/>
    <mergeCell ref="T180:T182"/>
    <mergeCell ref="T174:T176"/>
    <mergeCell ref="T168:T170"/>
    <mergeCell ref="T162:T164"/>
    <mergeCell ref="T156:T158"/>
    <mergeCell ref="T150:T152"/>
    <mergeCell ref="T144:T146"/>
    <mergeCell ref="T138:T140"/>
    <mergeCell ref="T132:T134"/>
    <mergeCell ref="T126:T128"/>
    <mergeCell ref="T120:T122"/>
    <mergeCell ref="T114:T116"/>
    <mergeCell ref="T108:T110"/>
    <mergeCell ref="T99:T101"/>
    <mergeCell ref="T93:T95"/>
    <mergeCell ref="T87:T89"/>
    <mergeCell ref="T81:T83"/>
    <mergeCell ref="T75:T77"/>
    <mergeCell ref="T69:T71"/>
    <mergeCell ref="T63:T65"/>
    <mergeCell ref="T57:T59"/>
    <mergeCell ref="T51:T53"/>
    <mergeCell ref="T498:T500"/>
    <mergeCell ref="T492:T494"/>
    <mergeCell ref="T486:T488"/>
    <mergeCell ref="T480:T482"/>
    <mergeCell ref="T474:T476"/>
    <mergeCell ref="T468:T470"/>
    <mergeCell ref="T462:T464"/>
    <mergeCell ref="T456:T458"/>
    <mergeCell ref="T450:T452"/>
    <mergeCell ref="T444:T446"/>
    <mergeCell ref="T438:T440"/>
    <mergeCell ref="T432:T434"/>
    <mergeCell ref="T426:T428"/>
    <mergeCell ref="T420:T422"/>
    <mergeCell ref="T414:T416"/>
    <mergeCell ref="T408:T410"/>
    <mergeCell ref="T402:T404"/>
    <mergeCell ref="T3:T5"/>
    <mergeCell ref="T201:T203"/>
    <mergeCell ref="T195:T197"/>
    <mergeCell ref="T189:T191"/>
    <mergeCell ref="T183:T185"/>
    <mergeCell ref="T177:T179"/>
    <mergeCell ref="T171:T173"/>
    <mergeCell ref="T165:T167"/>
    <mergeCell ref="T159:T161"/>
    <mergeCell ref="T153:T155"/>
    <mergeCell ref="T147:T149"/>
    <mergeCell ref="T141:T143"/>
    <mergeCell ref="T135:T137"/>
    <mergeCell ref="T129:T131"/>
    <mergeCell ref="T123:T125"/>
    <mergeCell ref="T117:T119"/>
    <mergeCell ref="T111:T113"/>
    <mergeCell ref="T105:T107"/>
    <mergeCell ref="T45:T47"/>
    <mergeCell ref="T39:T41"/>
    <mergeCell ref="T33:T35"/>
    <mergeCell ref="T27:T29"/>
    <mergeCell ref="T405:T407"/>
    <mergeCell ref="T399:T401"/>
    <mergeCell ref="T393:T395"/>
    <mergeCell ref="T387:T389"/>
    <mergeCell ref="T381:T383"/>
    <mergeCell ref="T375:T377"/>
    <mergeCell ref="T369:T371"/>
    <mergeCell ref="T363:T365"/>
    <mergeCell ref="T357:T359"/>
    <mergeCell ref="T351:T353"/>
    <mergeCell ref="T345:T347"/>
    <mergeCell ref="T339:T341"/>
    <mergeCell ref="T333:T335"/>
    <mergeCell ref="T327:T329"/>
    <mergeCell ref="T321:T323"/>
    <mergeCell ref="T315:T317"/>
    <mergeCell ref="T309:T311"/>
    <mergeCell ref="T396:T398"/>
    <mergeCell ref="T390:T392"/>
    <mergeCell ref="T384:T386"/>
    <mergeCell ref="T378:T380"/>
    <mergeCell ref="T372:T374"/>
    <mergeCell ref="T366:T368"/>
    <mergeCell ref="T360:T362"/>
    <mergeCell ref="T354:T356"/>
    <mergeCell ref="T348:T350"/>
    <mergeCell ref="T342:T344"/>
    <mergeCell ref="T336:T338"/>
    <mergeCell ref="U75:U77"/>
    <mergeCell ref="U69:U71"/>
    <mergeCell ref="U63:U65"/>
    <mergeCell ref="U57:U59"/>
    <mergeCell ref="U51:U53"/>
    <mergeCell ref="U45:U47"/>
    <mergeCell ref="U39:U41"/>
    <mergeCell ref="U33:U35"/>
    <mergeCell ref="U27:U29"/>
    <mergeCell ref="U21:U23"/>
    <mergeCell ref="U117:U119"/>
    <mergeCell ref="U111:U113"/>
    <mergeCell ref="U105:U107"/>
    <mergeCell ref="U99:U101"/>
    <mergeCell ref="U315:U317"/>
    <mergeCell ref="U309:U311"/>
    <mergeCell ref="U303:U305"/>
    <mergeCell ref="U297:U299"/>
    <mergeCell ref="U291:U293"/>
    <mergeCell ref="U285:U287"/>
    <mergeCell ref="U279:U281"/>
    <mergeCell ref="U273:U275"/>
    <mergeCell ref="U267:U269"/>
    <mergeCell ref="U261:U263"/>
    <mergeCell ref="U255:U257"/>
    <mergeCell ref="U177:U179"/>
    <mergeCell ref="U171:U173"/>
    <mergeCell ref="U165:U167"/>
    <mergeCell ref="U159:U161"/>
    <mergeCell ref="U153:U155"/>
    <mergeCell ref="U147:U149"/>
    <mergeCell ref="U141:U143"/>
    <mergeCell ref="U135:U137"/>
    <mergeCell ref="U129:U131"/>
    <mergeCell ref="U123:U125"/>
    <mergeCell ref="T330:T332"/>
    <mergeCell ref="T324:T326"/>
    <mergeCell ref="T318:T320"/>
    <mergeCell ref="T312:T314"/>
    <mergeCell ref="U93:U95"/>
    <mergeCell ref="U87:U89"/>
    <mergeCell ref="U81:U83"/>
    <mergeCell ref="T225:T227"/>
    <mergeCell ref="T219:T221"/>
    <mergeCell ref="T213:T215"/>
    <mergeCell ref="T207:T209"/>
    <mergeCell ref="T216:T218"/>
    <mergeCell ref="T210:T212"/>
    <mergeCell ref="T303:T305"/>
    <mergeCell ref="T297:T299"/>
    <mergeCell ref="T291:T293"/>
    <mergeCell ref="T285:T287"/>
    <mergeCell ref="T279:T281"/>
    <mergeCell ref="T273:T275"/>
    <mergeCell ref="T267:T269"/>
    <mergeCell ref="T261:T263"/>
    <mergeCell ref="T255:T257"/>
    <mergeCell ref="U48:U50"/>
    <mergeCell ref="U42:U44"/>
    <mergeCell ref="U36:U38"/>
    <mergeCell ref="U30:U32"/>
    <mergeCell ref="U126:U128"/>
    <mergeCell ref="U120:U122"/>
    <mergeCell ref="U114:U116"/>
    <mergeCell ref="U108:U110"/>
    <mergeCell ref="U102:U104"/>
    <mergeCell ref="U96:U98"/>
    <mergeCell ref="U15:U17"/>
    <mergeCell ref="U9:U11"/>
    <mergeCell ref="U3:U5"/>
    <mergeCell ref="T501:T503"/>
    <mergeCell ref="T495:T497"/>
    <mergeCell ref="T489:T491"/>
    <mergeCell ref="T483:T485"/>
    <mergeCell ref="T477:T479"/>
    <mergeCell ref="T471:T473"/>
    <mergeCell ref="T465:T467"/>
    <mergeCell ref="T459:T461"/>
    <mergeCell ref="T453:T455"/>
    <mergeCell ref="T447:T449"/>
    <mergeCell ref="T441:T443"/>
    <mergeCell ref="T435:T437"/>
    <mergeCell ref="T429:T431"/>
    <mergeCell ref="T423:T425"/>
    <mergeCell ref="T417:T419"/>
    <mergeCell ref="T411:T413"/>
    <mergeCell ref="U195:U197"/>
    <mergeCell ref="U189:U191"/>
    <mergeCell ref="U183:U185"/>
    <mergeCell ref="U435:U437"/>
    <mergeCell ref="U429:U431"/>
    <mergeCell ref="U423:U425"/>
    <mergeCell ref="U417:U419"/>
    <mergeCell ref="U411:U413"/>
    <mergeCell ref="U405:U407"/>
    <mergeCell ref="U399:U401"/>
    <mergeCell ref="U393:U395"/>
    <mergeCell ref="U387:U389"/>
    <mergeCell ref="U381:U383"/>
    <mergeCell ref="U375:U377"/>
    <mergeCell ref="U369:U371"/>
    <mergeCell ref="U363:U365"/>
    <mergeCell ref="U357:U359"/>
    <mergeCell ref="U192:U194"/>
    <mergeCell ref="U186:U188"/>
    <mergeCell ref="U180:U182"/>
    <mergeCell ref="U249:U251"/>
    <mergeCell ref="U243:U245"/>
    <mergeCell ref="U237:U239"/>
    <mergeCell ref="U231:U233"/>
    <mergeCell ref="U225:U227"/>
    <mergeCell ref="U219:U221"/>
    <mergeCell ref="U258:U260"/>
    <mergeCell ref="U252:U254"/>
    <mergeCell ref="U246:U248"/>
    <mergeCell ref="U240:U242"/>
    <mergeCell ref="U234:U236"/>
    <mergeCell ref="U228:U230"/>
    <mergeCell ref="U222:U224"/>
    <mergeCell ref="U216:U218"/>
    <mergeCell ref="U210:U212"/>
    <mergeCell ref="U204:U206"/>
    <mergeCell ref="U198:U200"/>
    <mergeCell ref="U213:U215"/>
    <mergeCell ref="U207:U209"/>
    <mergeCell ref="U201:U203"/>
    <mergeCell ref="U24:U26"/>
    <mergeCell ref="U18:U20"/>
    <mergeCell ref="U12:U14"/>
    <mergeCell ref="U174:U176"/>
    <mergeCell ref="U168:U170"/>
    <mergeCell ref="U162:U164"/>
    <mergeCell ref="U156:U158"/>
    <mergeCell ref="U150:U152"/>
    <mergeCell ref="U144:U146"/>
    <mergeCell ref="U138:U140"/>
    <mergeCell ref="U132:U134"/>
    <mergeCell ref="U90:U92"/>
    <mergeCell ref="U84:U86"/>
    <mergeCell ref="U78:U80"/>
    <mergeCell ref="U72:U74"/>
    <mergeCell ref="U66:U68"/>
    <mergeCell ref="U60:U62"/>
    <mergeCell ref="U54:U56"/>
    <mergeCell ref="U432:U434"/>
    <mergeCell ref="U426:U428"/>
    <mergeCell ref="U420:U422"/>
    <mergeCell ref="U414:U416"/>
    <mergeCell ref="U408:U410"/>
    <mergeCell ref="U402:U404"/>
    <mergeCell ref="U396:U398"/>
    <mergeCell ref="U390:U392"/>
    <mergeCell ref="U384:U386"/>
    <mergeCell ref="U378:U380"/>
    <mergeCell ref="U372:U374"/>
    <mergeCell ref="U366:U368"/>
    <mergeCell ref="U360:U362"/>
    <mergeCell ref="U354:U356"/>
    <mergeCell ref="U348:U350"/>
    <mergeCell ref="U342:U344"/>
    <mergeCell ref="U336:U338"/>
    <mergeCell ref="U351:U353"/>
    <mergeCell ref="U345:U347"/>
    <mergeCell ref="U339:U341"/>
    <mergeCell ref="U486:U488"/>
    <mergeCell ref="U480:U482"/>
    <mergeCell ref="U474:U476"/>
    <mergeCell ref="U468:U470"/>
    <mergeCell ref="U462:U464"/>
    <mergeCell ref="U501:U503"/>
    <mergeCell ref="U495:U497"/>
    <mergeCell ref="U489:U491"/>
    <mergeCell ref="U483:U485"/>
    <mergeCell ref="U477:U479"/>
    <mergeCell ref="U471:U473"/>
    <mergeCell ref="U465:U467"/>
    <mergeCell ref="U459:U461"/>
    <mergeCell ref="U456:U458"/>
    <mergeCell ref="U450:U452"/>
    <mergeCell ref="U444:U446"/>
    <mergeCell ref="U438:U440"/>
    <mergeCell ref="U453:U455"/>
    <mergeCell ref="U447:U449"/>
    <mergeCell ref="U441:U443"/>
    <mergeCell ref="AV492:AV494"/>
    <mergeCell ref="AV486:AV488"/>
    <mergeCell ref="E501:E503"/>
    <mergeCell ref="A501:A503"/>
    <mergeCell ref="C501:C503"/>
    <mergeCell ref="H501:H503"/>
    <mergeCell ref="F501:F503"/>
    <mergeCell ref="B501:B503"/>
    <mergeCell ref="N501:N503"/>
    <mergeCell ref="R501:R503"/>
    <mergeCell ref="S501:S503"/>
    <mergeCell ref="Q501:Q503"/>
    <mergeCell ref="AT501:AT503"/>
    <mergeCell ref="V501:V503"/>
    <mergeCell ref="AU501:AU503"/>
    <mergeCell ref="AV501:AV503"/>
    <mergeCell ref="E498:E500"/>
    <mergeCell ref="A498:A500"/>
    <mergeCell ref="C498:C500"/>
    <mergeCell ref="H498:H500"/>
    <mergeCell ref="F498:F500"/>
    <mergeCell ref="B498:B500"/>
    <mergeCell ref="N498:N500"/>
    <mergeCell ref="R498:R500"/>
    <mergeCell ref="S498:S500"/>
    <mergeCell ref="Q498:Q500"/>
    <mergeCell ref="AT498:AT500"/>
    <mergeCell ref="V498:V500"/>
    <mergeCell ref="AU498:AU500"/>
    <mergeCell ref="AV498:AV500"/>
    <mergeCell ref="U498:U500"/>
    <mergeCell ref="U492:U494"/>
    <mergeCell ref="AU495:AU497"/>
    <mergeCell ref="AU489:AU491"/>
    <mergeCell ref="AU483:AU485"/>
    <mergeCell ref="AV495:AV497"/>
    <mergeCell ref="AV489:AV491"/>
    <mergeCell ref="AV483:AV485"/>
    <mergeCell ref="E492:E494"/>
    <mergeCell ref="E486:E488"/>
    <mergeCell ref="A492:A494"/>
    <mergeCell ref="A486:A488"/>
    <mergeCell ref="C492:C494"/>
    <mergeCell ref="C486:C488"/>
    <mergeCell ref="H492:H494"/>
    <mergeCell ref="H486:H488"/>
    <mergeCell ref="F492:F494"/>
    <mergeCell ref="F486:F488"/>
    <mergeCell ref="B492:B494"/>
    <mergeCell ref="B486:B488"/>
    <mergeCell ref="N492:N494"/>
    <mergeCell ref="N486:N488"/>
    <mergeCell ref="R492:R494"/>
    <mergeCell ref="R486:R488"/>
    <mergeCell ref="S492:S494"/>
    <mergeCell ref="S486:S488"/>
    <mergeCell ref="Q492:Q494"/>
    <mergeCell ref="Q486:Q488"/>
    <mergeCell ref="AT492:AT494"/>
    <mergeCell ref="AT486:AT488"/>
    <mergeCell ref="V492:V494"/>
    <mergeCell ref="V486:V488"/>
    <mergeCell ref="AU492:AU494"/>
    <mergeCell ref="AU486:AU488"/>
    <mergeCell ref="A495:A497"/>
    <mergeCell ref="A489:A491"/>
    <mergeCell ref="A483:A485"/>
    <mergeCell ref="C495:C497"/>
    <mergeCell ref="C489:C491"/>
    <mergeCell ref="C483:C485"/>
    <mergeCell ref="H495:H497"/>
    <mergeCell ref="H489:H491"/>
    <mergeCell ref="H483:H485"/>
    <mergeCell ref="F495:F497"/>
    <mergeCell ref="F489:F491"/>
    <mergeCell ref="F483:F485"/>
    <mergeCell ref="B495:B497"/>
    <mergeCell ref="B489:B491"/>
    <mergeCell ref="B483:B485"/>
    <mergeCell ref="N495:N497"/>
    <mergeCell ref="N489:N491"/>
    <mergeCell ref="N483:N485"/>
    <mergeCell ref="AU477:AU479"/>
    <mergeCell ref="AU471:AU473"/>
    <mergeCell ref="AU465:AU467"/>
    <mergeCell ref="AU459:AU461"/>
    <mergeCell ref="AU453:AU455"/>
    <mergeCell ref="AU447:AU449"/>
    <mergeCell ref="AU441:AU443"/>
    <mergeCell ref="AV477:AV479"/>
    <mergeCell ref="AV471:AV473"/>
    <mergeCell ref="AV465:AV467"/>
    <mergeCell ref="AV459:AV461"/>
    <mergeCell ref="AV453:AV455"/>
    <mergeCell ref="AV447:AV449"/>
    <mergeCell ref="AV441:AV443"/>
    <mergeCell ref="E495:E497"/>
    <mergeCell ref="E489:E491"/>
    <mergeCell ref="E483:E485"/>
    <mergeCell ref="R495:R497"/>
    <mergeCell ref="R489:R491"/>
    <mergeCell ref="R483:R485"/>
    <mergeCell ref="S495:S497"/>
    <mergeCell ref="S489:S491"/>
    <mergeCell ref="S483:S485"/>
    <mergeCell ref="Q495:Q497"/>
    <mergeCell ref="Q489:Q491"/>
    <mergeCell ref="Q483:Q485"/>
    <mergeCell ref="AT495:AT497"/>
    <mergeCell ref="AT489:AT491"/>
    <mergeCell ref="AT483:AT485"/>
    <mergeCell ref="V495:V497"/>
    <mergeCell ref="V489:V491"/>
    <mergeCell ref="V483:V485"/>
    <mergeCell ref="S477:S479"/>
    <mergeCell ref="S471:S473"/>
    <mergeCell ref="S465:S467"/>
    <mergeCell ref="S459:S461"/>
    <mergeCell ref="S453:S455"/>
    <mergeCell ref="S447:S449"/>
    <mergeCell ref="S441:S443"/>
    <mergeCell ref="Q477:Q479"/>
    <mergeCell ref="Q471:Q473"/>
    <mergeCell ref="Q465:Q467"/>
    <mergeCell ref="Q459:Q461"/>
    <mergeCell ref="Q453:Q455"/>
    <mergeCell ref="Q447:Q449"/>
    <mergeCell ref="Q441:Q443"/>
    <mergeCell ref="AT477:AT479"/>
    <mergeCell ref="AT471:AT473"/>
    <mergeCell ref="AT465:AT467"/>
    <mergeCell ref="AT459:AT461"/>
    <mergeCell ref="AT453:AT455"/>
    <mergeCell ref="AT447:AT449"/>
    <mergeCell ref="AT441:AT443"/>
    <mergeCell ref="V477:V479"/>
    <mergeCell ref="V471:V473"/>
    <mergeCell ref="V465:V467"/>
    <mergeCell ref="V459:V461"/>
    <mergeCell ref="V453:V455"/>
    <mergeCell ref="V447:V449"/>
    <mergeCell ref="V441:V443"/>
    <mergeCell ref="A477:A479"/>
    <mergeCell ref="A471:A473"/>
    <mergeCell ref="A465:A467"/>
    <mergeCell ref="A459:A461"/>
    <mergeCell ref="A453:A455"/>
    <mergeCell ref="A447:A449"/>
    <mergeCell ref="A441:A443"/>
    <mergeCell ref="C477:C479"/>
    <mergeCell ref="C471:C473"/>
    <mergeCell ref="C465:C467"/>
    <mergeCell ref="C459:C461"/>
    <mergeCell ref="C453:C455"/>
    <mergeCell ref="C447:C449"/>
    <mergeCell ref="C441:C443"/>
    <mergeCell ref="H477:H479"/>
    <mergeCell ref="H471:H473"/>
    <mergeCell ref="H465:H467"/>
    <mergeCell ref="H459:H461"/>
    <mergeCell ref="H453:H455"/>
    <mergeCell ref="H447:H449"/>
    <mergeCell ref="H441:H443"/>
    <mergeCell ref="F477:F479"/>
    <mergeCell ref="F471:F473"/>
    <mergeCell ref="F465:F467"/>
    <mergeCell ref="F459:F461"/>
    <mergeCell ref="F453:F455"/>
    <mergeCell ref="F447:F449"/>
    <mergeCell ref="F441:F443"/>
    <mergeCell ref="B477:B479"/>
    <mergeCell ref="B471:B473"/>
    <mergeCell ref="B465:B467"/>
    <mergeCell ref="B459:B461"/>
    <mergeCell ref="AU480:AU482"/>
    <mergeCell ref="AU474:AU476"/>
    <mergeCell ref="AU468:AU470"/>
    <mergeCell ref="AU462:AU464"/>
    <mergeCell ref="AU456:AU458"/>
    <mergeCell ref="AU450:AU452"/>
    <mergeCell ref="AU444:AU446"/>
    <mergeCell ref="AU438:AU440"/>
    <mergeCell ref="AV480:AV482"/>
    <mergeCell ref="AV474:AV476"/>
    <mergeCell ref="AV468:AV470"/>
    <mergeCell ref="AV462:AV464"/>
    <mergeCell ref="AV456:AV458"/>
    <mergeCell ref="AV450:AV452"/>
    <mergeCell ref="AV444:AV446"/>
    <mergeCell ref="AV438:AV440"/>
    <mergeCell ref="E477:E479"/>
    <mergeCell ref="E471:E473"/>
    <mergeCell ref="E465:E467"/>
    <mergeCell ref="E459:E461"/>
    <mergeCell ref="E453:E455"/>
    <mergeCell ref="E447:E449"/>
    <mergeCell ref="E441:E443"/>
    <mergeCell ref="N477:N479"/>
    <mergeCell ref="N471:N473"/>
    <mergeCell ref="N465:N467"/>
    <mergeCell ref="N459:N461"/>
    <mergeCell ref="N453:N455"/>
    <mergeCell ref="N447:N449"/>
    <mergeCell ref="N441:N443"/>
    <mergeCell ref="R477:R479"/>
    <mergeCell ref="R471:R473"/>
    <mergeCell ref="S480:S482"/>
    <mergeCell ref="S474:S476"/>
    <mergeCell ref="S468:S470"/>
    <mergeCell ref="S462:S464"/>
    <mergeCell ref="S456:S458"/>
    <mergeCell ref="S450:S452"/>
    <mergeCell ref="S444:S446"/>
    <mergeCell ref="S438:S440"/>
    <mergeCell ref="Q480:Q482"/>
    <mergeCell ref="Q474:Q476"/>
    <mergeCell ref="Q468:Q470"/>
    <mergeCell ref="Q462:Q464"/>
    <mergeCell ref="Q456:Q458"/>
    <mergeCell ref="Q450:Q452"/>
    <mergeCell ref="Q444:Q446"/>
    <mergeCell ref="Q438:Q440"/>
    <mergeCell ref="AT480:AT482"/>
    <mergeCell ref="AT474:AT476"/>
    <mergeCell ref="AT468:AT470"/>
    <mergeCell ref="AT462:AT464"/>
    <mergeCell ref="AT456:AT458"/>
    <mergeCell ref="AT450:AT452"/>
    <mergeCell ref="AT444:AT446"/>
    <mergeCell ref="AT438:AT440"/>
    <mergeCell ref="V480:V482"/>
    <mergeCell ref="V474:V476"/>
    <mergeCell ref="V468:V470"/>
    <mergeCell ref="V462:V464"/>
    <mergeCell ref="V456:V458"/>
    <mergeCell ref="V450:V452"/>
    <mergeCell ref="V444:V446"/>
    <mergeCell ref="V438:V440"/>
    <mergeCell ref="B480:B482"/>
    <mergeCell ref="B474:B476"/>
    <mergeCell ref="B468:B470"/>
    <mergeCell ref="B462:B464"/>
    <mergeCell ref="B456:B458"/>
    <mergeCell ref="B450:B452"/>
    <mergeCell ref="B444:B446"/>
    <mergeCell ref="B438:B440"/>
    <mergeCell ref="N480:N482"/>
    <mergeCell ref="N474:N476"/>
    <mergeCell ref="N468:N470"/>
    <mergeCell ref="N462:N464"/>
    <mergeCell ref="N456:N458"/>
    <mergeCell ref="N450:N452"/>
    <mergeCell ref="N444:N446"/>
    <mergeCell ref="N438:N440"/>
    <mergeCell ref="R480:R482"/>
    <mergeCell ref="R474:R476"/>
    <mergeCell ref="R468:R470"/>
    <mergeCell ref="R462:R464"/>
    <mergeCell ref="R456:R458"/>
    <mergeCell ref="R450:R452"/>
    <mergeCell ref="R444:R446"/>
    <mergeCell ref="R438:R440"/>
    <mergeCell ref="B453:B455"/>
    <mergeCell ref="B447:B449"/>
    <mergeCell ref="B441:B443"/>
    <mergeCell ref="R465:R467"/>
    <mergeCell ref="R459:R461"/>
    <mergeCell ref="R453:R455"/>
    <mergeCell ref="R447:R449"/>
    <mergeCell ref="R441:R443"/>
    <mergeCell ref="C468:C470"/>
    <mergeCell ref="C462:C464"/>
    <mergeCell ref="C456:C458"/>
    <mergeCell ref="C450:C452"/>
    <mergeCell ref="C444:C446"/>
    <mergeCell ref="C438:C440"/>
    <mergeCell ref="H480:H482"/>
    <mergeCell ref="H474:H476"/>
    <mergeCell ref="H468:H470"/>
    <mergeCell ref="H462:H464"/>
    <mergeCell ref="H456:H458"/>
    <mergeCell ref="H450:H452"/>
    <mergeCell ref="H444:H446"/>
    <mergeCell ref="H438:H440"/>
    <mergeCell ref="F480:F482"/>
    <mergeCell ref="F474:F476"/>
    <mergeCell ref="F468:F470"/>
    <mergeCell ref="F462:F464"/>
    <mergeCell ref="F456:F458"/>
    <mergeCell ref="F450:F452"/>
    <mergeCell ref="F444:F446"/>
    <mergeCell ref="F438:F440"/>
    <mergeCell ref="E435:E437"/>
    <mergeCell ref="A435:A437"/>
    <mergeCell ref="C435:C437"/>
    <mergeCell ref="H435:H437"/>
    <mergeCell ref="F435:F437"/>
    <mergeCell ref="B435:B437"/>
    <mergeCell ref="N435:N437"/>
    <mergeCell ref="R435:R437"/>
    <mergeCell ref="S435:S437"/>
    <mergeCell ref="Q435:Q437"/>
    <mergeCell ref="AT435:AT437"/>
    <mergeCell ref="V435:V437"/>
    <mergeCell ref="AU435:AU437"/>
    <mergeCell ref="AV435:AV437"/>
    <mergeCell ref="E480:E482"/>
    <mergeCell ref="E474:E476"/>
    <mergeCell ref="E468:E470"/>
    <mergeCell ref="E462:E464"/>
    <mergeCell ref="E456:E458"/>
    <mergeCell ref="E450:E452"/>
    <mergeCell ref="E444:E446"/>
    <mergeCell ref="E438:E440"/>
    <mergeCell ref="A480:A482"/>
    <mergeCell ref="A474:A476"/>
    <mergeCell ref="A468:A470"/>
    <mergeCell ref="A462:A464"/>
    <mergeCell ref="A456:A458"/>
    <mergeCell ref="A450:A452"/>
    <mergeCell ref="A444:A446"/>
    <mergeCell ref="A438:A440"/>
    <mergeCell ref="C480:C482"/>
    <mergeCell ref="C474:C476"/>
    <mergeCell ref="N411:N413"/>
    <mergeCell ref="R429:R431"/>
    <mergeCell ref="R423:R425"/>
    <mergeCell ref="R417:R419"/>
    <mergeCell ref="R411:R413"/>
    <mergeCell ref="S429:S431"/>
    <mergeCell ref="S423:S425"/>
    <mergeCell ref="S417:S419"/>
    <mergeCell ref="S411:S413"/>
    <mergeCell ref="Q429:Q431"/>
    <mergeCell ref="Q423:Q425"/>
    <mergeCell ref="Q417:Q419"/>
    <mergeCell ref="Q411:Q413"/>
    <mergeCell ref="AT429:AT431"/>
    <mergeCell ref="AT423:AT425"/>
    <mergeCell ref="AT417:AT419"/>
    <mergeCell ref="AT411:AT413"/>
    <mergeCell ref="V429:V431"/>
    <mergeCell ref="V423:V425"/>
    <mergeCell ref="V417:V419"/>
    <mergeCell ref="V411:V413"/>
    <mergeCell ref="A429:A431"/>
    <mergeCell ref="A423:A425"/>
    <mergeCell ref="A417:A419"/>
    <mergeCell ref="A411:A413"/>
    <mergeCell ref="C429:C431"/>
    <mergeCell ref="C423:C425"/>
    <mergeCell ref="C417:C419"/>
    <mergeCell ref="C411:C413"/>
    <mergeCell ref="H429:H431"/>
    <mergeCell ref="H423:H425"/>
    <mergeCell ref="H417:H419"/>
    <mergeCell ref="H411:H413"/>
    <mergeCell ref="F429:F431"/>
    <mergeCell ref="F423:F425"/>
    <mergeCell ref="F417:F419"/>
    <mergeCell ref="F411:F413"/>
    <mergeCell ref="B429:B431"/>
    <mergeCell ref="B423:B425"/>
    <mergeCell ref="B417:B419"/>
    <mergeCell ref="B411:B413"/>
    <mergeCell ref="E414:E416"/>
    <mergeCell ref="AT432:AT434"/>
    <mergeCell ref="AT426:AT428"/>
    <mergeCell ref="AT420:AT422"/>
    <mergeCell ref="AT414:AT416"/>
    <mergeCell ref="AT408:AT410"/>
    <mergeCell ref="V432:V434"/>
    <mergeCell ref="V426:V428"/>
    <mergeCell ref="V420:V422"/>
    <mergeCell ref="V414:V416"/>
    <mergeCell ref="V408:V410"/>
    <mergeCell ref="AU432:AU434"/>
    <mergeCell ref="AU426:AU428"/>
    <mergeCell ref="AU420:AU422"/>
    <mergeCell ref="AU414:AU416"/>
    <mergeCell ref="AU408:AU410"/>
    <mergeCell ref="AV432:AV434"/>
    <mergeCell ref="AV426:AV428"/>
    <mergeCell ref="AV420:AV422"/>
    <mergeCell ref="AV414:AV416"/>
    <mergeCell ref="AV408:AV410"/>
    <mergeCell ref="AU429:AU431"/>
    <mergeCell ref="AU423:AU425"/>
    <mergeCell ref="AU417:AU419"/>
    <mergeCell ref="AU411:AU413"/>
    <mergeCell ref="AV429:AV431"/>
    <mergeCell ref="AV423:AV425"/>
    <mergeCell ref="AV417:AV419"/>
    <mergeCell ref="AV411:AV413"/>
    <mergeCell ref="B432:B434"/>
    <mergeCell ref="B426:B428"/>
    <mergeCell ref="B420:B422"/>
    <mergeCell ref="B414:B416"/>
    <mergeCell ref="B408:B410"/>
    <mergeCell ref="N432:N434"/>
    <mergeCell ref="N426:N428"/>
    <mergeCell ref="N420:N422"/>
    <mergeCell ref="N414:N416"/>
    <mergeCell ref="N408:N410"/>
    <mergeCell ref="R432:R434"/>
    <mergeCell ref="R426:R428"/>
    <mergeCell ref="R420:R422"/>
    <mergeCell ref="R414:R416"/>
    <mergeCell ref="R408:R410"/>
    <mergeCell ref="S432:S434"/>
    <mergeCell ref="S426:S428"/>
    <mergeCell ref="S420:S422"/>
    <mergeCell ref="S414:S416"/>
    <mergeCell ref="S408:S410"/>
    <mergeCell ref="Q432:Q434"/>
    <mergeCell ref="Q426:Q428"/>
    <mergeCell ref="Q420:Q422"/>
    <mergeCell ref="Q414:Q416"/>
    <mergeCell ref="Q408:Q410"/>
    <mergeCell ref="E429:E431"/>
    <mergeCell ref="E423:E425"/>
    <mergeCell ref="E417:E419"/>
    <mergeCell ref="E411:E413"/>
    <mergeCell ref="N429:N431"/>
    <mergeCell ref="N423:N425"/>
    <mergeCell ref="N417:N419"/>
    <mergeCell ref="AV384:AV386"/>
    <mergeCell ref="AV378:AV380"/>
    <mergeCell ref="AV372:AV374"/>
    <mergeCell ref="AV366:AV368"/>
    <mergeCell ref="AV360:AV362"/>
    <mergeCell ref="AV354:AV356"/>
    <mergeCell ref="E375:E377"/>
    <mergeCell ref="F375:F377"/>
    <mergeCell ref="E432:E434"/>
    <mergeCell ref="E426:E428"/>
    <mergeCell ref="E420:E422"/>
    <mergeCell ref="E408:E410"/>
    <mergeCell ref="A432:A434"/>
    <mergeCell ref="A426:A428"/>
    <mergeCell ref="A420:A422"/>
    <mergeCell ref="A414:A416"/>
    <mergeCell ref="A408:A410"/>
    <mergeCell ref="C432:C434"/>
    <mergeCell ref="C426:C428"/>
    <mergeCell ref="C420:C422"/>
    <mergeCell ref="C414:C416"/>
    <mergeCell ref="C408:C410"/>
    <mergeCell ref="H432:H434"/>
    <mergeCell ref="H426:H428"/>
    <mergeCell ref="H420:H422"/>
    <mergeCell ref="H414:H416"/>
    <mergeCell ref="H408:H410"/>
    <mergeCell ref="F432:F434"/>
    <mergeCell ref="F426:F428"/>
    <mergeCell ref="F420:F422"/>
    <mergeCell ref="F414:F416"/>
    <mergeCell ref="F408:F410"/>
    <mergeCell ref="R372:R374"/>
    <mergeCell ref="R366:R368"/>
    <mergeCell ref="R360:R362"/>
    <mergeCell ref="R354:R356"/>
    <mergeCell ref="Q402:Q404"/>
    <mergeCell ref="Q396:Q398"/>
    <mergeCell ref="Q390:Q392"/>
    <mergeCell ref="Q384:Q386"/>
    <mergeCell ref="Q378:Q380"/>
    <mergeCell ref="Q372:Q374"/>
    <mergeCell ref="Q366:Q368"/>
    <mergeCell ref="Q360:Q362"/>
    <mergeCell ref="Q354:Q356"/>
    <mergeCell ref="AT402:AT404"/>
    <mergeCell ref="AT396:AT398"/>
    <mergeCell ref="AT390:AT392"/>
    <mergeCell ref="AT384:AT386"/>
    <mergeCell ref="AT378:AT380"/>
    <mergeCell ref="AT372:AT374"/>
    <mergeCell ref="AT366:AT368"/>
    <mergeCell ref="AT360:AT362"/>
    <mergeCell ref="AT354:AT356"/>
    <mergeCell ref="V402:V404"/>
    <mergeCell ref="V396:V398"/>
    <mergeCell ref="V390:V392"/>
    <mergeCell ref="V384:V386"/>
    <mergeCell ref="V378:V380"/>
    <mergeCell ref="V372:V374"/>
    <mergeCell ref="V366:V368"/>
    <mergeCell ref="V360:V362"/>
    <mergeCell ref="V354:V356"/>
    <mergeCell ref="F384:F386"/>
    <mergeCell ref="F378:F380"/>
    <mergeCell ref="F372:F374"/>
    <mergeCell ref="F366:F368"/>
    <mergeCell ref="F360:F362"/>
    <mergeCell ref="F354:F356"/>
    <mergeCell ref="B402:B404"/>
    <mergeCell ref="B396:B398"/>
    <mergeCell ref="B390:B392"/>
    <mergeCell ref="B384:B386"/>
    <mergeCell ref="B378:B380"/>
    <mergeCell ref="B372:B374"/>
    <mergeCell ref="B366:B368"/>
    <mergeCell ref="B360:B362"/>
    <mergeCell ref="B354:B356"/>
    <mergeCell ref="N402:N404"/>
    <mergeCell ref="N396:N398"/>
    <mergeCell ref="N390:N392"/>
    <mergeCell ref="N384:N386"/>
    <mergeCell ref="N378:N380"/>
    <mergeCell ref="N372:N374"/>
    <mergeCell ref="N366:N368"/>
    <mergeCell ref="N360:N362"/>
    <mergeCell ref="N354:N356"/>
    <mergeCell ref="A402:A404"/>
    <mergeCell ref="A396:A398"/>
    <mergeCell ref="A390:A392"/>
    <mergeCell ref="A384:A386"/>
    <mergeCell ref="A378:A380"/>
    <mergeCell ref="A372:A374"/>
    <mergeCell ref="A366:A368"/>
    <mergeCell ref="A360:A362"/>
    <mergeCell ref="A354:A356"/>
    <mergeCell ref="C402:C404"/>
    <mergeCell ref="C396:C398"/>
    <mergeCell ref="C390:C392"/>
    <mergeCell ref="C384:C386"/>
    <mergeCell ref="C378:C380"/>
    <mergeCell ref="C372:C374"/>
    <mergeCell ref="C366:C368"/>
    <mergeCell ref="C360:C362"/>
    <mergeCell ref="C354:C356"/>
    <mergeCell ref="B393:B395"/>
    <mergeCell ref="B387:B389"/>
    <mergeCell ref="B381:B383"/>
    <mergeCell ref="B375:B377"/>
    <mergeCell ref="B369:B371"/>
    <mergeCell ref="B363:B365"/>
    <mergeCell ref="B357:B359"/>
    <mergeCell ref="AU405:AU407"/>
    <mergeCell ref="AU399:AU401"/>
    <mergeCell ref="AU393:AU395"/>
    <mergeCell ref="AU387:AU389"/>
    <mergeCell ref="AU381:AU383"/>
    <mergeCell ref="AU375:AU377"/>
    <mergeCell ref="AU369:AU371"/>
    <mergeCell ref="AU363:AU365"/>
    <mergeCell ref="AU357:AU359"/>
    <mergeCell ref="AU351:AU353"/>
    <mergeCell ref="AV405:AV407"/>
    <mergeCell ref="AV399:AV401"/>
    <mergeCell ref="AV393:AV395"/>
    <mergeCell ref="AV387:AV389"/>
    <mergeCell ref="AV381:AV383"/>
    <mergeCell ref="AV375:AV377"/>
    <mergeCell ref="AV369:AV371"/>
    <mergeCell ref="AV363:AV365"/>
    <mergeCell ref="AV357:AV359"/>
    <mergeCell ref="AV351:AV353"/>
    <mergeCell ref="AU402:AU404"/>
    <mergeCell ref="AU396:AU398"/>
    <mergeCell ref="AU390:AU392"/>
    <mergeCell ref="AU384:AU386"/>
    <mergeCell ref="AU378:AU380"/>
    <mergeCell ref="AU372:AU374"/>
    <mergeCell ref="AU366:AU368"/>
    <mergeCell ref="AU360:AU362"/>
    <mergeCell ref="AU354:AU356"/>
    <mergeCell ref="AV402:AV404"/>
    <mergeCell ref="AV396:AV398"/>
    <mergeCell ref="AV390:AV392"/>
    <mergeCell ref="Q405:Q407"/>
    <mergeCell ref="Q399:Q401"/>
    <mergeCell ref="Q393:Q395"/>
    <mergeCell ref="Q387:Q389"/>
    <mergeCell ref="Q381:Q383"/>
    <mergeCell ref="Q375:Q377"/>
    <mergeCell ref="Q369:Q371"/>
    <mergeCell ref="Q363:Q365"/>
    <mergeCell ref="Q357:Q359"/>
    <mergeCell ref="Q351:Q353"/>
    <mergeCell ref="AT405:AT407"/>
    <mergeCell ref="AT399:AT401"/>
    <mergeCell ref="AT393:AT395"/>
    <mergeCell ref="AT387:AT389"/>
    <mergeCell ref="AT381:AT383"/>
    <mergeCell ref="AT375:AT377"/>
    <mergeCell ref="AT369:AT371"/>
    <mergeCell ref="AT363:AT365"/>
    <mergeCell ref="AT357:AT359"/>
    <mergeCell ref="AT351:AT353"/>
    <mergeCell ref="V405:V407"/>
    <mergeCell ref="V399:V401"/>
    <mergeCell ref="V393:V395"/>
    <mergeCell ref="V387:V389"/>
    <mergeCell ref="V381:V383"/>
    <mergeCell ref="V375:V377"/>
    <mergeCell ref="V369:V371"/>
    <mergeCell ref="V363:V365"/>
    <mergeCell ref="V357:V359"/>
    <mergeCell ref="V351:V353"/>
    <mergeCell ref="S402:S404"/>
    <mergeCell ref="S396:S398"/>
    <mergeCell ref="R405:R407"/>
    <mergeCell ref="R399:R401"/>
    <mergeCell ref="R393:R395"/>
    <mergeCell ref="R387:R389"/>
    <mergeCell ref="R381:R383"/>
    <mergeCell ref="R375:R377"/>
    <mergeCell ref="R369:R371"/>
    <mergeCell ref="R363:R365"/>
    <mergeCell ref="R357:R359"/>
    <mergeCell ref="R351:R353"/>
    <mergeCell ref="S405:S407"/>
    <mergeCell ref="S399:S401"/>
    <mergeCell ref="S393:S395"/>
    <mergeCell ref="S387:S389"/>
    <mergeCell ref="S381:S383"/>
    <mergeCell ref="S375:S377"/>
    <mergeCell ref="S369:S371"/>
    <mergeCell ref="S363:S365"/>
    <mergeCell ref="S357:S359"/>
    <mergeCell ref="S351:S353"/>
    <mergeCell ref="S390:S392"/>
    <mergeCell ref="S384:S386"/>
    <mergeCell ref="S378:S380"/>
    <mergeCell ref="S372:S374"/>
    <mergeCell ref="S366:S368"/>
    <mergeCell ref="S360:S362"/>
    <mergeCell ref="S354:S356"/>
    <mergeCell ref="R402:R404"/>
    <mergeCell ref="R396:R398"/>
    <mergeCell ref="R390:R392"/>
    <mergeCell ref="R384:R386"/>
    <mergeCell ref="R378:R380"/>
    <mergeCell ref="B351:B353"/>
    <mergeCell ref="N405:N407"/>
    <mergeCell ref="N399:N401"/>
    <mergeCell ref="N393:N395"/>
    <mergeCell ref="N387:N389"/>
    <mergeCell ref="N381:N383"/>
    <mergeCell ref="N375:N377"/>
    <mergeCell ref="N369:N371"/>
    <mergeCell ref="N363:N365"/>
    <mergeCell ref="N357:N359"/>
    <mergeCell ref="N351:N353"/>
    <mergeCell ref="E402:E404"/>
    <mergeCell ref="E396:E398"/>
    <mergeCell ref="E390:E392"/>
    <mergeCell ref="E384:E386"/>
    <mergeCell ref="E378:E380"/>
    <mergeCell ref="E372:E374"/>
    <mergeCell ref="E366:E368"/>
    <mergeCell ref="E360:E362"/>
    <mergeCell ref="E354:E356"/>
    <mergeCell ref="H402:H404"/>
    <mergeCell ref="H396:H398"/>
    <mergeCell ref="H390:H392"/>
    <mergeCell ref="H384:H386"/>
    <mergeCell ref="H378:H380"/>
    <mergeCell ref="H372:H374"/>
    <mergeCell ref="H366:H368"/>
    <mergeCell ref="H360:H362"/>
    <mergeCell ref="H354:H356"/>
    <mergeCell ref="F402:F404"/>
    <mergeCell ref="F396:F398"/>
    <mergeCell ref="F390:F392"/>
    <mergeCell ref="A351:A353"/>
    <mergeCell ref="C405:C407"/>
    <mergeCell ref="C399:C401"/>
    <mergeCell ref="C393:C395"/>
    <mergeCell ref="C387:C389"/>
    <mergeCell ref="C381:C383"/>
    <mergeCell ref="C375:C377"/>
    <mergeCell ref="C369:C371"/>
    <mergeCell ref="C363:C365"/>
    <mergeCell ref="C357:C359"/>
    <mergeCell ref="C351:C353"/>
    <mergeCell ref="H405:H407"/>
    <mergeCell ref="H399:H401"/>
    <mergeCell ref="H393:H395"/>
    <mergeCell ref="H387:H389"/>
    <mergeCell ref="H381:H383"/>
    <mergeCell ref="H375:H377"/>
    <mergeCell ref="H369:H371"/>
    <mergeCell ref="H363:H365"/>
    <mergeCell ref="H357:H359"/>
    <mergeCell ref="H351:H353"/>
    <mergeCell ref="F405:F407"/>
    <mergeCell ref="F399:F401"/>
    <mergeCell ref="F393:F395"/>
    <mergeCell ref="F387:F389"/>
    <mergeCell ref="F381:F383"/>
    <mergeCell ref="F369:F371"/>
    <mergeCell ref="F363:F365"/>
    <mergeCell ref="F357:F359"/>
    <mergeCell ref="F351:F353"/>
    <mergeCell ref="B405:B407"/>
    <mergeCell ref="B399:B401"/>
    <mergeCell ref="E348:E350"/>
    <mergeCell ref="A348:A350"/>
    <mergeCell ref="C348:C350"/>
    <mergeCell ref="H348:H350"/>
    <mergeCell ref="F348:F350"/>
    <mergeCell ref="B348:B350"/>
    <mergeCell ref="N348:N350"/>
    <mergeCell ref="R348:R350"/>
    <mergeCell ref="S348:S350"/>
    <mergeCell ref="Q348:Q350"/>
    <mergeCell ref="AT348:AT350"/>
    <mergeCell ref="V348:V350"/>
    <mergeCell ref="AU348:AU350"/>
    <mergeCell ref="AV348:AV350"/>
    <mergeCell ref="E405:E407"/>
    <mergeCell ref="E399:E401"/>
    <mergeCell ref="E393:E395"/>
    <mergeCell ref="E387:E389"/>
    <mergeCell ref="E381:E383"/>
    <mergeCell ref="E369:E371"/>
    <mergeCell ref="E363:E365"/>
    <mergeCell ref="E357:E359"/>
    <mergeCell ref="E351:E353"/>
    <mergeCell ref="A405:A407"/>
    <mergeCell ref="A399:A401"/>
    <mergeCell ref="A393:A395"/>
    <mergeCell ref="A387:A389"/>
    <mergeCell ref="A381:A383"/>
    <mergeCell ref="A375:A377"/>
    <mergeCell ref="A369:A371"/>
    <mergeCell ref="A363:A365"/>
    <mergeCell ref="A357:A359"/>
    <mergeCell ref="AV345:AV347"/>
    <mergeCell ref="AV339:AV341"/>
    <mergeCell ref="AV333:AV335"/>
    <mergeCell ref="E342:E344"/>
    <mergeCell ref="E336:E338"/>
    <mergeCell ref="A342:A344"/>
    <mergeCell ref="A336:A338"/>
    <mergeCell ref="C342:C344"/>
    <mergeCell ref="C336:C338"/>
    <mergeCell ref="H342:H344"/>
    <mergeCell ref="H336:H338"/>
    <mergeCell ref="F342:F344"/>
    <mergeCell ref="F336:F338"/>
    <mergeCell ref="B342:B344"/>
    <mergeCell ref="B336:B338"/>
    <mergeCell ref="N342:N344"/>
    <mergeCell ref="N336:N338"/>
    <mergeCell ref="R342:R344"/>
    <mergeCell ref="R336:R338"/>
    <mergeCell ref="S342:S344"/>
    <mergeCell ref="S336:S338"/>
    <mergeCell ref="Q342:Q344"/>
    <mergeCell ref="Q336:Q338"/>
    <mergeCell ref="AT342:AT344"/>
    <mergeCell ref="AT336:AT338"/>
    <mergeCell ref="V342:V344"/>
    <mergeCell ref="V336:V338"/>
    <mergeCell ref="AU342:AU344"/>
    <mergeCell ref="AU336:AU338"/>
    <mergeCell ref="AV342:AV344"/>
    <mergeCell ref="AV336:AV338"/>
    <mergeCell ref="U333:U335"/>
    <mergeCell ref="N333:N335"/>
    <mergeCell ref="R345:R347"/>
    <mergeCell ref="R339:R341"/>
    <mergeCell ref="R333:R335"/>
    <mergeCell ref="S345:S347"/>
    <mergeCell ref="S339:S341"/>
    <mergeCell ref="S333:S335"/>
    <mergeCell ref="Q345:Q347"/>
    <mergeCell ref="Q339:Q341"/>
    <mergeCell ref="Q333:Q335"/>
    <mergeCell ref="AT345:AT347"/>
    <mergeCell ref="AT339:AT341"/>
    <mergeCell ref="AT333:AT335"/>
    <mergeCell ref="V345:V347"/>
    <mergeCell ref="V339:V341"/>
    <mergeCell ref="V333:V335"/>
    <mergeCell ref="AU345:AU347"/>
    <mergeCell ref="AU339:AU341"/>
    <mergeCell ref="AU333:AU335"/>
    <mergeCell ref="AU330:AU332"/>
    <mergeCell ref="AU324:AU326"/>
    <mergeCell ref="AU318:AU320"/>
    <mergeCell ref="AU312:AU314"/>
    <mergeCell ref="AU306:AU308"/>
    <mergeCell ref="AU300:AU302"/>
    <mergeCell ref="AV330:AV332"/>
    <mergeCell ref="AV324:AV326"/>
    <mergeCell ref="AV318:AV320"/>
    <mergeCell ref="AV312:AV314"/>
    <mergeCell ref="AV306:AV308"/>
    <mergeCell ref="AV300:AV302"/>
    <mergeCell ref="E345:E347"/>
    <mergeCell ref="E339:E341"/>
    <mergeCell ref="E333:E335"/>
    <mergeCell ref="A345:A347"/>
    <mergeCell ref="A339:A341"/>
    <mergeCell ref="A333:A335"/>
    <mergeCell ref="C345:C347"/>
    <mergeCell ref="C339:C341"/>
    <mergeCell ref="C333:C335"/>
    <mergeCell ref="H345:H347"/>
    <mergeCell ref="H339:H341"/>
    <mergeCell ref="H333:H335"/>
    <mergeCell ref="F345:F347"/>
    <mergeCell ref="F339:F341"/>
    <mergeCell ref="F333:F335"/>
    <mergeCell ref="B345:B347"/>
    <mergeCell ref="B339:B341"/>
    <mergeCell ref="B333:B335"/>
    <mergeCell ref="N345:N347"/>
    <mergeCell ref="N339:N341"/>
    <mergeCell ref="S330:S332"/>
    <mergeCell ref="S324:S326"/>
    <mergeCell ref="S318:S320"/>
    <mergeCell ref="S312:S314"/>
    <mergeCell ref="S306:S308"/>
    <mergeCell ref="S300:S302"/>
    <mergeCell ref="Q330:Q332"/>
    <mergeCell ref="Q324:Q326"/>
    <mergeCell ref="Q318:Q320"/>
    <mergeCell ref="Q312:Q314"/>
    <mergeCell ref="Q306:Q308"/>
    <mergeCell ref="Q300:Q302"/>
    <mergeCell ref="AT330:AT332"/>
    <mergeCell ref="AT324:AT326"/>
    <mergeCell ref="AT318:AT320"/>
    <mergeCell ref="AT312:AT314"/>
    <mergeCell ref="AT306:AT308"/>
    <mergeCell ref="AT300:AT302"/>
    <mergeCell ref="V330:V332"/>
    <mergeCell ref="V324:V326"/>
    <mergeCell ref="V318:V320"/>
    <mergeCell ref="V312:V314"/>
    <mergeCell ref="V306:V308"/>
    <mergeCell ref="V300:V302"/>
    <mergeCell ref="U330:U332"/>
    <mergeCell ref="U324:U326"/>
    <mergeCell ref="U318:U320"/>
    <mergeCell ref="U312:U314"/>
    <mergeCell ref="U306:U308"/>
    <mergeCell ref="U300:U302"/>
    <mergeCell ref="U327:U329"/>
    <mergeCell ref="U321:U323"/>
    <mergeCell ref="B330:B332"/>
    <mergeCell ref="B324:B326"/>
    <mergeCell ref="B318:B320"/>
    <mergeCell ref="B312:B314"/>
    <mergeCell ref="B306:B308"/>
    <mergeCell ref="B300:B302"/>
    <mergeCell ref="N330:N332"/>
    <mergeCell ref="N324:N326"/>
    <mergeCell ref="N318:N320"/>
    <mergeCell ref="N312:N314"/>
    <mergeCell ref="N306:N308"/>
    <mergeCell ref="N300:N302"/>
    <mergeCell ref="R330:R332"/>
    <mergeCell ref="R324:R326"/>
    <mergeCell ref="R318:R320"/>
    <mergeCell ref="R312:R314"/>
    <mergeCell ref="R306:R308"/>
    <mergeCell ref="R300:R302"/>
    <mergeCell ref="N327:N329"/>
    <mergeCell ref="N321:N323"/>
    <mergeCell ref="N315:N317"/>
    <mergeCell ref="N309:N311"/>
    <mergeCell ref="N303:N305"/>
    <mergeCell ref="H327:H329"/>
    <mergeCell ref="H321:H323"/>
    <mergeCell ref="H315:H317"/>
    <mergeCell ref="H309:H311"/>
    <mergeCell ref="H303:H305"/>
    <mergeCell ref="AV327:AV329"/>
    <mergeCell ref="AV321:AV323"/>
    <mergeCell ref="AV315:AV317"/>
    <mergeCell ref="AV309:AV311"/>
    <mergeCell ref="AV303:AV305"/>
    <mergeCell ref="AV297:AV299"/>
    <mergeCell ref="E330:E332"/>
    <mergeCell ref="E324:E326"/>
    <mergeCell ref="E318:E320"/>
    <mergeCell ref="E312:E314"/>
    <mergeCell ref="E306:E308"/>
    <mergeCell ref="E300:E302"/>
    <mergeCell ref="A330:A332"/>
    <mergeCell ref="A324:A326"/>
    <mergeCell ref="A318:A320"/>
    <mergeCell ref="A312:A314"/>
    <mergeCell ref="A306:A308"/>
    <mergeCell ref="A300:A302"/>
    <mergeCell ref="C330:C332"/>
    <mergeCell ref="C324:C326"/>
    <mergeCell ref="C318:C320"/>
    <mergeCell ref="C312:C314"/>
    <mergeCell ref="C306:C308"/>
    <mergeCell ref="C300:C302"/>
    <mergeCell ref="H330:H332"/>
    <mergeCell ref="H324:H326"/>
    <mergeCell ref="H318:H320"/>
    <mergeCell ref="H312:H314"/>
    <mergeCell ref="H306:H308"/>
    <mergeCell ref="H300:H302"/>
    <mergeCell ref="F330:F332"/>
    <mergeCell ref="F324:F326"/>
    <mergeCell ref="AT327:AT329"/>
    <mergeCell ref="AT321:AT323"/>
    <mergeCell ref="AT315:AT317"/>
    <mergeCell ref="AT309:AT311"/>
    <mergeCell ref="AT303:AT305"/>
    <mergeCell ref="AT297:AT299"/>
    <mergeCell ref="V327:V329"/>
    <mergeCell ref="V321:V323"/>
    <mergeCell ref="V315:V317"/>
    <mergeCell ref="V309:V311"/>
    <mergeCell ref="V303:V305"/>
    <mergeCell ref="V297:V299"/>
    <mergeCell ref="AU327:AU329"/>
    <mergeCell ref="AU321:AU323"/>
    <mergeCell ref="AU315:AU317"/>
    <mergeCell ref="AU309:AU311"/>
    <mergeCell ref="AU303:AU305"/>
    <mergeCell ref="AU297:AU299"/>
    <mergeCell ref="N297:N299"/>
    <mergeCell ref="R327:R329"/>
    <mergeCell ref="R321:R323"/>
    <mergeCell ref="R315:R317"/>
    <mergeCell ref="R309:R311"/>
    <mergeCell ref="R303:R305"/>
    <mergeCell ref="R297:R299"/>
    <mergeCell ref="S327:S329"/>
    <mergeCell ref="S321:S323"/>
    <mergeCell ref="S315:S317"/>
    <mergeCell ref="S309:S311"/>
    <mergeCell ref="S303:S305"/>
    <mergeCell ref="S297:S299"/>
    <mergeCell ref="Q327:Q329"/>
    <mergeCell ref="Q321:Q323"/>
    <mergeCell ref="Q315:Q317"/>
    <mergeCell ref="Q309:Q311"/>
    <mergeCell ref="Q303:Q305"/>
    <mergeCell ref="Q297:Q299"/>
    <mergeCell ref="H297:H299"/>
    <mergeCell ref="F327:F329"/>
    <mergeCell ref="F321:F323"/>
    <mergeCell ref="F315:F317"/>
    <mergeCell ref="F309:F311"/>
    <mergeCell ref="F303:F305"/>
    <mergeCell ref="F297:F299"/>
    <mergeCell ref="B327:B329"/>
    <mergeCell ref="B321:B323"/>
    <mergeCell ref="B315:B317"/>
    <mergeCell ref="B309:B311"/>
    <mergeCell ref="B303:B305"/>
    <mergeCell ref="B297:B299"/>
    <mergeCell ref="F318:F320"/>
    <mergeCell ref="F312:F314"/>
    <mergeCell ref="F306:F308"/>
    <mergeCell ref="F300:F302"/>
    <mergeCell ref="E327:E329"/>
    <mergeCell ref="E321:E323"/>
    <mergeCell ref="E315:E317"/>
    <mergeCell ref="E309:E311"/>
    <mergeCell ref="E303:E305"/>
    <mergeCell ref="E297:E299"/>
    <mergeCell ref="A327:A329"/>
    <mergeCell ref="A321:A323"/>
    <mergeCell ref="A315:A317"/>
    <mergeCell ref="A309:A311"/>
    <mergeCell ref="A303:A305"/>
    <mergeCell ref="A297:A299"/>
    <mergeCell ref="C327:C329"/>
    <mergeCell ref="C321:C323"/>
    <mergeCell ref="C315:C317"/>
    <mergeCell ref="C309:C311"/>
    <mergeCell ref="C303:C305"/>
    <mergeCell ref="C297:C299"/>
    <mergeCell ref="AU291:AU293"/>
    <mergeCell ref="AU285:AU287"/>
    <mergeCell ref="AV291:AV293"/>
    <mergeCell ref="AV285:AV287"/>
    <mergeCell ref="E294:E296"/>
    <mergeCell ref="E288:E290"/>
    <mergeCell ref="A294:A296"/>
    <mergeCell ref="A288:A290"/>
    <mergeCell ref="C294:C296"/>
    <mergeCell ref="C288:C290"/>
    <mergeCell ref="H294:H296"/>
    <mergeCell ref="H288:H290"/>
    <mergeCell ref="F294:F296"/>
    <mergeCell ref="F288:F290"/>
    <mergeCell ref="B294:B296"/>
    <mergeCell ref="B288:B290"/>
    <mergeCell ref="N294:N296"/>
    <mergeCell ref="N288:N290"/>
    <mergeCell ref="R294:R296"/>
    <mergeCell ref="R288:R290"/>
    <mergeCell ref="S294:S296"/>
    <mergeCell ref="S288:S290"/>
    <mergeCell ref="Q294:Q296"/>
    <mergeCell ref="Q288:Q290"/>
    <mergeCell ref="AT294:AT296"/>
    <mergeCell ref="AT288:AT290"/>
    <mergeCell ref="V294:V296"/>
    <mergeCell ref="V288:V290"/>
    <mergeCell ref="AU294:AU296"/>
    <mergeCell ref="AU288:AU290"/>
    <mergeCell ref="AV294:AV296"/>
    <mergeCell ref="AV288:AV290"/>
    <mergeCell ref="AU282:AU284"/>
    <mergeCell ref="AU276:AU278"/>
    <mergeCell ref="AU270:AU272"/>
    <mergeCell ref="AU264:AU266"/>
    <mergeCell ref="AV282:AV284"/>
    <mergeCell ref="AV276:AV278"/>
    <mergeCell ref="AV270:AV272"/>
    <mergeCell ref="AV264:AV266"/>
    <mergeCell ref="AT291:AT293"/>
    <mergeCell ref="AT285:AT287"/>
    <mergeCell ref="V291:V293"/>
    <mergeCell ref="V285:V287"/>
    <mergeCell ref="AU279:AU281"/>
    <mergeCell ref="AU273:AU275"/>
    <mergeCell ref="AU267:AU269"/>
    <mergeCell ref="U294:U296"/>
    <mergeCell ref="U288:U290"/>
    <mergeCell ref="U282:U284"/>
    <mergeCell ref="U276:U278"/>
    <mergeCell ref="U270:U272"/>
    <mergeCell ref="E291:E293"/>
    <mergeCell ref="E285:E287"/>
    <mergeCell ref="A291:A293"/>
    <mergeCell ref="A285:A287"/>
    <mergeCell ref="C291:C293"/>
    <mergeCell ref="C285:C287"/>
    <mergeCell ref="H291:H293"/>
    <mergeCell ref="H285:H287"/>
    <mergeCell ref="F291:F293"/>
    <mergeCell ref="F285:F287"/>
    <mergeCell ref="B291:B293"/>
    <mergeCell ref="B285:B287"/>
    <mergeCell ref="N291:N293"/>
    <mergeCell ref="N285:N287"/>
    <mergeCell ref="R291:R293"/>
    <mergeCell ref="R285:R287"/>
    <mergeCell ref="S291:S293"/>
    <mergeCell ref="S285:S287"/>
    <mergeCell ref="Q291:Q293"/>
    <mergeCell ref="Q285:Q287"/>
    <mergeCell ref="N282:N284"/>
    <mergeCell ref="N276:N278"/>
    <mergeCell ref="N270:N272"/>
    <mergeCell ref="N264:N266"/>
    <mergeCell ref="R282:R284"/>
    <mergeCell ref="R276:R278"/>
    <mergeCell ref="R270:R272"/>
    <mergeCell ref="R264:R266"/>
    <mergeCell ref="S282:S284"/>
    <mergeCell ref="S276:S278"/>
    <mergeCell ref="S270:S272"/>
    <mergeCell ref="S264:S266"/>
    <mergeCell ref="Q282:Q284"/>
    <mergeCell ref="Q276:Q278"/>
    <mergeCell ref="Q270:Q272"/>
    <mergeCell ref="Q264:Q266"/>
    <mergeCell ref="AT282:AT284"/>
    <mergeCell ref="AT276:AT278"/>
    <mergeCell ref="AT270:AT272"/>
    <mergeCell ref="AT264:AT266"/>
    <mergeCell ref="V282:V284"/>
    <mergeCell ref="V276:V278"/>
    <mergeCell ref="V270:V272"/>
    <mergeCell ref="V264:V266"/>
    <mergeCell ref="U264:U266"/>
    <mergeCell ref="AU261:AU263"/>
    <mergeCell ref="AV279:AV281"/>
    <mergeCell ref="AV273:AV275"/>
    <mergeCell ref="AV267:AV269"/>
    <mergeCell ref="AV261:AV263"/>
    <mergeCell ref="E282:E284"/>
    <mergeCell ref="E276:E278"/>
    <mergeCell ref="E270:E272"/>
    <mergeCell ref="E264:E266"/>
    <mergeCell ref="A282:A284"/>
    <mergeCell ref="A276:A278"/>
    <mergeCell ref="A270:A272"/>
    <mergeCell ref="A264:A266"/>
    <mergeCell ref="C282:C284"/>
    <mergeCell ref="C276:C278"/>
    <mergeCell ref="C270:C272"/>
    <mergeCell ref="C264:C266"/>
    <mergeCell ref="H282:H284"/>
    <mergeCell ref="H276:H278"/>
    <mergeCell ref="H270:H272"/>
    <mergeCell ref="H264:H266"/>
    <mergeCell ref="F282:F284"/>
    <mergeCell ref="F276:F278"/>
    <mergeCell ref="F270:F272"/>
    <mergeCell ref="F264:F266"/>
    <mergeCell ref="B282:B284"/>
    <mergeCell ref="B276:B278"/>
    <mergeCell ref="B270:B272"/>
    <mergeCell ref="B264:B266"/>
    <mergeCell ref="N279:N281"/>
    <mergeCell ref="N273:N275"/>
    <mergeCell ref="N267:N269"/>
    <mergeCell ref="N261:N263"/>
    <mergeCell ref="R279:R281"/>
    <mergeCell ref="R273:R275"/>
    <mergeCell ref="R267:R269"/>
    <mergeCell ref="R261:R263"/>
    <mergeCell ref="S279:S281"/>
    <mergeCell ref="S273:S275"/>
    <mergeCell ref="S267:S269"/>
    <mergeCell ref="S261:S263"/>
    <mergeCell ref="Q279:Q281"/>
    <mergeCell ref="Q273:Q275"/>
    <mergeCell ref="Q267:Q269"/>
    <mergeCell ref="Q261:Q263"/>
    <mergeCell ref="AT279:AT281"/>
    <mergeCell ref="AT273:AT275"/>
    <mergeCell ref="AT267:AT269"/>
    <mergeCell ref="AT261:AT263"/>
    <mergeCell ref="V279:V281"/>
    <mergeCell ref="V273:V275"/>
    <mergeCell ref="V267:V269"/>
    <mergeCell ref="V261:V263"/>
    <mergeCell ref="E279:E281"/>
    <mergeCell ref="E273:E275"/>
    <mergeCell ref="E267:E269"/>
    <mergeCell ref="E261:E263"/>
    <mergeCell ref="A279:A281"/>
    <mergeCell ref="A273:A275"/>
    <mergeCell ref="A267:A269"/>
    <mergeCell ref="A261:A263"/>
    <mergeCell ref="C279:C281"/>
    <mergeCell ref="C273:C275"/>
    <mergeCell ref="C267:C269"/>
    <mergeCell ref="C261:C263"/>
    <mergeCell ref="H279:H281"/>
    <mergeCell ref="H273:H275"/>
    <mergeCell ref="H267:H269"/>
    <mergeCell ref="H261:H263"/>
    <mergeCell ref="F279:F281"/>
    <mergeCell ref="F273:F275"/>
    <mergeCell ref="F267:F269"/>
    <mergeCell ref="F261:F263"/>
    <mergeCell ref="B279:B281"/>
    <mergeCell ref="B273:B275"/>
    <mergeCell ref="B267:B269"/>
    <mergeCell ref="B261:B263"/>
    <mergeCell ref="F255:F257"/>
    <mergeCell ref="F249:F251"/>
    <mergeCell ref="F243:F245"/>
    <mergeCell ref="B255:B257"/>
    <mergeCell ref="B249:B251"/>
    <mergeCell ref="B243:B245"/>
    <mergeCell ref="N255:N257"/>
    <mergeCell ref="N249:N251"/>
    <mergeCell ref="N243:N245"/>
    <mergeCell ref="R255:R257"/>
    <mergeCell ref="R249:R251"/>
    <mergeCell ref="R243:R245"/>
    <mergeCell ref="S255:S257"/>
    <mergeCell ref="S249:S251"/>
    <mergeCell ref="S243:S245"/>
    <mergeCell ref="Q255:Q257"/>
    <mergeCell ref="Q249:Q251"/>
    <mergeCell ref="Q243:Q245"/>
    <mergeCell ref="Q258:Q260"/>
    <mergeCell ref="Q252:Q254"/>
    <mergeCell ref="Q246:Q248"/>
    <mergeCell ref="Q240:Q242"/>
    <mergeCell ref="AT258:AT260"/>
    <mergeCell ref="AT252:AT254"/>
    <mergeCell ref="AT246:AT248"/>
    <mergeCell ref="AT240:AT242"/>
    <mergeCell ref="V258:V260"/>
    <mergeCell ref="V252:V254"/>
    <mergeCell ref="V246:V248"/>
    <mergeCell ref="V240:V242"/>
    <mergeCell ref="AU258:AU260"/>
    <mergeCell ref="AU252:AU254"/>
    <mergeCell ref="AU246:AU248"/>
    <mergeCell ref="AU240:AU242"/>
    <mergeCell ref="AV258:AV260"/>
    <mergeCell ref="AV252:AV254"/>
    <mergeCell ref="AV246:AV248"/>
    <mergeCell ref="AV240:AV242"/>
    <mergeCell ref="AT255:AT257"/>
    <mergeCell ref="AT249:AT251"/>
    <mergeCell ref="AT243:AT245"/>
    <mergeCell ref="V255:V257"/>
    <mergeCell ref="V249:V251"/>
    <mergeCell ref="V243:V245"/>
    <mergeCell ref="AU255:AU257"/>
    <mergeCell ref="AU249:AU251"/>
    <mergeCell ref="AU243:AU245"/>
    <mergeCell ref="AV255:AV257"/>
    <mergeCell ref="AV249:AV251"/>
    <mergeCell ref="AV243:AV245"/>
    <mergeCell ref="A258:A260"/>
    <mergeCell ref="A252:A254"/>
    <mergeCell ref="A246:A248"/>
    <mergeCell ref="A240:A242"/>
    <mergeCell ref="C258:C260"/>
    <mergeCell ref="C252:C254"/>
    <mergeCell ref="C246:C248"/>
    <mergeCell ref="C240:C242"/>
    <mergeCell ref="H258:H260"/>
    <mergeCell ref="H252:H254"/>
    <mergeCell ref="H246:H248"/>
    <mergeCell ref="H240:H242"/>
    <mergeCell ref="F258:F260"/>
    <mergeCell ref="F252:F254"/>
    <mergeCell ref="F246:F248"/>
    <mergeCell ref="F240:F242"/>
    <mergeCell ref="B258:B260"/>
    <mergeCell ref="B252:B254"/>
    <mergeCell ref="B246:B248"/>
    <mergeCell ref="B240:B242"/>
    <mergeCell ref="E255:E257"/>
    <mergeCell ref="E249:E251"/>
    <mergeCell ref="E243:E245"/>
    <mergeCell ref="A255:A257"/>
    <mergeCell ref="A249:A251"/>
    <mergeCell ref="A243:A245"/>
    <mergeCell ref="C255:C257"/>
    <mergeCell ref="C249:C251"/>
    <mergeCell ref="C243:C245"/>
    <mergeCell ref="H255:H257"/>
    <mergeCell ref="H249:H251"/>
    <mergeCell ref="H243:H245"/>
    <mergeCell ref="AV90:AV92"/>
    <mergeCell ref="AV84:AV86"/>
    <mergeCell ref="AV78:AV80"/>
    <mergeCell ref="AV72:AV74"/>
    <mergeCell ref="AV66:AV68"/>
    <mergeCell ref="AV60:AV62"/>
    <mergeCell ref="AV54:AV56"/>
    <mergeCell ref="AV48:AV50"/>
    <mergeCell ref="AV42:AV44"/>
    <mergeCell ref="AV36:AV38"/>
    <mergeCell ref="AV30:AV32"/>
    <mergeCell ref="AV24:AV26"/>
    <mergeCell ref="AV18:AV20"/>
    <mergeCell ref="AV12:AV14"/>
    <mergeCell ref="AV6:AV8"/>
    <mergeCell ref="E231:E233"/>
    <mergeCell ref="E258:E260"/>
    <mergeCell ref="E252:E254"/>
    <mergeCell ref="E246:E248"/>
    <mergeCell ref="E240:E242"/>
    <mergeCell ref="N258:N260"/>
    <mergeCell ref="N252:N254"/>
    <mergeCell ref="N246:N248"/>
    <mergeCell ref="N240:N242"/>
    <mergeCell ref="R258:R260"/>
    <mergeCell ref="R252:R254"/>
    <mergeCell ref="R246:R248"/>
    <mergeCell ref="R240:R242"/>
    <mergeCell ref="S258:S260"/>
    <mergeCell ref="S252:S254"/>
    <mergeCell ref="S246:S248"/>
    <mergeCell ref="S240:S242"/>
    <mergeCell ref="AV51:AV53"/>
    <mergeCell ref="AV45:AV47"/>
    <mergeCell ref="AV39:AV41"/>
    <mergeCell ref="AV33:AV35"/>
    <mergeCell ref="AV27:AV29"/>
    <mergeCell ref="AV21:AV23"/>
    <mergeCell ref="AV15:AV17"/>
    <mergeCell ref="AV9:AV11"/>
    <mergeCell ref="AV234:AV236"/>
    <mergeCell ref="AV228:AV230"/>
    <mergeCell ref="AV222:AV224"/>
    <mergeCell ref="AV216:AV218"/>
    <mergeCell ref="AV210:AV212"/>
    <mergeCell ref="AV204:AV206"/>
    <mergeCell ref="AV198:AV200"/>
    <mergeCell ref="AV192:AV194"/>
    <mergeCell ref="AV186:AV188"/>
    <mergeCell ref="AV180:AV182"/>
    <mergeCell ref="AV174:AV176"/>
    <mergeCell ref="AV168:AV170"/>
    <mergeCell ref="AV162:AV164"/>
    <mergeCell ref="AV156:AV158"/>
    <mergeCell ref="AV150:AV152"/>
    <mergeCell ref="AV144:AV146"/>
    <mergeCell ref="AV138:AV140"/>
    <mergeCell ref="AV132:AV134"/>
    <mergeCell ref="AV126:AV128"/>
    <mergeCell ref="AV120:AV122"/>
    <mergeCell ref="AV114:AV116"/>
    <mergeCell ref="AV108:AV110"/>
    <mergeCell ref="AV102:AV104"/>
    <mergeCell ref="AV96:AV98"/>
    <mergeCell ref="AV3:AV5"/>
    <mergeCell ref="AV237:AV239"/>
    <mergeCell ref="AV231:AV233"/>
    <mergeCell ref="AV225:AV227"/>
    <mergeCell ref="AV219:AV221"/>
    <mergeCell ref="AV213:AV215"/>
    <mergeCell ref="AV207:AV209"/>
    <mergeCell ref="AV201:AV203"/>
    <mergeCell ref="AV195:AV197"/>
    <mergeCell ref="AV189:AV191"/>
    <mergeCell ref="AV183:AV185"/>
    <mergeCell ref="AV177:AV179"/>
    <mergeCell ref="AV171:AV173"/>
    <mergeCell ref="AV165:AV167"/>
    <mergeCell ref="AV159:AV161"/>
    <mergeCell ref="AV153:AV155"/>
    <mergeCell ref="AV147:AV149"/>
    <mergeCell ref="AV141:AV143"/>
    <mergeCell ref="AV135:AV137"/>
    <mergeCell ref="AV129:AV131"/>
    <mergeCell ref="AV123:AV125"/>
    <mergeCell ref="AV117:AV119"/>
    <mergeCell ref="AV111:AV113"/>
    <mergeCell ref="AV105:AV107"/>
    <mergeCell ref="AV99:AV101"/>
    <mergeCell ref="AV93:AV95"/>
    <mergeCell ref="AV87:AV89"/>
    <mergeCell ref="AV81:AV83"/>
    <mergeCell ref="AV75:AV77"/>
    <mergeCell ref="AV69:AV71"/>
    <mergeCell ref="AV63:AV65"/>
    <mergeCell ref="AV57:AV59"/>
    <mergeCell ref="AU15:AU17"/>
    <mergeCell ref="AU9:AU11"/>
    <mergeCell ref="E6:E8"/>
    <mergeCell ref="A6:A8"/>
    <mergeCell ref="C6:C8"/>
    <mergeCell ref="H6:H8"/>
    <mergeCell ref="F6:F8"/>
    <mergeCell ref="B6:B8"/>
    <mergeCell ref="N6:N8"/>
    <mergeCell ref="R6:R8"/>
    <mergeCell ref="S6:S8"/>
    <mergeCell ref="Q6:Q8"/>
    <mergeCell ref="AT6:AT8"/>
    <mergeCell ref="V6:V8"/>
    <mergeCell ref="AU6:AU8"/>
    <mergeCell ref="V39:V41"/>
    <mergeCell ref="V33:V35"/>
    <mergeCell ref="V27:V29"/>
    <mergeCell ref="V21:V23"/>
    <mergeCell ref="V15:V17"/>
    <mergeCell ref="V9:V11"/>
    <mergeCell ref="AT27:AT29"/>
    <mergeCell ref="AT21:AT23"/>
    <mergeCell ref="AT15:AT17"/>
    <mergeCell ref="AT9:AT11"/>
    <mergeCell ref="Q15:Q17"/>
    <mergeCell ref="U6:U8"/>
    <mergeCell ref="T21:T23"/>
    <mergeCell ref="T15:T17"/>
    <mergeCell ref="T9:T11"/>
    <mergeCell ref="AU108:AU110"/>
    <mergeCell ref="AU102:AU104"/>
    <mergeCell ref="AU96:AU98"/>
    <mergeCell ref="AU90:AU92"/>
    <mergeCell ref="AU84:AU86"/>
    <mergeCell ref="AU78:AU80"/>
    <mergeCell ref="AU72:AU74"/>
    <mergeCell ref="AU66:AU68"/>
    <mergeCell ref="AU60:AU62"/>
    <mergeCell ref="AU54:AU56"/>
    <mergeCell ref="AU48:AU50"/>
    <mergeCell ref="AU42:AU44"/>
    <mergeCell ref="AU36:AU38"/>
    <mergeCell ref="AU30:AU32"/>
    <mergeCell ref="AU24:AU26"/>
    <mergeCell ref="AU18:AU20"/>
    <mergeCell ref="AU12:AU14"/>
    <mergeCell ref="AU105:AU107"/>
    <mergeCell ref="AU99:AU101"/>
    <mergeCell ref="AU93:AU95"/>
    <mergeCell ref="AU87:AU89"/>
    <mergeCell ref="AU81:AU83"/>
    <mergeCell ref="AU75:AU77"/>
    <mergeCell ref="AU69:AU71"/>
    <mergeCell ref="AU63:AU65"/>
    <mergeCell ref="AU57:AU59"/>
    <mergeCell ref="AU51:AU53"/>
    <mergeCell ref="AU45:AU47"/>
    <mergeCell ref="AU39:AU41"/>
    <mergeCell ref="AU33:AU35"/>
    <mergeCell ref="AU27:AU29"/>
    <mergeCell ref="AU21:AU23"/>
    <mergeCell ref="V108:V110"/>
    <mergeCell ref="V102:V104"/>
    <mergeCell ref="V96:V98"/>
    <mergeCell ref="V90:V92"/>
    <mergeCell ref="V84:V86"/>
    <mergeCell ref="V78:V80"/>
    <mergeCell ref="V72:V74"/>
    <mergeCell ref="V66:V68"/>
    <mergeCell ref="V60:V62"/>
    <mergeCell ref="V54:V56"/>
    <mergeCell ref="V48:V50"/>
    <mergeCell ref="V42:V44"/>
    <mergeCell ref="V36:V38"/>
    <mergeCell ref="V30:V32"/>
    <mergeCell ref="V24:V26"/>
    <mergeCell ref="V18:V20"/>
    <mergeCell ref="V12:V14"/>
    <mergeCell ref="V105:V107"/>
    <mergeCell ref="V99:V101"/>
    <mergeCell ref="V93:V95"/>
    <mergeCell ref="V87:V89"/>
    <mergeCell ref="V81:V83"/>
    <mergeCell ref="V75:V77"/>
    <mergeCell ref="V69:V71"/>
    <mergeCell ref="V63:V65"/>
    <mergeCell ref="V57:V59"/>
    <mergeCell ref="V51:V53"/>
    <mergeCell ref="V45:V47"/>
    <mergeCell ref="Q9:Q11"/>
    <mergeCell ref="AT108:AT110"/>
    <mergeCell ref="AT102:AT104"/>
    <mergeCell ref="AT96:AT98"/>
    <mergeCell ref="AT90:AT92"/>
    <mergeCell ref="AT84:AT86"/>
    <mergeCell ref="AT78:AT80"/>
    <mergeCell ref="AT72:AT74"/>
    <mergeCell ref="AT66:AT68"/>
    <mergeCell ref="AT60:AT62"/>
    <mergeCell ref="AT54:AT56"/>
    <mergeCell ref="AT48:AT50"/>
    <mergeCell ref="AT42:AT44"/>
    <mergeCell ref="AT36:AT38"/>
    <mergeCell ref="AT30:AT32"/>
    <mergeCell ref="AT24:AT26"/>
    <mergeCell ref="AT18:AT20"/>
    <mergeCell ref="AT12:AT14"/>
    <mergeCell ref="AT105:AT107"/>
    <mergeCell ref="AT99:AT101"/>
    <mergeCell ref="AT93:AT95"/>
    <mergeCell ref="AT87:AT89"/>
    <mergeCell ref="AT81:AT83"/>
    <mergeCell ref="AT75:AT77"/>
    <mergeCell ref="AT69:AT71"/>
    <mergeCell ref="AT63:AT65"/>
    <mergeCell ref="AT57:AT59"/>
    <mergeCell ref="AT51:AT53"/>
    <mergeCell ref="AT45:AT47"/>
    <mergeCell ref="AT39:AT41"/>
    <mergeCell ref="AT33:AT35"/>
    <mergeCell ref="Q108:Q110"/>
    <mergeCell ref="Q102:Q104"/>
    <mergeCell ref="Q96:Q98"/>
    <mergeCell ref="Q90:Q92"/>
    <mergeCell ref="Q84:Q86"/>
    <mergeCell ref="Q78:Q80"/>
    <mergeCell ref="Q72:Q74"/>
    <mergeCell ref="Q66:Q68"/>
    <mergeCell ref="Q60:Q62"/>
    <mergeCell ref="Q54:Q56"/>
    <mergeCell ref="Q48:Q50"/>
    <mergeCell ref="Q42:Q44"/>
    <mergeCell ref="Q36:Q38"/>
    <mergeCell ref="Q30:Q32"/>
    <mergeCell ref="Q24:Q26"/>
    <mergeCell ref="Q18:Q20"/>
    <mergeCell ref="Q12:Q14"/>
    <mergeCell ref="Q105:Q107"/>
    <mergeCell ref="Q99:Q101"/>
    <mergeCell ref="Q93:Q95"/>
    <mergeCell ref="Q87:Q89"/>
    <mergeCell ref="Q81:Q83"/>
    <mergeCell ref="Q75:Q77"/>
    <mergeCell ref="Q69:Q71"/>
    <mergeCell ref="Q63:Q65"/>
    <mergeCell ref="Q57:Q59"/>
    <mergeCell ref="Q51:Q53"/>
    <mergeCell ref="Q45:Q47"/>
    <mergeCell ref="Q39:Q41"/>
    <mergeCell ref="Q33:Q35"/>
    <mergeCell ref="Q27:Q29"/>
    <mergeCell ref="Q21:Q23"/>
    <mergeCell ref="R15:R17"/>
    <mergeCell ref="R9:R11"/>
    <mergeCell ref="S105:S107"/>
    <mergeCell ref="S99:S101"/>
    <mergeCell ref="S93:S95"/>
    <mergeCell ref="S87:S89"/>
    <mergeCell ref="S81:S83"/>
    <mergeCell ref="S75:S77"/>
    <mergeCell ref="S69:S71"/>
    <mergeCell ref="S63:S65"/>
    <mergeCell ref="S57:S59"/>
    <mergeCell ref="S51:S53"/>
    <mergeCell ref="S45:S47"/>
    <mergeCell ref="S39:S41"/>
    <mergeCell ref="S33:S35"/>
    <mergeCell ref="S27:S29"/>
    <mergeCell ref="S21:S23"/>
    <mergeCell ref="S15:S17"/>
    <mergeCell ref="S9:S11"/>
    <mergeCell ref="S108:S110"/>
    <mergeCell ref="S102:S104"/>
    <mergeCell ref="S96:S98"/>
    <mergeCell ref="S90:S92"/>
    <mergeCell ref="S84:S86"/>
    <mergeCell ref="S78:S80"/>
    <mergeCell ref="S72:S74"/>
    <mergeCell ref="S66:S68"/>
    <mergeCell ref="S60:S62"/>
    <mergeCell ref="S54:S56"/>
    <mergeCell ref="S48:S50"/>
    <mergeCell ref="S42:S44"/>
    <mergeCell ref="S36:S38"/>
    <mergeCell ref="S30:S32"/>
    <mergeCell ref="S24:S26"/>
    <mergeCell ref="S18:S20"/>
    <mergeCell ref="S12:S14"/>
    <mergeCell ref="R108:R110"/>
    <mergeCell ref="R102:R104"/>
    <mergeCell ref="R96:R98"/>
    <mergeCell ref="R90:R92"/>
    <mergeCell ref="R84:R86"/>
    <mergeCell ref="R78:R80"/>
    <mergeCell ref="R72:R74"/>
    <mergeCell ref="R66:R68"/>
    <mergeCell ref="R60:R62"/>
    <mergeCell ref="R54:R56"/>
    <mergeCell ref="R48:R50"/>
    <mergeCell ref="R42:R44"/>
    <mergeCell ref="R36:R38"/>
    <mergeCell ref="R30:R32"/>
    <mergeCell ref="R24:R26"/>
    <mergeCell ref="R18:R20"/>
    <mergeCell ref="R12:R14"/>
    <mergeCell ref="R105:R107"/>
    <mergeCell ref="R99:R101"/>
    <mergeCell ref="R93:R95"/>
    <mergeCell ref="R87:R89"/>
    <mergeCell ref="R81:R83"/>
    <mergeCell ref="R75:R77"/>
    <mergeCell ref="R69:R71"/>
    <mergeCell ref="R63:R65"/>
    <mergeCell ref="R57:R59"/>
    <mergeCell ref="R51:R53"/>
    <mergeCell ref="R45:R47"/>
    <mergeCell ref="R39:R41"/>
    <mergeCell ref="R33:R35"/>
    <mergeCell ref="R27:R29"/>
    <mergeCell ref="R21:R23"/>
    <mergeCell ref="N51:N53"/>
    <mergeCell ref="N45:N47"/>
    <mergeCell ref="N39:N41"/>
    <mergeCell ref="N33:N35"/>
    <mergeCell ref="N27:N29"/>
    <mergeCell ref="N21:N23"/>
    <mergeCell ref="N15:N17"/>
    <mergeCell ref="N9:N11"/>
    <mergeCell ref="N108:N110"/>
    <mergeCell ref="N102:N104"/>
    <mergeCell ref="N96:N98"/>
    <mergeCell ref="N90:N92"/>
    <mergeCell ref="N84:N86"/>
    <mergeCell ref="N78:N80"/>
    <mergeCell ref="N72:N74"/>
    <mergeCell ref="N66:N68"/>
    <mergeCell ref="N60:N62"/>
    <mergeCell ref="N54:N56"/>
    <mergeCell ref="N48:N50"/>
    <mergeCell ref="N42:N44"/>
    <mergeCell ref="N36:N38"/>
    <mergeCell ref="N30:N32"/>
    <mergeCell ref="N24:N26"/>
    <mergeCell ref="N18:N20"/>
    <mergeCell ref="N12:N14"/>
    <mergeCell ref="B108:B110"/>
    <mergeCell ref="B102:B104"/>
    <mergeCell ref="B96:B98"/>
    <mergeCell ref="B90:B92"/>
    <mergeCell ref="B84:B86"/>
    <mergeCell ref="B78:B80"/>
    <mergeCell ref="B72:B74"/>
    <mergeCell ref="B66:B68"/>
    <mergeCell ref="B60:B62"/>
    <mergeCell ref="B54:B56"/>
    <mergeCell ref="B48:B50"/>
    <mergeCell ref="B42:B44"/>
    <mergeCell ref="B36:B38"/>
    <mergeCell ref="B30:B32"/>
    <mergeCell ref="B24:B26"/>
    <mergeCell ref="B18:B20"/>
    <mergeCell ref="B12:B14"/>
    <mergeCell ref="B105:B107"/>
    <mergeCell ref="B99:B101"/>
    <mergeCell ref="B93:B95"/>
    <mergeCell ref="B87:B89"/>
    <mergeCell ref="B81:B83"/>
    <mergeCell ref="B75:B77"/>
    <mergeCell ref="B69:B71"/>
    <mergeCell ref="B63:B65"/>
    <mergeCell ref="B57:B59"/>
    <mergeCell ref="B51:B53"/>
    <mergeCell ref="B45:B47"/>
    <mergeCell ref="B39:B41"/>
    <mergeCell ref="B33:B35"/>
    <mergeCell ref="B27:B29"/>
    <mergeCell ref="B21:B23"/>
    <mergeCell ref="B15:B17"/>
    <mergeCell ref="B9:B11"/>
    <mergeCell ref="F108:F110"/>
    <mergeCell ref="F102:F104"/>
    <mergeCell ref="F96:F98"/>
    <mergeCell ref="F90:F92"/>
    <mergeCell ref="F84:F86"/>
    <mergeCell ref="F78:F80"/>
    <mergeCell ref="F72:F74"/>
    <mergeCell ref="F66:F68"/>
    <mergeCell ref="F60:F62"/>
    <mergeCell ref="F54:F56"/>
    <mergeCell ref="F48:F50"/>
    <mergeCell ref="F42:F44"/>
    <mergeCell ref="F36:F38"/>
    <mergeCell ref="F30:F32"/>
    <mergeCell ref="F24:F26"/>
    <mergeCell ref="F18:F20"/>
    <mergeCell ref="F12:F14"/>
    <mergeCell ref="F105:F107"/>
    <mergeCell ref="F99:F101"/>
    <mergeCell ref="F93:F95"/>
    <mergeCell ref="F87:F89"/>
    <mergeCell ref="F81:F83"/>
    <mergeCell ref="F75:F77"/>
    <mergeCell ref="F69:F71"/>
    <mergeCell ref="F63:F65"/>
    <mergeCell ref="F57:F59"/>
    <mergeCell ref="F51:F53"/>
    <mergeCell ref="F45:F47"/>
    <mergeCell ref="F39:F41"/>
    <mergeCell ref="F33:F35"/>
    <mergeCell ref="F27:F29"/>
    <mergeCell ref="F21:F23"/>
    <mergeCell ref="F15:F17"/>
    <mergeCell ref="F9:F11"/>
    <mergeCell ref="H108:H110"/>
    <mergeCell ref="H102:H104"/>
    <mergeCell ref="H96:H98"/>
    <mergeCell ref="H90:H92"/>
    <mergeCell ref="H84:H86"/>
    <mergeCell ref="H78:H80"/>
    <mergeCell ref="H72:H74"/>
    <mergeCell ref="H66:H68"/>
    <mergeCell ref="H60:H62"/>
    <mergeCell ref="H54:H56"/>
    <mergeCell ref="H48:H50"/>
    <mergeCell ref="H42:H44"/>
    <mergeCell ref="H36:H38"/>
    <mergeCell ref="H30:H32"/>
    <mergeCell ref="H24:H26"/>
    <mergeCell ref="H18:H20"/>
    <mergeCell ref="H12:H14"/>
    <mergeCell ref="H105:H107"/>
    <mergeCell ref="H99:H101"/>
    <mergeCell ref="H93:H95"/>
    <mergeCell ref="H87:H89"/>
    <mergeCell ref="H81:H83"/>
    <mergeCell ref="H75:H77"/>
    <mergeCell ref="H69:H71"/>
    <mergeCell ref="H63:H65"/>
    <mergeCell ref="H57:H59"/>
    <mergeCell ref="H51:H53"/>
    <mergeCell ref="H45:H47"/>
    <mergeCell ref="H39:H41"/>
    <mergeCell ref="H33:H35"/>
    <mergeCell ref="H27:H29"/>
    <mergeCell ref="H21:H23"/>
    <mergeCell ref="H15:H17"/>
    <mergeCell ref="H9:H11"/>
    <mergeCell ref="C108:C110"/>
    <mergeCell ref="C102:C104"/>
    <mergeCell ref="C96:C98"/>
    <mergeCell ref="C90:C92"/>
    <mergeCell ref="C84:C86"/>
    <mergeCell ref="C78:C80"/>
    <mergeCell ref="C72:C74"/>
    <mergeCell ref="C66:C68"/>
    <mergeCell ref="C60:C62"/>
    <mergeCell ref="C54:C56"/>
    <mergeCell ref="C48:C50"/>
    <mergeCell ref="C42:C44"/>
    <mergeCell ref="C36:C38"/>
    <mergeCell ref="C30:C32"/>
    <mergeCell ref="C24:C26"/>
    <mergeCell ref="C18:C20"/>
    <mergeCell ref="C12:C14"/>
    <mergeCell ref="C105:C107"/>
    <mergeCell ref="C99:C101"/>
    <mergeCell ref="C93:C95"/>
    <mergeCell ref="C87:C89"/>
    <mergeCell ref="C81:C83"/>
    <mergeCell ref="C75:C77"/>
    <mergeCell ref="C69:C71"/>
    <mergeCell ref="C63:C65"/>
    <mergeCell ref="C57:C59"/>
    <mergeCell ref="A108:A110"/>
    <mergeCell ref="A102:A104"/>
    <mergeCell ref="A96:A98"/>
    <mergeCell ref="A90:A92"/>
    <mergeCell ref="A84:A86"/>
    <mergeCell ref="A78:A80"/>
    <mergeCell ref="A72:A74"/>
    <mergeCell ref="A66:A68"/>
    <mergeCell ref="A60:A62"/>
    <mergeCell ref="A54:A56"/>
    <mergeCell ref="A48:A50"/>
    <mergeCell ref="A42:A44"/>
    <mergeCell ref="A36:A38"/>
    <mergeCell ref="A30:A32"/>
    <mergeCell ref="A24:A26"/>
    <mergeCell ref="A18:A20"/>
    <mergeCell ref="A12:A14"/>
    <mergeCell ref="A105:A107"/>
    <mergeCell ref="A99:A101"/>
    <mergeCell ref="A93:A95"/>
    <mergeCell ref="A87:A89"/>
    <mergeCell ref="A81:A83"/>
    <mergeCell ref="A75:A77"/>
    <mergeCell ref="A69:A71"/>
    <mergeCell ref="A63:A65"/>
    <mergeCell ref="A57:A59"/>
    <mergeCell ref="A51:A53"/>
    <mergeCell ref="A45:A47"/>
    <mergeCell ref="A39:A41"/>
    <mergeCell ref="A33:A35"/>
    <mergeCell ref="A27:A29"/>
    <mergeCell ref="A21:A23"/>
    <mergeCell ref="A15:A17"/>
    <mergeCell ref="A9:A11"/>
    <mergeCell ref="E108:E110"/>
    <mergeCell ref="E102:E104"/>
    <mergeCell ref="E96:E98"/>
    <mergeCell ref="E90:E92"/>
    <mergeCell ref="E84:E86"/>
    <mergeCell ref="E78:E80"/>
    <mergeCell ref="E72:E74"/>
    <mergeCell ref="E66:E68"/>
    <mergeCell ref="E60:E62"/>
    <mergeCell ref="E54:E56"/>
    <mergeCell ref="E48:E50"/>
    <mergeCell ref="E42:E44"/>
    <mergeCell ref="E36:E38"/>
    <mergeCell ref="E30:E32"/>
    <mergeCell ref="E24:E26"/>
    <mergeCell ref="E18:E20"/>
    <mergeCell ref="E12:E14"/>
    <mergeCell ref="E105:E107"/>
    <mergeCell ref="E99:E101"/>
    <mergeCell ref="E93:E95"/>
    <mergeCell ref="E87:E89"/>
    <mergeCell ref="E81:E83"/>
    <mergeCell ref="E75:E77"/>
    <mergeCell ref="E69:E71"/>
    <mergeCell ref="E63:E65"/>
    <mergeCell ref="E57:E59"/>
    <mergeCell ref="E51:E53"/>
    <mergeCell ref="E45:E47"/>
    <mergeCell ref="E39:E41"/>
    <mergeCell ref="E33:E35"/>
    <mergeCell ref="E27:E29"/>
    <mergeCell ref="E21:E23"/>
    <mergeCell ref="E15:E17"/>
    <mergeCell ref="E9:E11"/>
    <mergeCell ref="AU237:AU239"/>
    <mergeCell ref="AU231:AU233"/>
    <mergeCell ref="AU225:AU227"/>
    <mergeCell ref="AU219:AU221"/>
    <mergeCell ref="AU213:AU215"/>
    <mergeCell ref="AU207:AU209"/>
    <mergeCell ref="AU201:AU203"/>
    <mergeCell ref="AU195:AU197"/>
    <mergeCell ref="AU189:AU191"/>
    <mergeCell ref="AU183:AU185"/>
    <mergeCell ref="AU177:AU179"/>
    <mergeCell ref="AU171:AU173"/>
    <mergeCell ref="AU165:AU167"/>
    <mergeCell ref="AU159:AU161"/>
    <mergeCell ref="AU153:AU155"/>
    <mergeCell ref="AU147:AU149"/>
    <mergeCell ref="AU141:AU143"/>
    <mergeCell ref="V141:V143"/>
    <mergeCell ref="V135:V137"/>
    <mergeCell ref="V129:V131"/>
    <mergeCell ref="V111:V113"/>
    <mergeCell ref="AU234:AU236"/>
    <mergeCell ref="AU228:AU230"/>
    <mergeCell ref="AU222:AU224"/>
    <mergeCell ref="AU216:AU218"/>
    <mergeCell ref="AU210:AU212"/>
    <mergeCell ref="AU204:AU206"/>
    <mergeCell ref="AU198:AU200"/>
    <mergeCell ref="AU192:AU194"/>
    <mergeCell ref="AU186:AU188"/>
    <mergeCell ref="AU180:AU182"/>
    <mergeCell ref="AU174:AU176"/>
    <mergeCell ref="AU168:AU170"/>
    <mergeCell ref="AU162:AU164"/>
    <mergeCell ref="AU156:AU158"/>
    <mergeCell ref="AU150:AU152"/>
    <mergeCell ref="AU144:AU146"/>
    <mergeCell ref="AU138:AU140"/>
    <mergeCell ref="AU132:AU134"/>
    <mergeCell ref="AU126:AU128"/>
    <mergeCell ref="AU120:AU122"/>
    <mergeCell ref="AU114:AU116"/>
    <mergeCell ref="AU135:AU137"/>
    <mergeCell ref="AU129:AU131"/>
    <mergeCell ref="AU123:AU125"/>
    <mergeCell ref="AU117:AU119"/>
    <mergeCell ref="AU111:AU113"/>
    <mergeCell ref="V204:V206"/>
    <mergeCell ref="V198:V200"/>
    <mergeCell ref="V192:V194"/>
    <mergeCell ref="V186:V188"/>
    <mergeCell ref="V180:V182"/>
    <mergeCell ref="V174:V176"/>
    <mergeCell ref="V168:V170"/>
    <mergeCell ref="V162:V164"/>
    <mergeCell ref="V156:V158"/>
    <mergeCell ref="V150:V152"/>
    <mergeCell ref="V144:V146"/>
    <mergeCell ref="V138:V140"/>
    <mergeCell ref="V132:V134"/>
    <mergeCell ref="V126:V128"/>
    <mergeCell ref="V120:V122"/>
    <mergeCell ref="V114:V116"/>
    <mergeCell ref="V237:V239"/>
    <mergeCell ref="V231:V233"/>
    <mergeCell ref="V225:V227"/>
    <mergeCell ref="V219:V221"/>
    <mergeCell ref="V213:V215"/>
    <mergeCell ref="V207:V209"/>
    <mergeCell ref="V201:V203"/>
    <mergeCell ref="V195:V197"/>
    <mergeCell ref="V189:V191"/>
    <mergeCell ref="V183:V185"/>
    <mergeCell ref="V177:V179"/>
    <mergeCell ref="V171:V173"/>
    <mergeCell ref="V165:V167"/>
    <mergeCell ref="V159:V161"/>
    <mergeCell ref="V153:V155"/>
    <mergeCell ref="V147:V149"/>
    <mergeCell ref="V123:V125"/>
    <mergeCell ref="V117:V119"/>
    <mergeCell ref="AT237:AT239"/>
    <mergeCell ref="AT231:AT233"/>
    <mergeCell ref="AT225:AT227"/>
    <mergeCell ref="AT219:AT221"/>
    <mergeCell ref="AT213:AT215"/>
    <mergeCell ref="AT207:AT209"/>
    <mergeCell ref="AT201:AT203"/>
    <mergeCell ref="AT195:AT197"/>
    <mergeCell ref="AT189:AT191"/>
    <mergeCell ref="AT183:AT185"/>
    <mergeCell ref="AT177:AT179"/>
    <mergeCell ref="AT171:AT173"/>
    <mergeCell ref="AT165:AT167"/>
    <mergeCell ref="AT159:AT161"/>
    <mergeCell ref="AT153:AT155"/>
    <mergeCell ref="AT147:AT149"/>
    <mergeCell ref="AT141:AT143"/>
    <mergeCell ref="Q111:Q113"/>
    <mergeCell ref="AT234:AT236"/>
    <mergeCell ref="AT228:AT230"/>
    <mergeCell ref="AT222:AT224"/>
    <mergeCell ref="AT216:AT218"/>
    <mergeCell ref="AT210:AT212"/>
    <mergeCell ref="AT204:AT206"/>
    <mergeCell ref="AT198:AT200"/>
    <mergeCell ref="AT192:AT194"/>
    <mergeCell ref="AT186:AT188"/>
    <mergeCell ref="AT180:AT182"/>
    <mergeCell ref="AT174:AT176"/>
    <mergeCell ref="AT168:AT170"/>
    <mergeCell ref="AT162:AT164"/>
    <mergeCell ref="AT156:AT158"/>
    <mergeCell ref="AT150:AT152"/>
    <mergeCell ref="AT144:AT146"/>
    <mergeCell ref="AT138:AT140"/>
    <mergeCell ref="AT132:AT134"/>
    <mergeCell ref="AT126:AT128"/>
    <mergeCell ref="AT120:AT122"/>
    <mergeCell ref="AT114:AT116"/>
    <mergeCell ref="AT135:AT137"/>
    <mergeCell ref="AT129:AT131"/>
    <mergeCell ref="AT123:AT125"/>
    <mergeCell ref="AT117:AT119"/>
    <mergeCell ref="AT111:AT113"/>
    <mergeCell ref="V234:V236"/>
    <mergeCell ref="V228:V230"/>
    <mergeCell ref="V222:V224"/>
    <mergeCell ref="V216:V218"/>
    <mergeCell ref="V210:V212"/>
    <mergeCell ref="Q132:Q134"/>
    <mergeCell ref="Q126:Q128"/>
    <mergeCell ref="Q120:Q122"/>
    <mergeCell ref="Q114:Q116"/>
    <mergeCell ref="Q237:Q239"/>
    <mergeCell ref="Q231:Q233"/>
    <mergeCell ref="Q225:Q227"/>
    <mergeCell ref="Q219:Q221"/>
    <mergeCell ref="Q213:Q215"/>
    <mergeCell ref="Q207:Q209"/>
    <mergeCell ref="Q201:Q203"/>
    <mergeCell ref="Q195:Q197"/>
    <mergeCell ref="Q189:Q191"/>
    <mergeCell ref="Q183:Q185"/>
    <mergeCell ref="Q177:Q179"/>
    <mergeCell ref="Q171:Q173"/>
    <mergeCell ref="Q165:Q167"/>
    <mergeCell ref="Q159:Q161"/>
    <mergeCell ref="Q153:Q155"/>
    <mergeCell ref="Q147:Q149"/>
    <mergeCell ref="Q141:Q143"/>
    <mergeCell ref="Q135:Q137"/>
    <mergeCell ref="Q129:Q131"/>
    <mergeCell ref="Q123:Q125"/>
    <mergeCell ref="Q117:Q119"/>
    <mergeCell ref="Q234:Q236"/>
    <mergeCell ref="Q228:Q230"/>
    <mergeCell ref="Q222:Q224"/>
    <mergeCell ref="Q216:Q218"/>
    <mergeCell ref="Q210:Q212"/>
    <mergeCell ref="Q204:Q206"/>
    <mergeCell ref="Q198:Q200"/>
    <mergeCell ref="Q192:Q194"/>
    <mergeCell ref="Q186:Q188"/>
    <mergeCell ref="Q180:Q182"/>
    <mergeCell ref="Q174:Q176"/>
    <mergeCell ref="Q168:Q170"/>
    <mergeCell ref="Q162:Q164"/>
    <mergeCell ref="Q156:Q158"/>
    <mergeCell ref="Q150:Q152"/>
    <mergeCell ref="Q144:Q146"/>
    <mergeCell ref="Q138:Q140"/>
    <mergeCell ref="R111:R113"/>
    <mergeCell ref="S237:S239"/>
    <mergeCell ref="S231:S233"/>
    <mergeCell ref="S225:S227"/>
    <mergeCell ref="S219:S221"/>
    <mergeCell ref="S213:S215"/>
    <mergeCell ref="S207:S209"/>
    <mergeCell ref="S201:S203"/>
    <mergeCell ref="S195:S197"/>
    <mergeCell ref="S189:S191"/>
    <mergeCell ref="S183:S185"/>
    <mergeCell ref="S177:S179"/>
    <mergeCell ref="S171:S173"/>
    <mergeCell ref="S165:S167"/>
    <mergeCell ref="S159:S161"/>
    <mergeCell ref="S153:S155"/>
    <mergeCell ref="S147:S149"/>
    <mergeCell ref="S141:S143"/>
    <mergeCell ref="S135:S137"/>
    <mergeCell ref="S129:S131"/>
    <mergeCell ref="S123:S125"/>
    <mergeCell ref="S117:S119"/>
    <mergeCell ref="S111:S113"/>
    <mergeCell ref="R237:R239"/>
    <mergeCell ref="R231:R233"/>
    <mergeCell ref="R225:R227"/>
    <mergeCell ref="R219:R221"/>
    <mergeCell ref="R213:R215"/>
    <mergeCell ref="R207:R209"/>
    <mergeCell ref="R201:R203"/>
    <mergeCell ref="R195:R197"/>
    <mergeCell ref="R189:R191"/>
    <mergeCell ref="R183:R185"/>
    <mergeCell ref="R177:R179"/>
    <mergeCell ref="R171:R173"/>
    <mergeCell ref="R165:R167"/>
    <mergeCell ref="R159:R161"/>
    <mergeCell ref="R153:R155"/>
    <mergeCell ref="R147:R149"/>
    <mergeCell ref="R141:R143"/>
    <mergeCell ref="R132:R134"/>
    <mergeCell ref="R126:R128"/>
    <mergeCell ref="R120:R122"/>
    <mergeCell ref="R114:R116"/>
    <mergeCell ref="S234:S236"/>
    <mergeCell ref="S228:S230"/>
    <mergeCell ref="S222:S224"/>
    <mergeCell ref="S216:S218"/>
    <mergeCell ref="S210:S212"/>
    <mergeCell ref="S204:S206"/>
    <mergeCell ref="S198:S200"/>
    <mergeCell ref="S192:S194"/>
    <mergeCell ref="S186:S188"/>
    <mergeCell ref="S180:S182"/>
    <mergeCell ref="S174:S176"/>
    <mergeCell ref="S168:S170"/>
    <mergeCell ref="S162:S164"/>
    <mergeCell ref="S156:S158"/>
    <mergeCell ref="S150:S152"/>
    <mergeCell ref="S144:S146"/>
    <mergeCell ref="S138:S140"/>
    <mergeCell ref="S132:S134"/>
    <mergeCell ref="S126:S128"/>
    <mergeCell ref="S120:S122"/>
    <mergeCell ref="S114:S116"/>
    <mergeCell ref="R135:R137"/>
    <mergeCell ref="R129:R131"/>
    <mergeCell ref="R123:R125"/>
    <mergeCell ref="R117:R119"/>
    <mergeCell ref="R234:R236"/>
    <mergeCell ref="R228:R230"/>
    <mergeCell ref="R222:R224"/>
    <mergeCell ref="R216:R218"/>
    <mergeCell ref="R210:R212"/>
    <mergeCell ref="R204:R206"/>
    <mergeCell ref="R198:R200"/>
    <mergeCell ref="R192:R194"/>
    <mergeCell ref="R186:R188"/>
    <mergeCell ref="R180:R182"/>
    <mergeCell ref="R174:R176"/>
    <mergeCell ref="R168:R170"/>
    <mergeCell ref="R162:R164"/>
    <mergeCell ref="R156:R158"/>
    <mergeCell ref="R150:R152"/>
    <mergeCell ref="R144:R146"/>
    <mergeCell ref="R138:R140"/>
    <mergeCell ref="N111:N113"/>
    <mergeCell ref="N3:N5"/>
    <mergeCell ref="N234:N236"/>
    <mergeCell ref="N228:N230"/>
    <mergeCell ref="N222:N224"/>
    <mergeCell ref="N216:N218"/>
    <mergeCell ref="N210:N212"/>
    <mergeCell ref="N204:N206"/>
    <mergeCell ref="N198:N200"/>
    <mergeCell ref="N192:N194"/>
    <mergeCell ref="N186:N188"/>
    <mergeCell ref="N180:N182"/>
    <mergeCell ref="N174:N176"/>
    <mergeCell ref="N168:N170"/>
    <mergeCell ref="N162:N164"/>
    <mergeCell ref="N156:N158"/>
    <mergeCell ref="N150:N152"/>
    <mergeCell ref="N144:N146"/>
    <mergeCell ref="N138:N140"/>
    <mergeCell ref="N132:N134"/>
    <mergeCell ref="N126:N128"/>
    <mergeCell ref="N120:N122"/>
    <mergeCell ref="N114:N116"/>
    <mergeCell ref="N105:N107"/>
    <mergeCell ref="N99:N101"/>
    <mergeCell ref="N93:N95"/>
    <mergeCell ref="N87:N89"/>
    <mergeCell ref="N81:N83"/>
    <mergeCell ref="N75:N77"/>
    <mergeCell ref="N69:N71"/>
    <mergeCell ref="N63:N65"/>
    <mergeCell ref="N57:N59"/>
    <mergeCell ref="N237:N239"/>
    <mergeCell ref="N231:N233"/>
    <mergeCell ref="N225:N227"/>
    <mergeCell ref="N219:N221"/>
    <mergeCell ref="N213:N215"/>
    <mergeCell ref="N207:N209"/>
    <mergeCell ref="N201:N203"/>
    <mergeCell ref="N195:N197"/>
    <mergeCell ref="N189:N191"/>
    <mergeCell ref="N183:N185"/>
    <mergeCell ref="N177:N179"/>
    <mergeCell ref="N171:N173"/>
    <mergeCell ref="N165:N167"/>
    <mergeCell ref="N159:N161"/>
    <mergeCell ref="N153:N155"/>
    <mergeCell ref="N147:N149"/>
    <mergeCell ref="N141:N143"/>
    <mergeCell ref="B111:B113"/>
    <mergeCell ref="B234:B236"/>
    <mergeCell ref="B228:B230"/>
    <mergeCell ref="B222:B224"/>
    <mergeCell ref="B216:B218"/>
    <mergeCell ref="B210:B212"/>
    <mergeCell ref="B204:B206"/>
    <mergeCell ref="B198:B200"/>
    <mergeCell ref="B192:B194"/>
    <mergeCell ref="B186:B188"/>
    <mergeCell ref="B180:B182"/>
    <mergeCell ref="B174:B176"/>
    <mergeCell ref="B168:B170"/>
    <mergeCell ref="B162:B164"/>
    <mergeCell ref="B156:B158"/>
    <mergeCell ref="B150:B152"/>
    <mergeCell ref="B144:B146"/>
    <mergeCell ref="B138:B140"/>
    <mergeCell ref="B132:B134"/>
    <mergeCell ref="B126:B128"/>
    <mergeCell ref="B120:B122"/>
    <mergeCell ref="B114:B116"/>
    <mergeCell ref="B213:B215"/>
    <mergeCell ref="B207:B209"/>
    <mergeCell ref="B201:B203"/>
    <mergeCell ref="B195:B197"/>
    <mergeCell ref="B189:B191"/>
    <mergeCell ref="B183:B185"/>
    <mergeCell ref="B177:B179"/>
    <mergeCell ref="B171:B173"/>
    <mergeCell ref="B165:B167"/>
    <mergeCell ref="B159:B161"/>
    <mergeCell ref="B153:B155"/>
    <mergeCell ref="B147:B149"/>
    <mergeCell ref="B141:B143"/>
    <mergeCell ref="B135:B137"/>
    <mergeCell ref="B129:B131"/>
    <mergeCell ref="B123:B125"/>
    <mergeCell ref="B117:B119"/>
    <mergeCell ref="F213:F215"/>
    <mergeCell ref="F207:F209"/>
    <mergeCell ref="F201:F203"/>
    <mergeCell ref="F195:F197"/>
    <mergeCell ref="F189:F191"/>
    <mergeCell ref="F216:F218"/>
    <mergeCell ref="F210:F212"/>
    <mergeCell ref="F204:F206"/>
    <mergeCell ref="F198:F200"/>
    <mergeCell ref="F192:F194"/>
    <mergeCell ref="F186:F188"/>
    <mergeCell ref="C171:C173"/>
    <mergeCell ref="C165:C167"/>
    <mergeCell ref="C159:C161"/>
    <mergeCell ref="C153:C155"/>
    <mergeCell ref="C147:C149"/>
    <mergeCell ref="C141:C143"/>
    <mergeCell ref="C135:C137"/>
    <mergeCell ref="C129:C131"/>
    <mergeCell ref="C123:C125"/>
    <mergeCell ref="C117:C119"/>
    <mergeCell ref="E183:E185"/>
    <mergeCell ref="E177:E179"/>
    <mergeCell ref="E171:E173"/>
    <mergeCell ref="E165:E167"/>
    <mergeCell ref="F237:F239"/>
    <mergeCell ref="F231:F233"/>
    <mergeCell ref="F225:F227"/>
    <mergeCell ref="F219:F221"/>
    <mergeCell ref="F234:F236"/>
    <mergeCell ref="F228:F230"/>
    <mergeCell ref="F222:F224"/>
    <mergeCell ref="F120:F122"/>
    <mergeCell ref="F114:F116"/>
    <mergeCell ref="F129:F131"/>
    <mergeCell ref="F159:F161"/>
    <mergeCell ref="F153:F155"/>
    <mergeCell ref="F147:F149"/>
    <mergeCell ref="F141:F143"/>
    <mergeCell ref="F135:F137"/>
    <mergeCell ref="F156:F158"/>
    <mergeCell ref="F150:F152"/>
    <mergeCell ref="F144:F146"/>
    <mergeCell ref="F138:F140"/>
    <mergeCell ref="F132:F134"/>
    <mergeCell ref="F183:F185"/>
    <mergeCell ref="F177:F179"/>
    <mergeCell ref="F171:F173"/>
    <mergeCell ref="F165:F167"/>
    <mergeCell ref="F180:F182"/>
    <mergeCell ref="F174:F176"/>
    <mergeCell ref="F168:F170"/>
    <mergeCell ref="F162:F164"/>
    <mergeCell ref="H237:H239"/>
    <mergeCell ref="H231:H233"/>
    <mergeCell ref="H225:H227"/>
    <mergeCell ref="H219:H221"/>
    <mergeCell ref="H213:H215"/>
    <mergeCell ref="H207:H209"/>
    <mergeCell ref="H201:H203"/>
    <mergeCell ref="H195:H197"/>
    <mergeCell ref="H189:H191"/>
    <mergeCell ref="H183:H185"/>
    <mergeCell ref="H177:H179"/>
    <mergeCell ref="H171:H173"/>
    <mergeCell ref="H165:H167"/>
    <mergeCell ref="H159:H161"/>
    <mergeCell ref="H153:H155"/>
    <mergeCell ref="H147:H149"/>
    <mergeCell ref="H141:H143"/>
    <mergeCell ref="H234:H236"/>
    <mergeCell ref="H228:H230"/>
    <mergeCell ref="H222:H224"/>
    <mergeCell ref="H216:H218"/>
    <mergeCell ref="H210:H212"/>
    <mergeCell ref="H204:H206"/>
    <mergeCell ref="H198:H200"/>
    <mergeCell ref="H192:H194"/>
    <mergeCell ref="H186:H188"/>
    <mergeCell ref="H180:H182"/>
    <mergeCell ref="H174:H176"/>
    <mergeCell ref="H168:H170"/>
    <mergeCell ref="H162:H164"/>
    <mergeCell ref="H156:H158"/>
    <mergeCell ref="H150:H152"/>
    <mergeCell ref="C111:C113"/>
    <mergeCell ref="C3:C5"/>
    <mergeCell ref="C234:C236"/>
    <mergeCell ref="C228:C230"/>
    <mergeCell ref="C222:C224"/>
    <mergeCell ref="C216:C218"/>
    <mergeCell ref="C210:C212"/>
    <mergeCell ref="C204:C206"/>
    <mergeCell ref="C198:C200"/>
    <mergeCell ref="C192:C194"/>
    <mergeCell ref="C186:C188"/>
    <mergeCell ref="C180:C182"/>
    <mergeCell ref="C174:C176"/>
    <mergeCell ref="C168:C170"/>
    <mergeCell ref="C162:C164"/>
    <mergeCell ref="C156:C158"/>
    <mergeCell ref="C150:C152"/>
    <mergeCell ref="C144:C146"/>
    <mergeCell ref="C138:C140"/>
    <mergeCell ref="C132:C134"/>
    <mergeCell ref="C126:C128"/>
    <mergeCell ref="C120:C122"/>
    <mergeCell ref="C51:C53"/>
    <mergeCell ref="C45:C47"/>
    <mergeCell ref="C39:C41"/>
    <mergeCell ref="C33:C35"/>
    <mergeCell ref="C27:C29"/>
    <mergeCell ref="C21:C23"/>
    <mergeCell ref="C15:C17"/>
    <mergeCell ref="C9:C11"/>
    <mergeCell ref="A171:A173"/>
    <mergeCell ref="A165:A167"/>
    <mergeCell ref="A159:A161"/>
    <mergeCell ref="A153:A155"/>
    <mergeCell ref="A147:A149"/>
    <mergeCell ref="A141:A143"/>
    <mergeCell ref="A135:A137"/>
    <mergeCell ref="A129:A131"/>
    <mergeCell ref="A123:A125"/>
    <mergeCell ref="A117:A119"/>
    <mergeCell ref="A111:A113"/>
    <mergeCell ref="A3:A5"/>
    <mergeCell ref="A234:A236"/>
    <mergeCell ref="A228:A230"/>
    <mergeCell ref="A222:A224"/>
    <mergeCell ref="A216:A218"/>
    <mergeCell ref="A210:A212"/>
    <mergeCell ref="A204:A206"/>
    <mergeCell ref="A198:A200"/>
    <mergeCell ref="A192:A194"/>
    <mergeCell ref="A186:A188"/>
    <mergeCell ref="A180:A182"/>
    <mergeCell ref="A174:A176"/>
    <mergeCell ref="A168:A170"/>
    <mergeCell ref="A162:A164"/>
    <mergeCell ref="A156:A158"/>
    <mergeCell ref="A150:A152"/>
    <mergeCell ref="A144:A146"/>
    <mergeCell ref="A138:A140"/>
    <mergeCell ref="A132:A134"/>
    <mergeCell ref="A126:A128"/>
    <mergeCell ref="A120:A122"/>
    <mergeCell ref="E237:E239"/>
    <mergeCell ref="E225:E227"/>
    <mergeCell ref="E219:E221"/>
    <mergeCell ref="E234:E236"/>
    <mergeCell ref="E228:E230"/>
    <mergeCell ref="E222:E224"/>
    <mergeCell ref="A237:A239"/>
    <mergeCell ref="A231:A233"/>
    <mergeCell ref="A225:A227"/>
    <mergeCell ref="A219:A221"/>
    <mergeCell ref="A213:A215"/>
    <mergeCell ref="A207:A209"/>
    <mergeCell ref="A201:A203"/>
    <mergeCell ref="A195:A197"/>
    <mergeCell ref="A189:A191"/>
    <mergeCell ref="A183:A185"/>
    <mergeCell ref="A177:A179"/>
    <mergeCell ref="C237:C239"/>
    <mergeCell ref="C231:C233"/>
    <mergeCell ref="C225:C227"/>
    <mergeCell ref="C219:C221"/>
    <mergeCell ref="C213:C215"/>
    <mergeCell ref="C207:C209"/>
    <mergeCell ref="C201:C203"/>
    <mergeCell ref="C195:C197"/>
    <mergeCell ref="C189:C191"/>
    <mergeCell ref="C183:C185"/>
    <mergeCell ref="C177:C179"/>
    <mergeCell ref="B237:B239"/>
    <mergeCell ref="B231:B233"/>
    <mergeCell ref="B225:B227"/>
    <mergeCell ref="B219:B221"/>
    <mergeCell ref="E180:E182"/>
    <mergeCell ref="E174:E176"/>
    <mergeCell ref="E168:E170"/>
    <mergeCell ref="E162:E164"/>
    <mergeCell ref="AT3:AT5"/>
    <mergeCell ref="AU3:AU5"/>
    <mergeCell ref="E213:E215"/>
    <mergeCell ref="E207:E209"/>
    <mergeCell ref="E201:E203"/>
    <mergeCell ref="E195:E197"/>
    <mergeCell ref="E189:E191"/>
    <mergeCell ref="E216:E218"/>
    <mergeCell ref="E210:E212"/>
    <mergeCell ref="E204:E206"/>
    <mergeCell ref="E198:E200"/>
    <mergeCell ref="E192:E194"/>
    <mergeCell ref="E186:E188"/>
    <mergeCell ref="H135:H137"/>
    <mergeCell ref="H129:H131"/>
    <mergeCell ref="H123:H125"/>
    <mergeCell ref="H117:H119"/>
    <mergeCell ref="H111:H113"/>
    <mergeCell ref="H3:H5"/>
    <mergeCell ref="H144:H146"/>
    <mergeCell ref="H138:H140"/>
    <mergeCell ref="H132:H134"/>
    <mergeCell ref="H126:H128"/>
    <mergeCell ref="H120:H122"/>
    <mergeCell ref="N135:N137"/>
    <mergeCell ref="N129:N131"/>
    <mergeCell ref="N123:N125"/>
    <mergeCell ref="N117:N119"/>
    <mergeCell ref="A1:AV1"/>
    <mergeCell ref="B3:B5"/>
    <mergeCell ref="E3:E5"/>
    <mergeCell ref="R3:R5"/>
    <mergeCell ref="S3:S5"/>
    <mergeCell ref="Q3:Q5"/>
    <mergeCell ref="V3:V5"/>
    <mergeCell ref="E111:E113"/>
    <mergeCell ref="E123:E125"/>
    <mergeCell ref="E117:E119"/>
    <mergeCell ref="E126:E128"/>
    <mergeCell ref="E120:E122"/>
    <mergeCell ref="E114:E116"/>
    <mergeCell ref="E129:E131"/>
    <mergeCell ref="E159:E161"/>
    <mergeCell ref="E153:E155"/>
    <mergeCell ref="E147:E149"/>
    <mergeCell ref="E141:E143"/>
    <mergeCell ref="E135:E137"/>
    <mergeCell ref="E156:E158"/>
    <mergeCell ref="E150:E152"/>
    <mergeCell ref="E144:E146"/>
    <mergeCell ref="E138:E140"/>
    <mergeCell ref="E132:E134"/>
    <mergeCell ref="A114:A116"/>
    <mergeCell ref="C114:C116"/>
    <mergeCell ref="H114:H116"/>
    <mergeCell ref="F3:F5"/>
    <mergeCell ref="F111:F113"/>
    <mergeCell ref="F123:F125"/>
    <mergeCell ref="F117:F119"/>
    <mergeCell ref="F126:F128"/>
  </mergeCells>
  <conditionalFormatting sqref="A2">
    <cfRule type="cellIs" dxfId="132" priority="1" stopIfTrue="1" operator="equal">
      <formula>"OK"</formula>
    </cfRule>
  </conditionalFormatting>
  <conditionalFormatting sqref="D2:D503">
    <cfRule type="cellIs" dxfId="131" priority="2" stopIfTrue="1" operator="equal">
      <formula>"W"</formula>
    </cfRule>
    <cfRule type="cellIs" dxfId="130" priority="2" stopIfTrue="1" operator="equal">
      <formula>"L"</formula>
    </cfRule>
    <cfRule type="cellIs" dxfId="129" priority="3" stopIfTrue="1" operator="equal">
      <formula>"1/2W"</formula>
    </cfRule>
    <cfRule type="cellIs" dxfId="128" priority="4" stopIfTrue="1" operator="equal">
      <formula>"1/2L"</formula>
    </cfRule>
    <cfRule type="cellIs" dxfId="127" priority="5" stopIfTrue="1" operator="equal">
      <formula>"X"</formula>
    </cfRule>
  </conditionalFormatting>
  <conditionalFormatting sqref="E2:F3 E6:F6 E9:F9 E12:F12 E15:F15 E18:F18 E21:F21 E24:F24 E27:F27 E30:F30 E33:F33 E36:F36 E39:F39 E42:F42 E45:F45 E48:F48 E51:F51 E54:F54 E57:F57 E60:F60 E63:F63 E66:F66 E69:F69 E72:F72 E75:F75 E78:F78 E81:F81 E84:F84 E87:F87 E90:F90 E93:F93 E96:F96 E99:F99 E102:F102 E105:F105 E108:F108 E111:F111 E114:F114 E117:F117 E120:F120 E123:F123 E126:F126 E129:F129 E132:F132 E135:F135 E138:F138 E141:F141 E144:F144 E147:F147 E150:F150 E153:F153 E156:F156 E159:F159 E162:F162 E165:F165 E168:F168 E171:F171 E174:F174 E177:F177 E180:F180 E183:F183 E186:F186 E189:F189 E192:F192 E195:F195 E198:F198 E201:F201 E204:F204 E207:F207 E210:F210 E213:F213 E216:F216 E219:F219 E222:F222 E225:F225 E228:F228 E231:F231 E234:F234 E237:F237 E240:F240 E243:F243 E246:F246 E249:F249 E252:F252 E255:F255 E258:F258 E261:F261 E264:F264 E267:F267 E270:F270 E273:F273 E276:F276 E279:F279 E282:F282 E285:F285 E288:F288 E291:F291 E294:F294 E297:F297 E300:F300 E303:F303 E306:F306 E309:F309 E312:F312 E315:F315 E318:F318 E321:F321 E324:F324 E327:F327 E330:F330 E333:F333 E336:F336 E339:F339 E342:F342 E345:F345 E348:F348 E351:F351 E354:F354 E357:F357 E360:F360 E363:F363 E366:F366 E369:F369 E372:F372 E375:F375 E378:F378 E381:F381 E384:F384 E387:F387 E390:F390 E393:F393 E396:F396 E399:F399 E402:F402 E405:F405 E408:F408 E411:F411 E414:F414 E417:F417 E420:F420 E423:F423 E426:F426 E429:F429 E432:F432 E435:F435 E438:F438 E441:F441 E444:F444 E447:F447 E450:F450 E453:F453 E456:F456 E459:F459 E462:F462 E465:F465 E468:F468 E471:F471 E474:F474 E477:F477 E480:F480 E483:F483 E486:F486 E489:F489 E492:F492 E495:F495 E498:F498 E501:F501">
    <cfRule type="timePeriod" dxfId="126" priority="6" stopIfTrue="1" timePeriod="today">
      <formula>FLOOR(E2,1)=TODAY()</formula>
    </cfRule>
    <cfRule type="expression" dxfId="125" priority="6" stopIfTrue="1">
      <formula>AND(E2&lt;TODAY()+(0*7+0)*1,NOT(ISBLANK(E2)))</formula>
    </cfRule>
    <cfRule type="timePeriod" dxfId="124" priority="6" stopIfTrue="1" timePeriod="tomorrow">
      <formula>FLOOR(E2,1)=TODAY()+1</formula>
    </cfRule>
    <cfRule type="expression" dxfId="123" priority="6" stopIfTrue="1">
      <formula>E2&gt;=TODAY()+(0*7+1)*1+1</formula>
    </cfRule>
  </conditionalFormatting>
  <conditionalFormatting sqref="H2">
    <cfRule type="cellIs" dxfId="122" priority="7" stopIfTrue="1" operator="equal">
      <formula>"!!!"</formula>
    </cfRule>
  </conditionalFormatting>
  <conditionalFormatting sqref="I2:I503">
    <cfRule type="cellIs" dxfId="121" priority="8" stopIfTrue="1" operator="equal">
      <formula>"BetFair"</formula>
    </cfRule>
    <cfRule type="cellIs" dxfId="120" priority="8" stopIfTrue="1" operator="equal">
      <formula>"Pinnacle"</formula>
    </cfRule>
    <cfRule type="cellIs" dxfId="119" priority="8" stopIfTrue="1" operator="equal">
      <formula>"Bet365"</formula>
    </cfRule>
    <cfRule type="cellIs" dxfId="118" priority="8" stopIfTrue="1" operator="equal">
      <formula>"BetWay"</formula>
    </cfRule>
    <cfRule type="cellIs" dxfId="117" priority="8" stopIfTrue="1" operator="equal">
      <formula>"DafaBet"</formula>
    </cfRule>
    <cfRule type="cellIs" dxfId="116" priority="8" stopIfTrue="1" operator="equal">
      <formula>"1xBet"</formula>
    </cfRule>
    <cfRule type="cellIs" dxfId="115" priority="8" stopIfTrue="1" operator="equal">
      <formula>"VBet"</formula>
    </cfRule>
  </conditionalFormatting>
  <conditionalFormatting sqref="J2:J503">
    <cfRule type="cellIs" dxfId="114" priority="9" stopIfTrue="1" operator="lessThan">
      <formula>5</formula>
    </cfRule>
    <cfRule type="cellIs" dxfId="113" priority="9" stopIfTrue="1" operator="lessThan">
      <formula>8</formula>
    </cfRule>
    <cfRule type="cellIs" dxfId="112" priority="9" stopIfTrue="1" operator="lessThan">
      <formula>10</formula>
    </cfRule>
    <cfRule type="cellIs" dxfId="111" priority="9" stopIfTrue="1" operator="greaterThan">
      <formula>9</formula>
    </cfRule>
  </conditionalFormatting>
  <conditionalFormatting sqref="X2:AG2 AI2 AK2 AO2 X3:AE3 AG3 AI3 AK3 AM3 AO3 AQ3 X4:AE4 AG4 AI4 AK4 AM4 AO4 AQ4 X5:AE5 AG5 AI5 AK5 AM5 AO5 AQ5 X6:AE6 AG6 AI6 AK6 AM6 AO6 AQ6 X7:AE7 AG7 AI7 AK7 AM7 AO7 AQ7 X8:AE8 AG8 AI8 AK8 AM8 AO8 AQ8 X9:AE9 AG9 AI9 AK9 AM9 AO9 AQ9 X10:AE10 AG10 AI10 AK10 AM10 AO10 AQ10 X11:AE11 AG11 AI11 AK11 AM11 AO11 AQ11 X12:AE12 AG12 AI12 AK12 AM12 AO12 AQ12 X13:AE13 AG13 AI13 AK13 AM13 AO13 AQ13 X14:AE14 AG14 AI14 AK14 AM14 AO14 AQ14 X15:AE15 AG15 AI15 AK15 AM15 AO15 AQ15 X16:AE16 AG16 AI16 AK16 AM16 AO16 AQ16 X17:AE17 AG17 AI17 AK17 AM17 AO17 AQ17 X18:AE18 AG18 AI18 AK18 AM18 AO18 AQ18 X19:AE19 AG19 AI19 AK19 AM19 AO19 AQ19 X20:AE20 AG20 AI20 AK20 AM20 AO20 AQ20 X21:AE21 AG21 AI21 AK21 AM21 AO21 AQ21 X22:AE22 AG22 AI22 AK22 AM22 AO22 AQ22 X23:AE23 AG23 AI23 AK23 AM23 AO23 AQ23 X24:AE24 AG24 AI24 AK24 AM24 AO24 AQ24 X25:AE25 AG25 AI25 AK25 AM25 AO25 AQ25 X26:AE26 AG26 AI26 AK26 AM26 AO26 AQ26 X27:AE27 AG27 AI27 AK27 AM27 AO27 AQ27 X28:AE28 AG28 AI28 AK28 AM28 AO28 AQ28 X29:AE29 AG29 AI29 AK29 AM29 AO29 AQ29 X30:AE30 AG30 AI30 AK30 AM30 AO30 AQ30 X31:AE31 AG31 AI31 AK31 AM31 AO31 AQ31 X32:AE32 AG32 AI32 AK32 AM32 AO32 AQ32 X33:AE33 AG33 AI33 AK33 AM33 AO33 AQ33 X34:AE34 AG34 AI34 AK34 AM34 AO34 AQ34 X35:AE35 AG35 AI35 AK35 AM35 AO35 AQ35 X36:AE36 AG36 AI36 AK36 AM36 AO36 AQ36 X37:AE37 AG37 AI37 AK37 AM37 AO37 AQ37 X38:AE38 AG38 AI38 AK38 AM38 AO38 AQ38 X39:AE39 AG39 AI39 AK39 AM39 AO39 AQ39 X40:AE40 AG40 AI40 AK40 AM40 AO40 AQ40 X41:AE41 AG41 AI41 AK41 AM41 AO41 AQ41 X42:AE42 AG42 AI42 AK42 AM42 AO42 AQ42 X43:AE43 AG43 AI43 AK43 AM43 AO43 AQ43 X44:AE44 AG44 AI44 AK44 AM44 AO44 AQ44 X45:AE45 AG45 AI45 AK45 AM45 AO45 AQ45 X46:AE46 AG46 AI46 AK46 AM46 AO46 AQ46 X47:AE47 AG47 AI47 AK47 AM47 AO47 AQ47 X48:AE48 AG48 AI48 AK48 AM48 AO48 AQ48 X49:AE49 AG49 AI49 AK49 AM49 AO49 AQ49 X50:AE50 AG50 AI50 AK50 AM50 AO50 AQ50 X51:AE51 AG51 AI51 AK51 AM51 AO51 AQ51 X52:AE52 AG52 AI52 AK52 AM52 AO52 AQ52 X53:AE53 AG53 AI53 AK53 AM53 AO53 AQ53 X54:AE54 AG54 AI54 AK54 AM54 AO54 AQ54 X55:AE55 AG55 AI55 AK55 AM55 AO55 AQ55 X56:AE56 AG56 AI56 AK56 AM56 AO56 AQ56 X57:AE57 AG57 AI57 AK57 AM57 AO57 AQ57 X58:AE58 AG58 AI58 AK58 AM58 AO58 AQ58 X59:AE59 AG59 AI59 AK59 AM59 AO59 AQ59 X60:AE60 AG60 AI60 AK60 AM60 AO60 AQ60 X61:AE61 AG61 AI61 AK61 AM61 AO61 AQ61 X62:AE62 AG62 AI62 AK62 AM62 AO62 AQ62 X63:AE63 AG63 AI63 AK63 AM63 AO63 AQ63 X64:AE64 AG64 AI64 AK64 AM64 AO64 AQ64 X65:AE65 AG65 AI65 AK65 AM65 AO65 AQ65 X66:AE66 AG66 AI66 AK66 AM66 AO66 AQ66 X67:AE67 AG67 AI67 AK67 AM67 AO67 AQ67 X68:AE68 AG68 AI68 AK68 AM68 AO68 AQ68 X69:AE69 AG69 AI69 AK69 AM69 AO69 AQ69 X70:AE70 AG70 AI70 AK70 AM70 AO70 AQ70 X71:AE71 AG71 AI71 AK71 AM71 AO71 AQ71 X72:AE72 AG72 AI72 AK72 AM72 AO72 AQ72 X73:AE73 AG73 AI73 AK73 AM73 AO73 AQ73 X74:AE74 AG74 AI74 AK74 AM74 AO74 AQ74 X75:AE75 AG75 AI75 AK75 AM75 AO75 AQ75 X76:AE76 AG76 AI76 AK76 AM76 AO76 AQ76 X77:AE77 AG77 AI77 AK77 AM77 AO77 AQ77 X78:AE78 AG78 AI78 AK78 AM78 AO78 AQ78 X79:AE79 AG79 AI79 AK79 AM79 AO79 AQ79 X80:AE80 AG80 AI80 AK80 AM80 AO80 AQ80 X81:AE81 AG81 AI81 AK81 AM81 AO81 AQ81 X82:AE82 AG82 AI82 AK82 AM82 AO82 AQ82 X83:AE83 AG83 AI83 AK83 AM83 AO83 AQ83 X84:AE84 AG84 AI84 AK84 AM84 AO84 AQ84 X85:AE85 AG85 AI85 AK85 AM85 AO85 AQ85 X86:AE86 AG86 AI86 AK86 AM86 AO86 AQ86 X87:AE87 AG87 AI87 AK87 AM87 AO87 AQ87 X88:AE88 AG88 AI88 AK88 AM88 AO88 AQ88 X89:AE89 AG89 AI89 AK89 AM89 AO89 AQ89 X90:AE90 AG90 AI90 AK90 AM90 AO90 AQ90 X91:AE91 AG91 AI91 AK91 AM91 AO91 AQ91 X92:AE92 AG92 AI92 AK92 AM92 AO92 AQ92 X93:AE93 AG93 AI93 AK93 AM93 AO93 AQ93 X94:AE94 AG94 AI94 AK94 AM94 AO94 AQ94 X95:AE95 AG95 AI95 AK95 AM95 AO95 AQ95 X96:AE96 AG96 AI96 AK96 AM96 AO96 AQ96 X97:AE97 AG97 AI97 AK97 AM97 AO97 AQ97 X98:AE98 AG98 AI98 AK98 AM98 AO98 AQ98 X99:AE99 AG99 AI99 AK99 AM99 AO99 AQ99 X100:AE100 AG100 AI100 AK100 AM100 AO100 AQ100 X101:AE101 AG101 AI101 AK101 AM101 AO101 AQ101 X102:AE102 AG102 AI102 AK102 AM102 AO102 AQ102 X103:AE103 AG103 AI103 AK103 AM103 AO103 AQ103 X104:AE104 AG104 AI104 AK104 AM104 AO104 AQ104 X105:AE105 AG105 AI105 AK105 AM105 AO105 AQ105 X106:AE106 AG106 AI106 AK106 AM106 AO106 AQ106 X107:AE107 AG107 AI107 AK107 AM107 AO107 AQ107 X108:AE108 AG108 AI108 AK108 AM108 AO108 AQ108 X109:AE109 AG109 AI109 AK109 AM109 AO109 AQ109 X110:AE110 AG110 AI110 AK110 AM110 AO110 AQ110 X111:AE111 AG111 AI111 AK111 AM111 AO111 AQ111 X112:AE112 AG112 AI112 AK112 AM112 AO112 AQ112 X113:AE113 AG113 AI113 AK113 AM113 AO113 AQ113 X114:AE114 AG114 AI114 AK114 AM114 AO114 AQ114 X115:AE115 AG115 AI115 AK115 AM115 AO115 AQ115 X116:AE116 AG116 AI116 AK116 AM116 AO116 AQ116 X117:AE117 AG117 AI117 AK117 AM117 AO117 AQ117 X118:AE118 AG118 AI118 AK118 AM118 AO118 AQ118 X119:AE119 AG119 AI119 AK119 AM119 AO119 AQ119 X120:AE120 AG120 AI120 AK120 AM120 AO120 AQ120 X121:AE121 AG121 AI121 AK121 AM121 AO121 AQ121 X122:AE122 AG122 AI122 AK122 AM122 AO122 AQ122 X123:AE123 AG123 AI123 AK123 AM123 AO123 AQ123 X124:AE124 AG124 AI124 AK124 AM124 AO124 AQ124 X125:AE125 AG125 AI125 AK125 AM125 AO125 AQ125 X126:AE126 AG126 AI126 AK126 AM126 AO126 AQ126 X127:AE127 AG127 AI127 AK127 AM127 AO127 AQ127 X128:AE128 AG128 AI128 AK128 AM128 AO128 AQ128 X129:AE129 AG129 AI129 AK129 AM129 AO129 AQ129 X130:AE130 AG130 AI130 AK130 AM130 AO130 AQ130 X131:AE131 AG131 AI131 AK131 AM131 AO131 AQ131 X132:AE132 AG132 AI132 AK132 AM132 AO132 AQ132 X133:AE133 AG133 AI133 AK133 AM133 AO133 AQ133 X134:AE134 AG134 AI134 AK134 AM134 AO134 AQ134 X135:AE135 AG135 AI135 AK135 AM135 AO135 AQ135 X136:AE136 AG136 AI136 AK136 AM136 AO136 AQ136 X137:AE137 AG137 AI137 AK137 AM137 AO137 AQ137 X138:AE138 AG138 AI138 AK138 AM138 AO138 AQ138 X139:AE139 AG139 AI139 AK139 AM139 AO139 AQ139 X140:AE140 AG140 AI140 AK140 AM140 AO140 AQ140 X141:AE141 AG141 AI141 AK141 AM141 AO141 AQ141 X142:AE142 AG142 AI142 AK142 AM142 AO142 AQ142 X143:AE143 AG143 AI143 AK143 AM143 AO143 AQ143 X144:AE144 AG144 AI144 AK144 AM144 AO144 AQ144 X145:AE145 AG145 AI145 AK145 AM145 AO145 AQ145 X146:AE146 AG146 AI146 AK146 AM146 AO146 AQ146 X147:AE147 AG147 AI147 AK147 AM147 AO147 AQ147 X148:AE148 AG148 AI148 AK148 AM148 AO148 AQ148 X149:AE149 AG149 AI149 AK149 AM149 AO149 AQ149 X150:AE150 AG150 AI150 AK150 AM150 AO150 AQ150 X151:AE151 AG151 AI151 AK151 AM151 AO151 AQ151 X152:AE152 AG152 AI152 AK152 AM152 AO152 AQ152 X153:AE153 AG153 AI153 AK153 AM153 AO153 AQ153 X154:AE154 AG154 AI154 AK154 AM154 AO154 AQ154 X155:AE155 AG155 AI155 AK155 AM155 AO155 AQ155 X156:AE156 AG156 AI156 AK156 AM156 AO156 AQ156 X157:AE157 AG157 AI157 AK157 AM157 AO157 AQ157 X158:AE158 AG158 AI158 AK158 AM158 AO158 AQ158 X159:AE159 AG159 AI159 AK159 AM159 AO159 AQ159 X160:AE160 AG160 AI160 AK160 AM160 AO160 AQ160 X161:AE161 AG161 AI161 AK161 AM161 AO161 AQ161 X162:AE162 AG162 AI162 AK162 AM162 AO162 AQ162 X163:AE163 AG163 AI163 AK163 AM163 AO163 AQ163 X164:AE164 AG164 AI164 AK164 AM164 AO164 AQ164 X165:AE165 AG165 AI165 AK165 AM165 AO165 AQ165 X166:AE166 AG166 AI166 AK166 AM166 AO166 AQ166 X167:AE167 AG167 AI167 AK167 AM167 AO167 AQ167 X168:AE168 AG168 AI168 AK168 AM168 AO168 AQ168 X169:AE169 AG169 AI169 AK169 AM169 AO169 AQ169 X170:AE170 AG170 AI170 AK170 AM170 AO170 AQ170 X171:AE171 AG171 AI171 AK171 AM171 AO171 AQ171 X172:AE172 AG172 AI172 AK172 AM172 AO172 AQ172 X173:AE173 AG173 AI173 AK173 AM173 AO173 AQ173 X174:AE174 AG174 AI174 AK174 AM174 AO174 AQ174 X175:AE175 AG175 AI175 AK175 AM175 AO175 AQ175 X176:AE176 AG176 AI176 AK176 AM176 AO176 AQ176 X177:AE177 AG177 AI177 AK177 AM177 AO177 AQ177 X178:AE178 AG178 AI178 AK178 AM178 AO178 AQ178 X179:AE179 AG179 AI179 AK179 AM179 AO179 AQ179 X180:AE180 AG180 AI180 AK180 AM180 AO180 AQ180 X181:AE181 AG181 AI181 AK181 AM181 AO181 AQ181 X182:AE182 AG182 AI182 AK182 AM182 AO182 AQ182 X183:AE183 AG183 AI183 AK183 AM183 AO183 AQ183 X184:AE184 AG184 AI184 AK184 AM184 AO184 AQ184 X185:AE185 AG185 AI185 AK185 AM185 AO185 AQ185 X186:AE186 AG186 AI186 AK186 AM186 AO186 AQ186 X187:AE187 AG187 AI187 AK187 AM187 AO187 AQ187 X188:AE188 AG188 AI188 AK188 AM188 AO188 AQ188 X189:AE189 AG189 AI189 AK189 AM189 AO189 AQ189 X190:AE190 AG190 AI190 AK190 AM190 AO190 AQ190 X191:AE191 AG191 AI191 AK191 AM191 AO191 AQ191 X192:AE192 AG192 AI192 AK192 AM192 AO192 AQ192 X193:AE193 AG193 AI193 AK193 AM193 AO193 AQ193 X194:AE194 AG194 AI194 AK194 AM194 AO194 AQ194 X195:AE195 AG195 AI195 AK195 AM195 AO195 AQ195 X196:AE196 AG196 AI196 AK196 AM196 AO196 AQ196 X197:AE197 AG197 AI197 AK197 AM197 AO197 AQ197 X198:AE198 AG198 AI198 AK198 AM198 AO198 AQ198 X199:AE199 AG199 AI199 AK199 AM199 AO199 AQ199 X200:AE200 AG200 AI200 AK200 AM200 AO200 AQ200 X201:AE201 AG201 AI201 AK201 AM201 AO201 AQ201 X202:AE202 AG202 AI202 AK202 AM202 AO202 AQ202 X203:AE203 AG203 AI203 AK203 AM203 AO203 AQ203 X204:AE204 AG204 AI204 AK204 AM204 AO204 AQ204 X205:AE205 AG205 AI205 AK205 AM205 AO205 AQ205 X206:AE206 AG206 AI206 AK206 AM206 AO206 AQ206 X207:AE207 AG207 AI207 AK207 AM207 AO207 AQ207 X208:AE208 AG208 AI208 AK208 AM208 AO208 AQ208 X209:AE209 AG209 AI209 AK209 AM209 AO209 AQ209 X210:AE210 AG210 AI210 AK210 AM210 AO210 AQ210 X211:AE211 AG211 AI211 AK211 AM211 AO211 AQ211 X212:AE212 AG212 AI212 AK212 AM212 AO212 AQ212 X213:AE213 AG213 AI213 AK213 AM213 AO213 AQ213 X214:AE214 AG214 AI214 AK214 AM214 AO214 AQ214 X215:AE215 AG215 AI215 AK215 AM215 AO215 AQ215 X216:AE216 AG216 AI216 AK216 AM216 AO216 AQ216 X217:AE217 AG217 AI217 AK217 AM217 AO217 AQ217 X218:AE218 AG218 AI218 AK218 AM218 AO218 AQ218 X219:AE219 AG219 AI219 AK219 AM219 AO219 AQ219 X220:AE220 AG220 AI220 AK220 AM220 AO220 AQ220 X221:AE221 AG221 AI221 AK221 AM221 AO221 AQ221 X222:AE222 AG222 AI222 AK222 AM222 AO222 AQ222 X223:AE223 AG223 AI223 AK223 AM223 AO223 AQ223 X224:AE224 AG224 AI224 AK224 AM224 AO224 AQ224 X225:AE225 AG225 AI225 AK225 AM225 AO225 AQ225 X226:AE226 AG226 AI226 AK226 AM226 AO226 AQ226 X227:AE227 AG227 AI227 AK227 AM227 AO227 AQ227 X228:AE228 AG228 AI228 AK228 AM228 AO228 AQ228 X229:AE229 AG229 AI229 AK229 AM229 AO229 AQ229 X230:AE230 AG230 AI230 AK230 AM230 AO230 AQ230 X231:AE231 AG231 AI231 AK231 AM231 AO231 AQ231 X232:AE232 AG232 AI232 AK232 AM232 AO232 AQ232 X233:AE233 AG233 AI233 AK233 AM233 AO233 AQ233 X234:AE234 AG234 AI234 AK234 AM234 AO234 AQ234 X235:AE235 AG235 AI235 AK235 AM235 AO235 AQ235 X236:AE236 AG236 AI236 AK236 AM236 AO236 AQ236 X237:AE237 AG237 AI237 AK237 AM237 AO237 AQ237 X238:AE238 AG238 AI238 AK238 AM238 AO238 AQ238 X239:AE239 AG239 AI239 AK239 AM239 AO239 AQ239 X240:AE240 AG240 AI240 AK240 AM240 AO240 AQ240 X241:AE241 AG241 AI241 AK241 AM241 AO241 AQ241 X242:AE242 AG242 AI242 AK242 AM242 AO242 AQ242 X243:AE243 AG243 AI243 AK243 AM243 AO243 AQ243 X244:AE244 AG244 AI244 AK244 AM244 AO244 AQ244 X245:AE245 AG245 AI245 AK245 AM245 AO245 AQ245 X246:AE246 AG246 AI246 AK246 AM246 AO246 AQ246 X247:AE247 AG247 AI247 AK247 AM247 AO247 AQ247 X248:AE248 AG248 AI248 AK248 AM248 AO248 AQ248 X249:AE249 AG249 AI249 AK249 AM249 AO249 AQ249 X250:AE250 AG250 AI250 AK250 AM250 AO250 AQ250 X251:AE251 AG251 AI251 AK251 AM251 AO251 AQ251 X252:AE252 AG252 AI252 AK252 AM252 AO252 AQ252 X253:AE253 AG253 AI253 AK253 AM253 AO253 AQ253 X254:AE254 AG254 AI254 AK254 AM254 AO254 AQ254 X255:AE255 AG255 AI255 AK255 AM255 AO255 AQ255 X256:AE256 AG256 AI256 AK256 AM256 AO256 AQ256 X257:AE257 AG257 AI257 AK257 AM257 AO257 AQ257 X258:AE258 AG258 AI258 AK258 AM258 AO258 AQ258 X259:AE259 AG259 AI259 AK259 AM259 AO259 AQ259 X260:AE260 AG260 AI260 AK260 AM260 AO260 AQ260 X261:AE261 AG261 AI261 AK261 AM261 AO261 AQ261 X262:AE262 AG262 AI262 AK262 AM262 AO262 AQ262 X263:AE263 AG263 AI263 AK263 AM263 AO263 AQ263 X264:AE264 AG264 AI264 AK264 AM264 AO264 AQ264 X265:AE265 AG265 AI265 AK265 AM265 AO265 AQ265 X266:AE266 AG266 AI266 AK266 AM266 AO266 AQ266 X267:AE267 AG267 AI267 AK267 AM267 AO267 AQ267 X268:AE268 AG268 AI268 AK268 AM268 AO268 AQ268 X269:AE269 AG269 AI269 AK269 AM269 AO269 AQ269 X270:AE270 AG270 AI270 AK270 AM270 AO270 AQ270 X271:AE271 AG271 AI271 AK271 AM271 AO271 AQ271 X272:AE272 AG272 AI272 AK272 AM272 AO272 AQ272 X273:AE273 AG273 AI273 AK273 AM273 AO273 AQ273 X274:AE274 AG274 AI274 AK274 AM274 AO274 AQ274 X275:AE275 AG275 AI275 AK275 AM275 AO275 AQ275 X276:AE276 AG276 AI276 AK276 AM276 AO276 AQ276 X277:AE277 AG277 AI277 AK277 AM277 AO277 AQ277 X278:AE278 AG278 AI278 AK278 AM278 AO278 AQ278 X279:AE279 AG279 AI279 AK279 AM279 AO279 AQ279 X280:AE280 AG280 AI280 AK280 AM280 AO280 AQ280 X281:AE281 AG281 AI281 AK281 AM281 AO281 AQ281 X282:AE282 AG282 AI282 AK282 AM282 AO282 AQ282 X283:AE283 AG283 AI283 AK283 AM283 AO283 AQ283 X284:AE284 AG284 AI284 AK284 AM284 AO284 AQ284 X285:AE285 AG285 AI285 AK285 AM285 AO285 AQ285 X286:AE286 AG286 AI286 AK286 AM286 AO286 AQ286 X287:AE287 AG287 AI287 AK287 AM287 AO287 AQ287 X288:AE288 AG288 AI288 AK288 AM288 AO288 AQ288 X289:AE289 AG289 AI289 AK289 AM289 AO289 AQ289 X290:AE290 AG290 AI290 AK290 AM290 AO290 AQ290 X291:AE291 AG291 AI291 AK291 AM291 AO291 AQ291 X292:AE292 AG292 AI292 AK292 AM292 AO292 AQ292 X293:AE293 AG293 AI293 AK293 AM293 AO293 AQ293 X294:AE294 AG294 AI294 AK294 AM294 AO294 AQ294 X295:AE295 AG295 AI295 AK295 AM295 AO295 AQ295 X296:AE296 AG296 AI296 AK296 AM296 AO296 AQ296 X297:AE297 AG297 AI297 AK297 AM297 AO297 AQ297 X298:AE298 AG298 AI298 AK298 AM298 AO298 AQ298 X299:AE299 AG299 AI299 AK299 AM299 AO299 AQ299 X300:AE300 AG300 AI300 AK300 AM300 AO300 AQ300 X301:AE301 AG301 AI301 AK301 AM301 AO301 AQ301 X302:AE302 AG302 AI302 AK302 AM302 AO302 AQ302 X303:AE303 AG303 AI303 AK303 AM303 AO303 AQ303 X304:AE304 AG304 AI304 AK304 AM304 AO304 AQ304 X305:AE305 AG305 AI305 AK305 AM305 AO305 AQ305 X306:AE306 AG306 AI306 AK306 AM306 AO306 AQ306 X307:AE307 AG307 AI307 AK307 AM307 AO307 AQ307 X308:AE308 AG308 AI308 AK308 AM308 AO308 AQ308 X309:AE309 AG309 AI309 AK309 AM309 AO309 AQ309 X310:AE310 AG310 AI310 AK310 AM310 AO310 AQ310 X311:AE311 AG311 AI311 AK311 AM311 AO311 AQ311 X312:AE312 AG312 AI312 AK312 AM312 AO312 AQ312 X313:AE313 AG313 AI313 AK313 AM313 AO313 AQ313 X314:AE314 AG314 AI314 AK314 AM314 AO314 AQ314 X315:AE315 AG315 AI315 AK315 AM315 AO315 AQ315 X316:AE316 AG316 AI316 AK316 AM316 AO316 AQ316 X317:AE317 AG317 AI317 AK317 AM317 AO317 AQ317 X318:AE318 AG318 AI318 AK318 AM318 AO318 AQ318 X319:AE319 AG319 AI319 AK319 AM319 AO319 AQ319 X320:AE320 AG320 AI320 AK320 AM320 AO320 AQ320 X321:AE321 AG321 AI321 AK321 AM321 AO321 AQ321 X322:AE322 AG322 AI322 AK322 AM322 AO322 AQ322 X323:AE323 AG323 AI323 AK323 AM323 AO323 AQ323 X324:AE324 AG324 AI324 AK324 AM324 AO324 AQ324 X325:AE325 AG325 AI325 AK325 AM325 AO325 AQ325 X326:AE326 AG326 AI326 AK326 AM326 AO326 AQ326 X327:AE327 AG327 AI327 AK327 AM327 AO327 AQ327 X328:AE328 AG328 AI328 AK328 AM328 AO328 AQ328 X329:AE329 AG329 AI329 AK329 AM329 AO329 AQ329 X330:AE330 AG330 AI330 AK330 AM330 AO330 AQ330 X331:AE331 AG331 AI331 AK331 AM331 AO331 AQ331 X332:AE332 AG332 AI332 AK332 AM332 AO332 AQ332 X333:AE333 AG333 AI333 AK333 AM333 AO333 AQ333 X334:AE334 AG334 AI334 AK334 AM334 AO334 AQ334 X335:AE335 AG335 AI335 AK335 AM335 AO335 AQ335 X336:AE336 AG336 AI336 AK336 AM336 AO336 AQ336 X337:AE337 AG337 AI337 AK337 AM337 AO337 AQ337 X338:AE338 AG338 AI338 AK338 AM338 AO338 AQ338 X339:AE339 AG339 AI339 AK339 AM339 AO339 AQ339 X340:AE340 AG340 AI340 AK340 AM340 AO340 AQ340 X341:AE341 AG341 AI341 AK341 AM341 AO341 AQ341 X342:AE342 AG342 AI342 AK342 AM342 AO342 AQ342 X343:AE343 AG343 AI343 AK343 AM343 AO343 AQ343 X344:AE344 AG344 AI344 AK344 AM344 AO344 AQ344 X345:AE345 AG345 AI345 AK345 AM345 AO345 AQ345 X346:AE346 AG346 AI346 AK346 AM346 AO346 AQ346 X347:AE347 AG347 AI347 AK347 AM347 AO347 AQ347 X348:AE348 AG348 AI348 AK348 AM348 AO348 AQ348 X349:AE349 AG349 AI349 AK349 AM349 AO349 AQ349 X350:AE350 AG350 AI350 AK350 AM350 AO350 AQ350 X351:AE351 AG351 AI351 AK351 AM351 AO351 AQ351 X352:AE352 AG352 AI352 AK352 AM352 AO352 AQ352 X353:AE353 AG353 AI353 AK353 AM353 AO353 AQ353 X354:AE354 AG354 AI354 AK354 AM354 AO354 AQ354 X355:AE355 AG355 AI355 AK355 AM355 AO355 AQ355 X356:AE356 AG356 AI356 AK356 AM356 AO356 AQ356 X357:AE357 AG357 AI357 AK357 AM357 AO357 AQ357 X358:AE358 AG358 AI358 AK358 AM358 AO358 AQ358 X359:AE359 AG359 AI359 AK359 AM359 AO359 AQ359 X360:AE360 AG360 AI360 AK360 AM360 AO360 AQ360 X361:AE361 AG361 AI361 AK361 AM361 AO361 AQ361 X362:AE362 AG362 AI362 AK362 AM362 AO362 AQ362 X363:AE363 AG363 AI363 AK363 AM363 AO363 AQ363 X364:AE364 AG364 AI364 AK364 AM364 AO364 AQ364 X365:AE365 AG365 AI365 AK365 AM365 AO365 AQ365 X366:AE366 AG366 AI366 AK366 AM366 AO366 AQ366 X367:AE367 AG367 AI367 AK367 AM367 AO367 AQ367 X368:AE368 AG368 AI368 AK368 AM368 AO368 AQ368 X369:AE369 AG369 AI369 AK369 AM369 AO369 AQ369 X370:AE370 AG370 AI370 AK370 AM370 AO370 AQ370 X371:AE371 AG371 AI371 AK371 AM371 AO371 AQ371 X372:AE372 AG372 AI372 AK372 AM372 AO372 AQ372 X373:AE373 AG373 AI373 AK373 AM373 AO373 AQ373 X374:AE374 AG374 AI374 AK374 AM374 AO374 AQ374 X375:AE375 AG375 AI375 AK375 AM375 AO375 AQ375 X376:AE376 AG376 AI376 AK376 AM376 AO376 AQ376 X377:AE377 AG377 AI377 AK377 AM377 AO377 AQ377 X378:AE378 AG378 AI378 AK378 AM378 AO378 AQ378 X379:AE379 AG379 AI379 AK379 AM379 AO379 AQ379 X380:AE380 AG380 AI380 AK380 AM380 AO380 AQ380 X381:AE381 AG381 AI381 AK381 AM381 AO381 AQ381 X382:AE382 AG382 AI382 AK382 AM382 AO382 AQ382 X383:AE383 AG383 AI383 AK383 AM383 AO383 AQ383 X384:AE384 AG384 AI384 AK384 AM384 AO384 AQ384 X385:AE385 AG385 AI385 AK385 AM385 AO385 AQ385 X386:AE386 AG386 AI386 AK386 AM386 AO386 AQ386 X387:AE387 AG387 AI387 AK387 AM387 AO387 AQ387 X388:AE388 AG388 AI388 AK388 AM388 AO388 AQ388 X389:AE389 AG389 AI389 AK389 AM389 AO389 AQ389 X390:AE390 AG390 AI390 AK390 AM390 AO390 AQ390 X391:AE391 AG391 AI391 AK391 AM391 AO391 AQ391 X392:AE392 AG392 AI392 AK392 AM392 AO392 AQ392 X393:AE393 AG393 AI393 AK393 AM393 AO393 AQ393 X394:AE394 AG394 AI394 AK394 AM394 AO394 AQ394 X395:AE395 AG395 AI395 AK395 AM395 AO395 AQ395 X396:AE396 AG396 AI396 AK396 AM396 AO396 AQ396 X397:AE397 AG397 AI397 AK397 AM397 AO397 AQ397 X398:AE398 AG398 AI398 AK398 AM398 AO398 AQ398 X399:AE399 AG399 AI399 AK399 AM399 AO399 AQ399 X400:AE400 AG400 AI400 AK400 AM400 AO400 AQ400 X401:AE401 AG401 AI401 AK401 AM401 AO401 AQ401 X402:AE402 AG402 AI402 AK402 AM402 AO402 AQ402 X403:AE403 AG403 AI403 AK403 AM403 AO403 AQ403 X404:AE404 AG404 AI404 AK404 AM404 AO404 AQ404 X405:AE405 AG405 AI405 AK405 AM405 AO405 AQ405 X406:AE406 AG406 AI406 AK406 AM406 AO406 AQ406 X407:AE407 AG407 AI407 AK407 AM407 AO407 AQ407 X408:AE408 AG408 AI408 AK408 AM408 AO408 AQ408 X409:AE409 AG409 AI409 AK409 AM409 AO409 AQ409 X410:AE410 AG410 AI410 AK410 AM410 AO410 AQ410 X411:AE411 AG411 AI411 AK411 AM411 AO411 AQ411 X412:AE412 AG412 AI412 AK412 AM412 AO412 AQ412 X413:AE413 AG413 AI413 AK413 AM413 AO413 AQ413 X414:AE414 AG414 AI414 AK414 AM414 AO414 AQ414 X415:AE415 AG415 AI415 AK415 AM415 AO415 AQ415 X416:AE416 AG416 AI416 AK416 AM416 AO416 AQ416 X417:AE417 AG417 AI417 AK417 AM417 AO417 AQ417 X418:AE418 AG418 AI418 AK418 AM418 AO418 AQ418 X419:AE419 AG419 AI419 AK419 AM419 AO419 AQ419 X420:AE420 AG420 AI420 AK420 AM420 AO420 AQ420 X421:AE421 AG421 AI421 AK421 AM421 AO421 AQ421 X422:AE422 AG422 AI422 AK422 AM422 AO422 AQ422 X423:AE423 AG423 AI423 AK423 AM423 AO423 AQ423 X424:AE424 AG424 AI424 AK424 AM424 AO424 AQ424 X425:AE425 AG425 AI425 AK425 AM425 AO425 AQ425 X426:AE426 AG426 AI426 AK426 AM426 AO426 AQ426 X427:AE427 AG427 AI427 AK427 AM427 AO427 AQ427 X428:AE428 AG428 AI428 AK428 AM428 AO428 AQ428 X429:AE429 AG429 AI429 AK429 AM429 AO429 AQ429 X430:AE430 AG430 AI430 AK430 AM430 AO430 AQ430 X431:AE431 AG431 AI431 AK431 AM431 AO431 AQ431 X432:AE432 AG432 AI432 AK432 AM432 AO432 AQ432 X433:AE433 AG433 AI433 AK433 AM433 AO433 AQ433 X434:AE434 AG434 AI434 AK434 AM434 AO434 AQ434 X435:AE435 AG435 AI435 AK435 AM435 AO435 AQ435 X436:AE436 AG436 AI436 AK436 AM436 AO436 AQ436 X437:AE437 AG437 AI437 AK437 AM437 AO437 AQ437 X438:AE438 AG438 AI438 AK438 AM438 AO438 AQ438 X439:AE439 AG439 AI439 AK439 AM439 AO439 AQ439 X440:AE440 AG440 AI440 AK440 AM440 AO440 AQ440 X441:AE441 AG441 AI441 AK441 AM441 AO441 AQ441 X442:AE442 AG442 AI442 AK442 AM442 AO442 AQ442 X443:AE443 AG443 AI443 AK443 AM443 AO443 AQ443 X444:AE444 AG444 AI444 AK444 AM444 AO444 AQ444 X445:AE445 AG445 AI445 AK445 AM445 AO445 AQ445 X446:AE446 AG446 AI446 AK446 AM446 AO446 AQ446 X447:AE447 AG447 AI447 AK447 AM447 AO447 AQ447 X448:AE448 AG448 AI448 AK448 AM448 AO448 AQ448 X449:AE449 AG449 AI449 AK449 AM449 AO449 AQ449 X450:AE450 AG450 AI450 AK450 AM450 AO450 AQ450 X451:AE451 AG451 AI451 AK451 AM451 AO451 AQ451 X452:AE452 AG452 AI452 AK452 AM452 AO452 AQ452 X453:AE453 AG453 AI453 AK453 AM453 AO453 AQ453 X454:AE454 AG454 AI454 AK454 AM454 AO454 AQ454 X455:AE455 AG455 AI455 AK455 AM455 AO455 AQ455 X456:AE456 AG456 AI456 AK456 AM456 AO456 AQ456 X457:AE457 AG457 AI457 AK457 AM457 AO457 AQ457 X458:AE458 AG458 AI458 AK458 AM458 AO458 AQ458 X459:AE459 AG459 AI459 AK459 AM459 AO459 AQ459 X460:AE460 AG460 AI460 AK460 AM460 AO460 AQ460 X461:AE461 AG461 AI461 AK461 AM461 AO461 AQ461 X462:AE462 AG462 AI462 AK462 AM462 AO462 AQ462 X463:AE463 AG463 AI463 AK463 AM463 AO463 AQ463 X464:AE464 AG464 AI464 AK464 AM464 AO464 AQ464 X465:AE465 AG465 AI465 AK465 AM465 AO465 AQ465 X466:AE466 AG466 AI466 AK466 AM466 AO466 AQ466 X467:AE467 AG467 AI467 AK467 AM467 AO467 AQ467 X468:AE468 AG468 AI468 AK468 AM468 AO468 AQ468 X469:AE469 AG469 AI469 AK469 AM469 AO469 AQ469 X470:AE470 AG470 AI470 AK470 AM470 AO470 AQ470 X471:AE471 AG471 AI471 AK471 AM471 AO471 AQ471 X472:AE472 AG472 AI472 AK472 AM472 AO472 AQ472 X473:AE473 AG473 AI473 AK473 AM473 AO473 AQ473 X474:AE474 AG474 AI474 AK474 AM474 AO474 AQ474 X475:AE475 AG475 AI475 AK475 AM475 AO475 AQ475 X476:AE476 AG476 AI476 AK476 AM476 AO476 AQ476 X477:AE477 AG477 AI477 AK477 AM477 AO477 AQ477 X478:AE478 AG478 AI478 AK478 AM478 AO478 AQ478 X479:AE479 AG479 AI479 AK479 AM479 AO479 AQ479 X480:AE480 AG480 AI480 AK480 AM480 AO480 AQ480 X481:AE481 AG481 AI481 AK481 AM481 AO481 AQ481 X482:AE482 AG482 AI482 AK482 AM482 AO482 AQ482 X483:AE483 AG483 AI483 AK483 AM483 AO483 AQ483 X484:AE484 AG484 AI484 AK484 AM484 AO484 AQ484 X485:AE485 AG485 AI485 AK485 AM485 AO485 AQ485 X486:AE486 AG486 AI486 AK486 AM486 AO486 AQ486 X487:AE487 AG487 AI487 AK487 AM487 AO487 AQ487 X488:AE488 AG488 AI488 AK488 AM488 AO488 AQ488 X489:AE489 AG489 AI489 AK489 AM489 AO489 AQ489 X490:AE490 AG490 AI490 AK490 AM490 AO490 AQ490 X491:AE491 AG491 AI491 AK491 AM491 AO491 AQ491 X492:AE492 AG492 AI492 AK492 AM492 AO492 AQ492 X493:AE493 AG493 AI493 AK493 AM493 AO493 AQ493 X494:AE494 AG494 AI494 AK494 AM494 AO494 AQ494 X495:AE495 AG495 AI495 AK495 AM495 AO495 AQ495 X496:AE496 AG496 AI496 AK496 AM496 AO496 AQ496 X497:AE497 AG497 AI497 AK497 AM497 AO497 AQ497 X498:AE498 AG498 AI498 AK498 AM498 AO498 AQ498 X499:AE499 AG499 AI499 AK499 AM499 AO499 AQ499 X500:AE500 AG500 AI500 AK500 AM500 AO500 AQ500 X501:AE501 AG501 AI501 AK501 AM501 AO501 AQ501 X502:AE502 AG502 AI502 AK502 AM502 AO502 AQ502 X503:AE503 AG503 AI503 AK503 AM503 AO503 AQ503">
    <cfRule type="cellIs" dxfId="110" priority="10" stopIfTrue="1" operator="greaterThan">
      <formula>0</formula>
    </cfRule>
    <cfRule type="cellIs" dxfId="109" priority="10" stopIfTrue="1" operator="lessThan">
      <formula>0</formula>
    </cfRule>
  </conditionalFormatting>
  <conditionalFormatting sqref="AH2 AJ2 AL2 AN2 AP2:AV2 AF3 AH3 AJ3 AL3 AN3 AP3 AR3:AV3 AF4 AH4 AJ4 AL4 AN4 AP4 AR4:AS4 AF5 AH5 AJ5 AL5 AN5 AP5 AR5:AS5 AF6 AH6 AJ6 AL6 AN6 AP6 AR6:AV6 AF7 AH7 AJ7 AL7 AN7 AP7 AR7:AS7 AF8 AH8 AJ8 AL8 AN8 AP8 AR8:AS8 AF9 AH9 AJ9 AL9 AN9 AP9 AR9:AV9 AF10 AH10 AJ10 AL10 AN10 AP10 AR10:AS10 AF11 AH11 AJ11 AL11 AN11 AP11 AR11:AS11 AF12 AH12 AJ12 AL12 AN12 AP12 AR12:AV12 AF13 AH13 AJ13 AL13 AN13 AP13 AR13:AS13 AF14 AH14 AJ14 AL14 AN14 AP14 AR14:AS14 AF15 AH15 AJ15 AL15 AN15 AP15 AR15:AV15 AF16 AH16 AJ16 AL16 AN16 AP16 AR16:AS16 AF17 AH17 AJ17 AL17 AN17 AP17 AR17:AS17 AF18 AH18 AJ18 AL18 AN18 AP18 AR18:AV18 AF19 AH19 AJ19 AL19 AN19 AP19 AR19:AS19 AF20 AH20 AJ20 AL20 AN20 AP20 AR20:AS20 AF21 AH21 AJ21 AL21 AN21 AP21 AR21:AV21 AF22 AH22 AJ22 AL22 AN22 AP22 AR22:AS22 AF23 AH23 AJ23 AL23 AN23 AP23 AR23:AS23 AF24 AH24 AJ24 AL24 AN24 AP24 AR24:AV24 AF25 AH25 AJ25 AL25 AN25 AP25 AR25:AS25 AF26 AH26 AJ26 AL26 AN26 AP26 AR26:AS26 AF27 AH27 AJ27 AL27 AN27 AP27 AR27:AV27 AF28 AH28 AJ28 AL28 AN28 AP28 AR28:AS28 AF29 AH29 AJ29 AL29 AN29 AP29 AR29:AS29 AF30 AH30 AJ30 AL30 AN30 AP30 AR30:AV30 AF31 AH31 AJ31 AL31 AN31 AP31 AR31:AS31 AF32 AH32 AJ32 AL32 AN32 AP32 AR32:AS32 AF33 AH33 AJ33 AL33 AN33 AP33 AR33:AV33 AF34 AH34 AJ34 AL34 AN34 AP34 AR34:AS34 AF35 AH35 AJ35 AL35 AN35 AP35 AR35:AS35 AF36 AH36 AJ36 AL36 AN36 AP36 AR36:AV36 AF37 AH37 AJ37 AL37 AN37 AP37 AR37:AS37 AF38 AH38 AJ38 AL38 AN38 AP38 AR38:AS38 AF39 AH39 AJ39 AL39 AN39 AP39 AR39:AV39 AF40 AH40 AJ40 AL40 AN40 AP40 AR40:AS40 AF41 AH41 AJ41 AL41 AN41 AP41 AR41:AS41 AF42 AH42 AJ42 AL42 AN42 AP42 AR42:AV42 AF43 AH43 AJ43 AL43 AN43 AP43 AR43:AS43 AF44 AH44 AJ44 AL44 AN44 AP44 AR44:AS44 AF45 AH45 AJ45 AL45 AN45 AP45 AR45:AV45 AF46 AH46 AJ46 AL46 AN46 AP46 AR46:AS46 AF47 AH47 AJ47 AL47 AN47 AP47 AR47:AS47 AF48 AH48 AJ48 AL48 AN48 AP48 AR48:AV48 AF49 AH49 AJ49 AL49 AN49 AP49 AR49:AS49 AF50 AH50 AJ50 AL50 AN50 AP50 AR50:AS50 AF51 AH51 AJ51 AL51 AN51 AP51 AR51:AV51 AF52 AH52 AJ52 AL52 AN52 AP52 AR52:AS52 AF53 AH53 AJ53 AL53 AN53 AP53 AR53:AS53 AF54 AH54 AJ54 AL54 AN54 AP54 AR54:AV54 AF55 AH55 AJ55 AL55 AN55 AP55 AR55:AS55 AF56 AH56 AJ56 AL56 AN56 AP56 AR56:AS56 AF57 AH57 AJ57 AL57 AN57 AP57 AR57:AV57 AF58 AH58 AJ58 AL58 AN58 AP58 AR58:AS58 AF59 AH59 AJ59 AL59 AN59 AP59 AR59:AS59 AF60 AH60 AJ60 AL60 AN60 AP60 AR60:AV60 AF61 AH61 AJ61 AL61 AN61 AP61 AR61:AS61 AF62 AH62 AJ62 AL62 AN62 AP62 AR62:AS62 AF63 AH63 AJ63 AL63 AN63 AP63 AR63:AV63 AF64 AH64 AJ64 AL64 AN64 AP64 AR64:AS64 AF65 AH65 AJ65 AL65 AN65 AP65 AR65:AS65 AF66 AH66 AJ66 AL66 AN66 AP66 AR66:AV66 AF67 AH67 AJ67 AL67 AN67 AP67 AR67:AS67 AF68 AH68 AJ68 AL68 AN68 AP68 AR68:AS68 AF69 AH69 AJ69 AL69 AN69 AP69 AR69:AV69 AF70 AH70 AJ70 AL70 AN70 AP70 AR70:AS70 AF71 AH71 AJ71 AL71 AN71 AP71 AR71:AS71 AF72 AH72 AJ72 AL72 AN72 AP72 AR72:AV72 AF73 AH73 AJ73 AL73 AN73 AP73 AR73:AS73 AF74 AH74 AJ74 AL74 AN74 AP74 AR74:AS74 AF75 AH75 AJ75 AL75 AN75 AP75 AR75:AV75 AF76 AH76 AJ76 AL76 AN76 AP76 AR76:AS76 AF77 AH77 AJ77 AL77 AN77 AP77 AR77:AS77 AF78 AH78 AJ78 AL78 AN78 AP78 AR78:AV78 AF79 AH79 AJ79 AL79 AN79 AP79 AR79:AS79 AF80 AH80 AJ80 AL80 AN80 AP80 AR80:AS80 AF81 AH81 AJ81 AL81 AN81 AP81 AR81:AV81 AF82 AH82 AJ82 AL82 AN82 AP82 AR82:AS82 AF83 AH83 AJ83 AL83 AN83 AP83 AR83:AS83 AF84 AH84 AJ84 AL84 AN84 AP84 AR84:AV84 AF85 AH85 AJ85 AL85 AN85 AP85 AR85:AS85 AF86 AH86 AJ86 AL86 AN86 AP86 AR86:AS86 AF87 AH87 AJ87 AL87 AN87 AP87 AR87:AV87 AF88 AH88 AJ88 AL88 AN88 AP88 AR88:AS88 AF89 AH89 AJ89 AL89 AN89 AP89 AR89:AS89 AF90 AH90 AJ90 AL90 AN90 AP90 AR90:AV90 AF91 AH91 AJ91 AL91 AN91 AP91 AR91:AS91 AF92 AH92 AJ92 AL92 AN92 AP92 AR92:AS92 AF93 AH93 AJ93 AL93 AN93 AP93 AR93:AV93 AF94 AH94 AJ94 AL94 AN94 AP94 AR94:AS94 AF95 AH95 AJ95 AL95 AN95 AP95 AR95:AS95 AF96 AH96 AJ96 AL96 AN96 AP96 AR96:AV96 AF97 AH97 AJ97 AL97 AN97 AP97 AR97:AS97 AF98 AH98 AJ98 AL98 AN98 AP98 AR98:AS98 AF99 AH99 AJ99 AL99 AN99 AP99 AR99:AV99 AF100 AH100 AJ100 AL100 AN100 AP100 AR100:AS100 AF101 AH101 AJ101 AL101 AN101 AP101 AR101:AS101 AF102 AH102 AJ102 AL102 AN102 AP102 AR102:AV102 AF103 AH103 AJ103 AL103 AN103 AP103 AR103:AS103 AF104 AH104 AJ104 AL104 AN104 AP104 AR104:AS104 AF105 AH105 AJ105 AL105 AN105 AP105 AR105:AV105 AF106 AH106 AJ106 AL106 AN106 AP106 AR106:AS106 AF107 AH107 AJ107 AL107 AN107 AP107 AR107:AS107 AF108 AH108 AJ108 AL108 AN108 AP108 AR108:AV108 AF109 AH109 AJ109 AL109 AN109 AP109 AR109:AS109 AF110 AH110 AJ110 AL110 AN110 AP110 AR110:AS110 AF111 AH111 AJ111 AL111 AN111 AP111 AR111:AV111 AF112 AH112 AJ112 AL112 AN112 AP112 AR112:AS112 AF113 AH113 AJ113 AL113 AN113 AP113 AR113:AS113 AF114 AH114 AJ114 AL114 AN114 AP114 AR114:AV114 AF115 AH115 AJ115 AL115 AN115 AP115 AR115:AS115 AF116 AH116 AJ116 AL116 AN116 AP116 AR116:AS116 AF117 AH117 AJ117 AL117 AN117 AP117 AR117:AV117 AF118 AH118 AJ118 AL118 AN118 AP118 AR118:AS118 AF119 AH119 AJ119 AL119 AN119 AP119 AR119:AS119 AF120 AH120 AJ120 AL120 AN120 AP120 AR120:AV120 AF121 AH121 AJ121 AL121 AN121 AP121 AR121:AS121 AF122 AH122 AJ122 AL122 AN122 AP122 AR122:AS122 AF123 AH123 AJ123 AL123 AN123 AP123 AR123:AV123 AF124 AH124 AJ124 AL124 AN124 AP124 AR124:AS124 AF125 AH125 AJ125 AL125 AN125 AP125 AR125:AS125 AF126 AH126 AJ126 AL126 AN126 AP126 AR126:AV126 AF127 AH127 AJ127 AL127 AN127 AP127 AR127:AS127 AF128 AH128 AJ128 AL128 AN128 AP128 AR128:AS128 AF129 AH129 AJ129 AL129 AN129 AP129 AR129:AV129 AF130 AH130 AJ130 AL130 AN130 AP130 AR130:AS130 AF131 AH131 AJ131 AL131 AN131 AP131 AR131:AS131 AF132 AH132 AJ132 AL132 AN132 AP132 AR132:AV132 AF133 AH133 AJ133 AL133 AN133 AP133 AR133:AS133 AF134 AH134 AJ134 AL134 AN134 AP134 AR134:AS134 AF135 AH135 AJ135 AL135 AN135 AP135 AR135:AV135 AF136 AH136 AJ136 AL136 AN136 AP136 AR136:AS136 AF137 AH137 AJ137 AL137 AN137 AP137 AR137:AS137 AF138 AH138 AJ138 AL138 AN138 AP138 AR138:AV138 AF139 AH139 AJ139 AL139 AN139 AP139 AR139:AS139 AF140 AH140 AJ140 AL140 AN140 AP140 AR140:AS140 AF141 AH141 AJ141 AL141 AN141 AP141 AR141:AV141 AF142 AH142 AJ142 AL142 AN142 AP142 AR142:AS142 AF143 AH143 AJ143 AL143 AN143 AP143 AR143:AS143 AF144 AH144 AJ144 AL144 AN144 AP144 AR144:AV144 AF145 AH145 AJ145 AL145 AN145 AP145 AR145:AS145 AF146 AH146 AJ146 AL146 AN146 AP146 AR146:AS146 AF147 AH147 AJ147 AL147 AN147 AP147 AR147:AV147 AF148 AH148 AJ148 AL148 AN148 AP148 AR148:AS148 AF149 AH149 AJ149 AL149 AN149 AP149 AR149:AS149 AF150 AH150 AJ150 AL150 AN150 AP150 AR150:AV150 AF151 AH151 AJ151 AL151 AN151 AP151 AR151:AS151 AF152 AH152 AJ152 AL152 AN152 AP152 AR152:AS152 AF153 AH153 AJ153 AL153 AN153 AP153 AR153:AV153 AF154 AH154 AJ154 AL154 AN154 AP154 AR154:AS154 AF155 AH155 AJ155 AL155 AN155 AP155 AR155:AS155 AF156 AH156 AJ156 AL156 AN156 AP156 AR156:AV156 AF157 AH157 AJ157 AL157 AN157 AP157 AR157:AS157 AF158 AH158 AJ158 AL158 AN158 AP158 AR158:AS158 AF159 AH159 AJ159 AL159 AN159 AP159 AR159:AV159 AF160 AH160 AJ160 AL160 AN160 AP160 AR160:AS160 AF161 AH161 AJ161 AL161 AN161 AP161 AR161:AS161 AF162 AH162 AJ162 AL162 AN162 AP162 AR162:AV162 AF163 AH163 AJ163 AL163 AN163 AP163 AR163:AS163 AF164 AH164 AJ164 AL164 AN164 AP164 AR164:AS164 AF165 AH165 AJ165 AL165 AN165 AP165 AR165:AV165 AF166 AH166 AJ166 AL166 AN166 AP166 AR166:AS166 AF167 AH167 AJ167 AL167 AN167 AP167 AR167:AS167 AF168 AH168 AJ168 AL168 AN168 AP168 AR168:AV168 AF169 AH169 AJ169 AL169 AN169 AP169 AR169:AS169 AF170 AH170 AJ170 AL170 AN170 AP170 AR170:AS170 AF171 AH171 AJ171 AL171 AN171 AP171 AR171:AV171 AF172 AH172 AJ172 AL172 AN172 AP172 AR172:AS172 AF173 AH173 AJ173 AL173 AN173 AP173 AR173:AS173 AF174 AH174 AJ174 AL174 AN174 AP174 AR174:AV174 AF175 AH175 AJ175 AL175 AN175 AP175 AR175:AS175 AF176 AH176 AJ176 AL176 AN176 AP176 AR176:AS176 AF177 AH177 AJ177 AL177 AN177 AP177 AR177:AV177 AF178 AH178 AJ178 AL178 AN178 AP178 AR178:AS178 AF179 AH179 AJ179 AL179 AN179 AP179 AR179:AS179 AF180 AH180 AJ180 AL180 AN180 AP180 AR180:AV180 AF181 AH181 AJ181 AL181 AN181 AP181 AR181:AS181 AF182 AH182 AJ182 AL182 AN182 AP182 AR182:AS182 AF183 AH183 AJ183 AL183 AN183 AP183 AR183:AV183 AF184 AH184 AJ184 AL184 AN184 AP184 AR184:AS184 AF185 AH185 AJ185 AL185 AN185 AP185 AR185:AS185 AF186 AH186 AJ186 AL186 AN186 AP186 AR186:AV186 AF187 AH187 AJ187 AL187 AN187 AP187 AR187:AS187 AF188 AH188 AJ188 AL188 AN188 AP188 AR188:AS188 AF189 AH189 AJ189 AL189 AN189 AP189 AR189:AV189 AF190 AH190 AJ190 AL190 AN190 AP190 AR190:AS190 AF191 AH191 AJ191 AL191 AN191 AP191 AR191:AS191 AF192 AH192 AJ192 AL192 AN192 AP192 AR192:AV192 AF193 AH193 AJ193 AL193 AN193 AP193 AR193:AS193 AF194 AH194 AJ194 AL194 AN194 AP194 AR194:AS194 AF195 AH195 AJ195 AL195 AN195 AP195 AR195:AV195 AF196 AH196 AJ196 AL196 AN196 AP196 AR196:AS196 AF197 AH197 AJ197 AL197 AN197 AP197 AR197:AS197 AF198 AH198 AJ198 AL198 AN198 AP198 AR198:AV198 AF199 AH199 AJ199 AL199 AN199 AP199 AR199:AS199 AF200 AH200 AJ200 AL200 AN200 AP200 AR200:AS200 AF201 AH201 AJ201 AL201 AN201 AP201 AR201:AV201 AF202 AH202 AJ202 AL202 AN202 AP202 AR202:AS202 AF203 AH203 AJ203 AL203 AN203 AP203 AR203:AS203 AF204 AH204 AJ204 AL204 AN204 AP204 AR204:AV204 AF205 AH205 AJ205 AL205 AN205 AP205 AR205:AS205 AF206 AH206 AJ206 AL206 AN206 AP206 AR206:AS206 AF207 AH207 AJ207 AL207 AN207 AP207 AR207:AV207 AF208 AH208 AJ208 AL208 AN208 AP208 AR208:AS208 AF209 AH209 AJ209 AL209 AN209 AP209 AR209:AS209 AF210 AH210 AJ210 AL210 AN210 AP210 AR210:AV210 AF211 AH211 AJ211 AL211 AN211 AP211 AR211:AS211 AF212 AH212 AJ212 AL212 AN212 AP212 AR212:AS212 AF213 AH213 AJ213 AL213 AN213 AP213 AR213:AV213 AF214 AH214 AJ214 AL214 AN214 AP214 AR214:AS214 AF215 AH215 AJ215 AL215 AN215 AP215 AR215:AS215 AF216 AH216 AJ216 AL216 AN216 AP216 AR216:AV216 AF217 AH217 AJ217 AL217 AN217 AP217 AR217:AS217 AF218 AH218 AJ218 AL218 AN218 AP218 AR218:AS218 AF219 AH219 AJ219 AL219 AN219 AP219 AR219:AV219 AF220 AH220 AJ220 AL220 AN220 AP220 AR220:AS220 AF221 AH221 AJ221 AL221 AN221 AP221 AR221:AS221 AF222 AH222 AJ222 AL222 AN222 AP222 AR222:AV222 AF223 AH223 AJ223 AL223 AN223 AP223 AR223:AS223 AF224 AH224 AJ224 AL224 AN224 AP224 AR224:AS224 AF225 AH225 AJ225 AL225 AN225 AP225 AR225:AV225 AF226 AH226 AJ226 AL226 AN226 AP226 AR226:AS226 AF227 AH227 AJ227 AL227 AN227 AP227 AR227:AS227 AF228 AH228 AJ228 AL228 AN228 AP228 AR228:AV228 AF229 AH229 AJ229 AL229 AN229 AP229 AR229:AS229 AF230 AH230 AJ230 AL230 AN230 AP230 AR230:AS230 AF231 AH231 AJ231 AL231 AN231 AP231 AR231:AV231 AF232 AH232 AJ232 AL232 AN232 AP232 AR232:AS232 AF233 AH233 AJ233 AL233 AN233 AP233 AR233:AS233 AF234 AH234 AJ234 AL234 AN234 AP234 AR234:AV234 AF235 AH235 AJ235 AL235 AN235 AP235 AR235:AS235 AF236 AH236 AJ236 AL236 AN236 AP236 AR236:AS236 AF237 AH237 AJ237 AL237 AN237 AP237 AR237:AV237 AF238 AH238 AJ238 AL238 AN238 AP238 AR238:AS238 AF239 AH239 AJ239 AL239 AN239 AP239 AR239:AS239 AF240 AH240 AJ240 AL240 AN240 AP240 AR240:AV240 AF241 AH241 AJ241 AL241 AN241 AP241 AR241:AS241 AF242 AH242 AJ242 AL242 AN242 AP242 AR242:AS242 AF243 AH243 AJ243 AL243 AN243 AP243 AR243:AV243 AF244 AH244 AJ244 AL244 AN244 AP244 AR244:AS244 AF245 AH245 AJ245 AL245 AN245 AP245 AR245:AS245 AF246 AH246 AJ246 AL246 AN246 AP246 AR246:AV246 AF247 AH247 AJ247 AL247 AN247 AP247 AR247:AS247 AF248 AH248 AJ248 AL248 AN248 AP248 AR248:AS248 AF249 AH249 AJ249 AL249 AN249 AP249 AR249:AV249 AF250 AH250 AJ250 AL250 AN250 AP250 AR250:AS250 AF251 AH251 AJ251 AL251 AN251 AP251 AR251:AS251 AF252 AH252 AJ252 AL252 AN252 AP252 AR252:AV252 AF253 AH253 AJ253 AL253 AN253 AP253 AR253:AS253 AF254 AH254 AJ254 AL254 AN254 AP254 AR254:AS254 AF255 AH255 AJ255 AL255 AN255 AP255 AR255:AV255 AF256 AH256 AJ256 AL256 AN256 AP256 AR256:AS256 AF257 AH257 AJ257 AL257 AN257 AP257 AR257:AS257 AF258 AH258 AJ258 AL258 AN258 AP258 AR258:AV258 AF259 AH259 AJ259 AL259 AN259 AP259 AR259:AS259 AF260 AH260 AJ260 AL260 AN260 AP260 AR260:AS260 AF261 AH261 AJ261 AL261 AN261 AP261 AR261:AV261 AF262 AH262 AJ262 AL262 AN262 AP262 AR262:AS262 AF263 AH263 AJ263 AL263 AN263 AP263 AR263:AS263 AF264 AH264 AJ264 AL264 AN264 AP264 AR264:AV264 AF265 AH265 AJ265 AL265 AN265 AP265 AR265:AS265 AF266 AH266 AJ266 AL266 AN266 AP266 AR266:AS266 AF267 AH267 AJ267 AL267 AN267 AP267 AR267:AV267 AF268 AH268 AJ268 AL268 AN268 AP268 AR268:AS268 AF269 AH269 AJ269 AL269 AN269 AP269 AR269:AS269 AF270 AH270 AJ270 AL270 AN270 AP270 AR270:AV270 AF271 AH271 AJ271 AL271 AN271 AP271 AR271:AS271 AF272 AH272 AJ272 AL272 AN272 AP272 AR272:AS272 AF273 AH273 AJ273 AL273 AN273 AP273 AR273:AV273 AF274 AH274 AJ274 AL274 AN274 AP274 AR274:AS274 AF275 AH275 AJ275 AL275 AN275 AP275 AR275:AS275 AF276 AH276 AJ276 AL276 AN276 AP276 AR276:AV276 AF277 AH277 AJ277 AL277 AN277 AP277 AR277:AS277 AF278 AH278 AJ278 AL278 AN278 AP278 AR278:AS278 AF279 AH279 AJ279 AL279 AN279 AP279 AR279:AV279 AF280 AH280 AJ280 AL280 AN280 AP280 AR280:AS280 AF281 AH281 AJ281 AL281 AN281 AP281 AR281:AS281 AF282 AH282 AJ282 AL282 AN282 AP282 AR282:AV282 AF283 AH283 AJ283 AL283 AN283 AP283 AR283:AS283 AF284 AH284 AJ284 AL284 AN284 AP284 AR284:AS284 AF285 AH285 AJ285 AL285 AN285 AP285 AR285:AV285 AF286 AH286 AJ286 AL286 AN286 AP286 AR286:AS286 AF287 AH287 AJ287 AL287 AN287 AP287 AR287:AS287 AF288 AH288 AJ288 AL288 AN288 AP288 AR288:AV288 AF289 AH289 AJ289 AL289 AN289 AP289 AR289:AS289 AF290 AH290 AJ290 AL290 AN290 AP290 AR290:AS290 AF291 AH291 AJ291 AL291 AN291 AP291 AR291:AV291 AF292 AH292 AJ292 AL292 AN292 AP292 AR292:AS292 AF293 AH293 AJ293 AL293 AN293 AP293 AR293:AS293 AF294 AH294 AJ294 AL294 AN294 AP294 AR294:AV294 AF295 AH295 AJ295 AL295 AN295 AP295 AR295:AS295 AF296 AH296 AJ296 AL296 AN296 AP296 AR296:AS296 AF297 AH297 AJ297 AL297 AN297 AP297 AR297:AV297 AF298 AH298 AJ298 AL298 AN298 AP298 AR298:AS298 AF299 AH299 AJ299 AL299 AN299 AP299 AR299:AS299 AF300 AH300 AJ300 AL300 AN300 AP300 AR300:AV300 AF301 AH301 AJ301 AL301 AN301 AP301 AR301:AS301 AF302 AH302 AJ302 AL302 AN302 AP302 AR302:AS302 AF303 AH303 AJ303 AL303 AN303 AP303 AR303:AV303 AF304 AH304 AJ304 AL304 AN304 AP304 AR304:AS304 AF305 AH305 AJ305 AL305 AN305 AP305 AR305:AS305 AF306 AH306 AJ306 AL306 AN306 AP306 AR306:AV306 AF307 AH307 AJ307 AL307 AN307 AP307 AR307:AS307 AF308 AH308 AJ308 AL308 AN308 AP308 AR308:AS308 AF309 AH309 AJ309 AL309 AN309 AP309 AR309:AV309 AF310 AH310 AJ310 AL310 AN310 AP310 AR310:AS310 AF311 AH311 AJ311 AL311 AN311 AP311 AR311:AS311 AF312 AH312 AJ312 AL312 AN312 AP312 AR312:AV312 AF313 AH313 AJ313 AL313 AN313 AP313 AR313:AS313 AF314 AH314 AJ314 AL314 AN314 AP314 AR314:AS314 AF315 AH315 AJ315 AL315 AN315 AP315 AR315:AV315 AF316 AH316 AJ316 AL316 AN316 AP316 AR316:AS316 AF317 AH317 AJ317 AL317 AN317 AP317 AR317:AS317 AF318 AH318 AJ318 AL318 AN318 AP318 AR318:AV318 AF319 AH319 AJ319 AL319 AN319 AP319 AR319:AS319 AF320 AH320 AJ320 AL320 AN320 AP320 AR320:AS320 AF321 AH321 AJ321 AL321 AN321 AP321 AR321:AV321 AF322 AH322 AJ322 AL322 AN322 AP322 AR322:AS322 AF323 AH323 AJ323 AL323 AN323 AP323 AR323:AS323 AF324 AH324 AJ324 AL324 AN324 AP324 AR324:AV324 AF325 AH325 AJ325 AL325 AN325 AP325 AR325:AS325 AF326 AH326 AJ326 AL326 AN326 AP326 AR326:AS326 AF327 AH327 AJ327 AL327 AN327 AP327 AR327:AV327 AF328 AH328 AJ328 AL328 AN328 AP328 AR328:AS328 AF329 AH329 AJ329 AL329 AN329 AP329 AR329:AS329 AF330 AH330 AJ330 AL330 AN330 AP330 AR330:AV330 AF331 AH331 AJ331 AL331 AN331 AP331 AR331:AS331 AF332 AH332 AJ332 AL332 AN332 AP332 AR332:AS332 AF333 AH333 AJ333 AL333 AN333 AP333 AR333:AV333 AF334 AH334 AJ334 AL334 AN334 AP334 AR334:AS334 AF335 AH335 AJ335 AL335 AN335 AP335 AR335:AS335 AF336 AH336 AJ336 AL336 AN336 AP336 AR336:AV336 AF337 AH337 AJ337 AL337 AN337 AP337 AR337:AS337 AF338 AH338 AJ338 AL338 AN338 AP338 AR338:AS338 AF339 AH339 AJ339 AL339 AN339 AP339 AR339:AV339 AF340 AH340 AJ340 AL340 AN340 AP340 AR340:AS340 AF341 AH341 AJ341 AL341 AN341 AP341 AR341:AS341 AF342 AH342 AJ342 AL342 AN342 AP342 AR342:AV342 AF343 AH343 AJ343 AL343 AN343 AP343 AR343:AS343 AF344 AH344 AJ344 AL344 AN344 AP344 AR344:AS344 AF345 AH345 AJ345 AL345 AN345 AP345 AR345:AV345 AF346 AH346 AJ346 AL346 AN346 AP346 AR346:AS346 AF347 AH347 AJ347 AL347 AN347 AP347 AR347:AS347 AF348 AH348 AJ348 AL348 AN348 AP348 AR348:AV348 AF349 AH349 AJ349 AL349 AN349 AP349 AR349:AS349 AF350 AH350 AJ350 AL350 AN350 AP350 AR350:AS350 AF351 AH351 AJ351 AL351 AN351 AP351 AR351:AV351 AF352 AH352 AJ352 AL352 AN352 AP352 AR352:AS352 AF353 AH353 AJ353 AL353 AN353 AP353 AR353:AS353 AF354 AH354 AJ354 AL354 AN354 AP354 AR354:AV354 AF355 AH355 AJ355 AL355 AN355 AP355 AR355:AS355 AF356 AH356 AJ356 AL356 AN356 AP356 AR356:AS356 AF357 AH357 AJ357 AL357 AN357 AP357 AR357:AV357 AF358 AH358 AJ358 AL358 AN358 AP358 AR358:AS358 AF359 AH359 AJ359 AL359 AN359 AP359 AR359:AS359 AF360 AH360 AJ360 AL360 AN360 AP360 AR360:AV360 AF361 AH361 AJ361 AL361 AN361 AP361 AR361:AS361 AF362 AH362 AJ362 AL362 AN362 AP362 AR362:AS362 AF363 AH363 AJ363 AL363 AN363 AP363 AR363:AV363 AF364 AH364 AJ364 AL364 AN364 AP364 AR364:AS364 AF365 AH365 AJ365 AL365 AN365 AP365 AR365:AS365 AF366 AH366 AJ366 AL366 AN366 AP366 AR366:AV366 AF367 AH367 AJ367 AL367 AN367 AP367 AR367:AS367 AF368 AH368 AJ368 AL368 AN368 AP368 AR368:AS368 AF369 AH369 AJ369 AL369 AN369 AP369 AR369:AV369 AF370 AH370 AJ370 AL370 AN370 AP370 AR370:AS370 AF371 AH371 AJ371 AL371 AN371 AP371 AR371:AS371 AF372 AH372 AJ372 AL372 AN372 AP372 AR372:AV372 AF373 AH373 AJ373 AL373 AN373 AP373 AR373:AS373 AF374 AH374 AJ374 AL374 AN374 AP374 AR374:AS374 AF375 AH375 AJ375 AL375 AN375 AP375 AR375:AV375 AF376 AH376 AJ376 AL376 AN376 AP376 AR376:AS376 AF377 AH377 AJ377 AL377 AN377 AP377 AR377:AS377 AF378 AH378 AJ378 AL378 AN378 AP378 AR378:AV378 AF379 AH379 AJ379 AL379 AN379 AP379 AR379:AS379 AF380 AH380 AJ380 AL380 AN380 AP380 AR380:AS380 AF381 AH381 AJ381 AL381 AN381 AP381 AR381:AV381 AF382 AH382 AJ382 AL382 AN382 AP382 AR382:AS382 AF383 AH383 AJ383 AL383 AN383 AP383 AR383:AS383 AF384 AH384 AJ384 AL384 AN384 AP384 AR384:AV384 AF385 AH385 AJ385 AL385 AN385 AP385 AR385:AS385 AF386 AH386 AJ386 AL386 AN386 AP386 AR386:AS386 AF387 AH387 AJ387 AL387 AN387 AP387 AR387:AV387 AF388 AH388 AJ388 AL388 AN388 AP388 AR388:AS388 AF389 AH389 AJ389 AL389 AN389 AP389 AR389:AS389 AF390 AH390 AJ390 AL390 AN390 AP390 AR390:AV390 AF391 AH391 AJ391 AL391 AN391 AP391 AR391:AS391 AF392 AH392 AJ392 AL392 AN392 AP392 AR392:AS392 AF393 AH393 AJ393 AL393 AN393 AP393 AR393:AV393 AF394 AH394 AJ394 AL394 AN394 AP394 AR394:AS394 AF395 AH395 AJ395 AL395 AN395 AP395 AR395:AS395 AF396 AH396 AJ396 AL396 AN396 AP396 AR396:AV396 AF397 AH397 AJ397 AL397 AN397 AP397 AR397:AS397 AF398 AH398 AJ398 AL398 AN398 AP398 AR398:AS398 AF399 AH399 AJ399 AL399 AN399 AP399 AR399:AV399 AF400 AH400 AJ400 AL400 AN400 AP400 AR400:AS400 AF401 AH401 AJ401 AL401 AN401 AP401 AR401:AS401 AF402 AH402 AJ402 AL402 AN402 AP402 AR402:AV402 AF403 AH403 AJ403 AL403 AN403 AP403 AR403:AS403 AF404 AH404 AJ404 AL404 AN404 AP404 AR404:AS404 AF405 AH405 AJ405 AL405 AN405 AP405 AR405:AV405 AF406 AH406 AJ406 AL406 AN406 AP406 AR406:AS406 AF407 AH407 AJ407 AL407 AN407 AP407 AR407:AS407 AF408 AH408 AJ408 AL408 AN408 AP408 AR408:AV408 AF409 AH409 AJ409 AL409 AN409 AP409 AR409:AS409 AF410 AH410 AJ410 AL410 AN410 AP410 AR410:AS410 AF411 AH411 AJ411 AL411 AN411 AP411 AR411:AV411 AF412 AH412 AJ412 AL412 AN412 AP412 AR412:AS412 AF413 AH413 AJ413 AL413 AN413 AP413 AR413:AS413 AF414 AH414 AJ414 AL414 AN414 AP414 AR414:AV414 AF415 AH415 AJ415 AL415 AN415 AP415 AR415:AS415 AF416 AH416 AJ416 AL416 AN416 AP416 AR416:AS416 AF417 AH417 AJ417 AL417 AN417 AP417 AR417:AV417 AF418 AH418 AJ418 AL418 AN418 AP418 AR418:AS418 AF419 AH419 AJ419 AL419 AN419 AP419 AR419:AS419 AF420 AH420 AJ420 AL420 AN420 AP420 AR420:AV420 AF421 AH421 AJ421 AL421 AN421 AP421 AR421:AS421 AF422 AH422 AJ422 AL422 AN422 AP422 AR422:AS422 AF423 AH423 AJ423 AL423 AN423 AP423 AR423:AV423 AF424 AH424 AJ424 AL424 AN424 AP424 AR424:AS424 AF425 AH425 AJ425 AL425 AN425 AP425 AR425:AS425 AF426 AH426 AJ426 AL426 AN426 AP426 AR426:AV426 AF427 AH427 AJ427 AL427 AN427 AP427 AR427:AS427 AF428 AH428 AJ428 AL428 AN428 AP428 AR428:AS428 AF429 AH429 AJ429 AL429 AN429 AP429 AR429:AV429 AF430 AH430 AJ430 AL430 AN430 AP430 AR430:AS430 AF431 AH431 AJ431 AL431 AN431 AP431 AR431:AS431 AF432 AH432 AJ432 AL432 AN432 AP432 AR432:AV432 AF433 AH433 AJ433 AL433 AN433 AP433 AR433:AS433 AF434 AH434 AJ434 AL434 AN434 AP434 AR434:AS434 AF435 AH435 AJ435 AL435 AN435 AP435 AR435:AV435 AF436 AH436 AJ436 AL436 AN436 AP436 AR436:AS436 AF437 AH437 AJ437 AL437 AN437 AP437 AR437:AS437 AF438 AH438 AJ438 AL438 AN438 AP438 AR438:AV438 AF439 AH439 AJ439 AL439 AN439 AP439 AR439:AS439 AF440 AH440 AJ440 AL440 AN440 AP440 AR440:AS440 AF441 AH441 AJ441 AL441 AN441 AP441 AR441:AV441 AF442 AH442 AJ442 AL442 AN442 AP442 AR442:AS442 AF443 AH443 AJ443 AL443 AN443 AP443 AR443:AS443 AF444 AH444 AJ444 AL444 AN444 AP444 AR444:AV444 AF445 AH445 AJ445 AL445 AN445 AP445 AR445:AS445 AF446 AH446 AJ446 AL446 AN446 AP446 AR446:AS446 AF447 AH447 AJ447 AL447 AN447 AP447 AR447:AV447 AF448 AH448 AJ448 AL448 AN448 AP448 AR448:AS448 AF449 AH449 AJ449 AL449 AN449 AP449 AR449:AS449 AF450 AH450 AJ450 AL450 AN450 AP450 AR450:AV450 AF451 AH451 AJ451 AL451 AN451 AP451 AR451:AS451 AF452 AH452 AJ452 AL452 AN452 AP452 AR452:AS452 AF453 AH453 AJ453 AL453 AN453 AP453 AR453:AV453 AF454 AH454 AJ454 AL454 AN454 AP454 AR454:AS454 AF455 AH455 AJ455 AL455 AN455 AP455 AR455:AS455 AF456 AH456 AJ456 AL456 AN456 AP456 AR456:AV456 AF457 AH457 AJ457 AL457 AN457 AP457 AR457:AS457 AF458 AH458 AJ458 AL458 AN458 AP458 AR458:AS458 AF459 AH459 AJ459 AL459 AN459 AP459 AR459:AV459 AF460 AH460 AJ460 AL460 AN460 AP460 AR460:AS460 AF461 AH461 AJ461 AL461 AN461 AP461 AR461:AS461 AF462 AH462 AJ462 AL462 AN462 AP462 AR462:AV462 AF463 AH463 AJ463 AL463 AN463 AP463 AR463:AS463 AF464 AH464 AJ464 AL464 AN464 AP464 AR464:AS464 AF465 AH465 AJ465 AL465 AN465 AP465 AR465:AV465 AF466 AH466 AJ466 AL466 AN466 AP466 AR466:AS466 AF467 AH467 AJ467 AL467 AN467 AP467 AR467:AS467 AF468 AH468 AJ468 AL468 AN468 AP468 AR468:AV468 AF469 AH469 AJ469 AL469 AN469 AP469 AR469:AS469 AF470 AH470 AJ470 AL470 AN470 AP470 AR470:AS470 AF471 AH471 AJ471 AL471 AN471 AP471 AR471:AV471 AF472 AH472 AJ472 AL472 AN472 AP472 AR472:AS472 AF473 AH473 AJ473 AL473 AN473 AP473 AR473:AS473 AF474 AH474 AJ474 AL474 AN474 AP474 AR474:AV474 AF475 AH475 AJ475 AL475 AN475 AP475 AR475:AS475 AF476 AH476 AJ476 AL476 AN476 AP476 AR476:AS476 AF477 AH477 AJ477 AL477 AN477 AP477 AR477:AV477 AF478 AH478 AJ478 AL478 AN478 AP478 AR478:AS478 AF479 AH479 AJ479 AL479 AN479 AP479 AR479:AS479 AF480 AH480 AJ480 AL480 AN480 AP480 AR480:AV480 AF481 AH481 AJ481 AL481 AN481 AP481 AR481:AS481 AF482 AH482 AJ482 AL482 AN482 AP482 AR482:AS482 AF483 AH483 AJ483 AL483 AN483 AP483 AR483:AV483 AF484 AH484 AJ484 AL484 AN484 AP484 AR484:AS484 AF485 AH485 AJ485 AL485 AN485 AP485 AR485:AS485 AF486 AH486 AJ486 AL486 AN486 AP486 AR486:AV486 AF487 AH487 AJ487 AL487 AN487 AP487 AR487:AS487 AF488 AH488 AJ488 AL488 AN488 AP488 AR488:AS488 AF489 AH489 AJ489 AL489 AN489 AP489 AR489:AV489 AF490 AH490 AJ490 AL490 AN490 AP490 AR490:AS490 AF491 AH491 AJ491 AL491 AN491 AP491 AR491:AS491 AF492 AH492 AJ492 AL492 AN492 AP492 AR492:AV492 AF493 AH493 AJ493 AL493 AN493 AP493 AR493:AS493 AF494 AH494 AJ494 AL494 AN494 AP494 AR494:AS494 AF495 AH495 AJ495 AL495 AN495 AP495 AR495:AV495 AF496 AH496 AJ496 AL496 AN496 AP496 AR496:AS496 AF497 AH497 AJ497 AL497 AN497 AP497 AR497:AS497 AF498 AH498 AJ498 AL498 AN498 AP498 AR498:AV498 AF499 AH499 AJ499 AL499 AN499 AP499 AR499:AS499 AF500 AH500 AJ500 AL500 AN500 AP500 AR500:AS500 AF501 AH501 AJ501 AL501 AN501 AP501 AR501:AV501 AF502 AH502 AJ502 AL502 AN502 AP502 AR502:AS502 AF503 AH503 AJ503 AL503 AN503 AP503 AR503:AS503">
    <cfRule type="cellIs" dxfId="108" priority="11" stopIfTrue="1" operator="greaterThan">
      <formula>0</formula>
    </cfRule>
  </conditionalFormatting>
  <conditionalFormatting sqref="A3 A6 A9 A12 A15 A18 A21 A24 A27 A30 A33 A36 A39 A42 A45 A48 A51 A54 A57 A60 A63 A66 A69 A72 A75 A78 A81 A84 A87 A90 A93 A96 A99 A102 A105 A108 A111 A114 A117 A120 A123 A126 A129 A132 A135 A138 A141 A144 A147 A150 A153 A156 A159 A162 A165 A168 A171 A174 A177 A180 A183 A186 A189 A192 A195 A198 A201 A204 A207 A210 A213 A216 A219 A222 A225 A228 A231 A234 A237 A240 A243 A246 A249 A252 A255 A258 A261 A264 A267 A270 A273 A276 A279 A282 A285 A288 A291 A294 A297 A300 A303 A306 A309 A312 A315 A318 A321 A324 A327 A330 A333 A336 A339 A342 A345 A348 A351 A354 A357 A360 A363 A366 A369 A372 A375 A378 A381 A384 A387 A390 A393 A396 A399 A402 A405 A408 A411 A414 A417 A420 A423 A426 A429 A432 A435 A438 A441 A444 A447 A450 A453 A456 A459 A462 A465 A468 A471 A474 A477 A480 A483 A486 A489 A492 A495 A498 A501">
    <cfRule type="cellIs" dxfId="107" priority="12" stopIfTrue="1" operator="equal">
      <formula>"OK"</formula>
    </cfRule>
    <cfRule type="cellIs" dxfId="106" priority="12" stopIfTrue="1" operator="equal">
      <formula>"LOSS"</formula>
    </cfRule>
    <cfRule type="cellIs" dxfId="105" priority="12" stopIfTrue="1" operator="equal">
      <formula>"Anulado"</formula>
    </cfRule>
  </conditionalFormatting>
  <conditionalFormatting sqref="H3 H6 H9 H12 H15 H18 H21 H24 H27 H30 H33 H36 H39 H42 H45 H48 H51 H54 H57 H60 H63 H66 H69 H72 H75 H78 H81 H84 H87 H90 H93 H96 H99 H102 H105 H108 H111 H114 H117 H120 H123 H126 H129 H132 H135 H138 H141 H144 H147 H150 H153 H156 H159 H162 H165 H168 H171 H174 H177 H180 H183 H186 H189 H192 H195 H198 H201 H204 H207 H210 H213 H216 H219 H222 H225 H228 H231 H234 H237 H240 H243 H246 H249 H252 H255 H258 H261 H264 H267 H270 H273 H276 H279 H282 H285 H288 H291 H294 H297 H300 H303 H306 H309 H312 H315 H318 H321 H324 H327 H330 H333 H336 H339 H342 H345 H348 H351 H354 H357 H360 H363 H366 H369 H372 H375 H378 H381 H384 H387 H390 H393 H396 H399 H402 H405 H408 H411 H414 H417 H420 H423 H426 H429 H432 H435 H438 H441 H444 H447 H450 H453 H456 H459 H462 H465 H468 H471 H474 H477 H480 H483 H486 H489 H492 H495 H498 H501">
    <cfRule type="cellIs" dxfId="104" priority="13" stopIfTrue="1" operator="equal">
      <formula>"!!!"</formula>
    </cfRule>
    <cfRule type="cellIs" dxfId="103" priority="13" stopIfTrue="1" operator="equal">
      <formula>"???"</formula>
    </cfRule>
  </conditionalFormatting>
  <conditionalFormatting sqref="Q3 Q6 Q9 Q12 Q15 Q18 Q21 Q24 Q27 Q30 Q33 Q36 Q39 Q42 Q45 Q48 Q51 Q54 Q57 Q60 Q63 Q66 Q69 Q72 Q75 Q78 Q81 Q84 Q87 Q90 Q93 Q96 Q99 Q102 Q105 Q108 Q111 Q114 Q117 Q120 Q123 Q126 Q129 Q132 Q135 Q138 Q141 Q144 Q147 Q150 Q153 Q156 Q159 Q162 Q165 Q168 Q171 Q174 Q177 Q180 Q183 Q186 Q189 Q192 Q195 Q198 Q201 Q204 Q207 Q210 Q213 Q216 Q219 Q222 Q225 Q228 Q231 Q234 Q237 Q240 Q243 Q246 Q249 Q252 Q255 Q258 Q261 Q264 Q267 Q270 Q273 Q276 Q279 Q282 Q285 Q288 Q291 Q294 Q297 Q300 Q303 Q306 Q309 Q312 Q315 Q318 Q321 Q324 Q327 Q330 Q333 Q336 Q339 Q342 Q345 Q348 Q351 Q354 Q357 Q360 Q363 Q366 Q369 Q372 Q375 Q378 Q381 Q384 Q387 Q390 Q393 Q396 Q399 Q402 Q405 Q408 Q411 Q414 Q417 Q420 Q423 Q426 Q429 Q432 Q435 Q438 Q441 Q444 Q447 Q450 Q453 Q456 Q459 Q462 Q465 Q468 Q471 Q474 Q477 Q480 Q483 Q486 Q489 Q492 Q495 Q498 Q501">
    <cfRule type="cellIs" dxfId="102" priority="14" stopIfTrue="1" operator="greaterThan">
      <formula>0</formula>
    </cfRule>
    <cfRule type="cellIs" dxfId="101" priority="14" stopIfTrue="1" operator="lessThan">
      <formula>0</formula>
    </cfRule>
  </conditionalFormatting>
  <conditionalFormatting sqref="AW507:AX513">
    <cfRule type="cellIs" dxfId="100" priority="15" stopIfTrue="1" operator="equal">
      <formula>"BetFair"</formula>
    </cfRule>
    <cfRule type="cellIs" dxfId="99" priority="15" stopIfTrue="1" operator="equal">
      <formula>"Pinnacle"</formula>
    </cfRule>
    <cfRule type="cellIs" dxfId="98" priority="15" stopIfTrue="1" operator="equal">
      <formula>"Bet365"</formula>
    </cfRule>
    <cfRule type="cellIs" dxfId="97" priority="15" stopIfTrue="1" operator="equal">
      <formula>"BetWay"</formula>
    </cfRule>
    <cfRule type="cellIs" dxfId="96" priority="15" stopIfTrue="1" operator="equal">
      <formula>"DafaBet"</formula>
    </cfRule>
    <cfRule type="cellIs" dxfId="95" priority="15" stopIfTrue="1" operator="equal">
      <formula>"1xBet"</formula>
    </cfRule>
    <cfRule type="cellIs" dxfId="94" priority="15" stopIfTrue="1" operator="equal">
      <formula>"VBet"</formula>
    </cfRule>
  </conditionalFormatting>
  <conditionalFormatting sqref="BA507:BA513 AZ514:BA514">
    <cfRule type="cellIs" dxfId="93" priority="16" stopIfTrue="1" operator="greaterThan">
      <formula>0</formula>
    </cfRule>
    <cfRule type="cellIs" dxfId="92" priority="16" stopIfTrue="1" operator="lessThan">
      <formula>0</formula>
    </cfRule>
  </conditionalFormatting>
  <conditionalFormatting sqref="BB507">
    <cfRule type="cellIs" dxfId="91" priority="17" stopIfTrue="1" operator="greaterThan">
      <formula>BC507</formula>
    </cfRule>
  </conditionalFormatting>
  <conditionalFormatting sqref="BC507">
    <cfRule type="cellIs" dxfId="90" priority="18" stopIfTrue="1" operator="greaterThan">
      <formula>BB507</formula>
    </cfRule>
  </conditionalFormatting>
  <conditionalFormatting sqref="BF507">
    <cfRule type="cellIs" dxfId="89" priority="19" stopIfTrue="1" operator="greaterThan">
      <formula>BD507</formula>
    </cfRule>
  </conditionalFormatting>
  <conditionalFormatting sqref="BB508">
    <cfRule type="cellIs" dxfId="88" priority="20" stopIfTrue="1" operator="greaterThan">
      <formula>BC508</formula>
    </cfRule>
  </conditionalFormatting>
  <conditionalFormatting sqref="BC508">
    <cfRule type="cellIs" dxfId="87" priority="21" stopIfTrue="1" operator="greaterThan">
      <formula>BB508</formula>
    </cfRule>
  </conditionalFormatting>
  <conditionalFormatting sqref="BF508">
    <cfRule type="cellIs" dxfId="86" priority="22" stopIfTrue="1" operator="greaterThan">
      <formula>BD508</formula>
    </cfRule>
  </conditionalFormatting>
  <conditionalFormatting sqref="BB509">
    <cfRule type="cellIs" dxfId="85" priority="23" stopIfTrue="1" operator="greaterThan">
      <formula>BC509</formula>
    </cfRule>
  </conditionalFormatting>
  <conditionalFormatting sqref="BC509">
    <cfRule type="cellIs" dxfId="84" priority="24" stopIfTrue="1" operator="greaterThan">
      <formula>BB509</formula>
    </cfRule>
  </conditionalFormatting>
  <conditionalFormatting sqref="BF509">
    <cfRule type="cellIs" dxfId="83" priority="25" stopIfTrue="1" operator="greaterThan">
      <formula>BD509</formula>
    </cfRule>
  </conditionalFormatting>
  <conditionalFormatting sqref="BB510">
    <cfRule type="cellIs" dxfId="82" priority="26" stopIfTrue="1" operator="greaterThan">
      <formula>BC510</formula>
    </cfRule>
  </conditionalFormatting>
  <conditionalFormatting sqref="BC510">
    <cfRule type="cellIs" dxfId="81" priority="27" stopIfTrue="1" operator="greaterThan">
      <formula>BB510</formula>
    </cfRule>
  </conditionalFormatting>
  <conditionalFormatting sqref="BF510">
    <cfRule type="cellIs" dxfId="80" priority="28" stopIfTrue="1" operator="greaterThan">
      <formula>BD510</formula>
    </cfRule>
  </conditionalFormatting>
  <conditionalFormatting sqref="BB511">
    <cfRule type="cellIs" dxfId="79" priority="29" stopIfTrue="1" operator="greaterThan">
      <formula>BC511</formula>
    </cfRule>
  </conditionalFormatting>
  <conditionalFormatting sqref="BC511">
    <cfRule type="cellIs" dxfId="78" priority="30" stopIfTrue="1" operator="greaterThan">
      <formula>BB511</formula>
    </cfRule>
  </conditionalFormatting>
  <conditionalFormatting sqref="BF511">
    <cfRule type="cellIs" dxfId="77" priority="31" stopIfTrue="1" operator="greaterThan">
      <formula>BD511</formula>
    </cfRule>
  </conditionalFormatting>
  <conditionalFormatting sqref="BB512">
    <cfRule type="cellIs" dxfId="76" priority="32" stopIfTrue="1" operator="greaterThan">
      <formula>BC512</formula>
    </cfRule>
  </conditionalFormatting>
  <conditionalFormatting sqref="BC512">
    <cfRule type="cellIs" dxfId="75" priority="33" stopIfTrue="1" operator="greaterThan">
      <formula>BB512</formula>
    </cfRule>
  </conditionalFormatting>
  <conditionalFormatting sqref="BF512">
    <cfRule type="cellIs" dxfId="74" priority="34" stopIfTrue="1" operator="greaterThan">
      <formula>BD512</formula>
    </cfRule>
  </conditionalFormatting>
  <conditionalFormatting sqref="BB513">
    <cfRule type="cellIs" dxfId="73" priority="35" stopIfTrue="1" operator="greaterThan">
      <formula>BC513</formula>
    </cfRule>
  </conditionalFormatting>
  <conditionalFormatting sqref="BC513">
    <cfRule type="cellIs" dxfId="72" priority="36" stopIfTrue="1" operator="greaterThan">
      <formula>BB513</formula>
    </cfRule>
  </conditionalFormatting>
  <conditionalFormatting sqref="BF513">
    <cfRule type="cellIs" dxfId="71" priority="37" stopIfTrue="1" operator="greaterThan">
      <formula>BD513</formula>
    </cfRule>
  </conditionalFormatting>
  <conditionalFormatting sqref="BB514">
    <cfRule type="cellIs" dxfId="70" priority="38" stopIfTrue="1" operator="greaterThan">
      <formula>BC514</formula>
    </cfRule>
  </conditionalFormatting>
  <conditionalFormatting sqref="BC514">
    <cfRule type="cellIs" dxfId="69" priority="39" stopIfTrue="1" operator="greaterThan">
      <formula>BB514</formula>
    </cfRule>
  </conditionalFormatting>
  <conditionalFormatting sqref="BF514">
    <cfRule type="cellIs" dxfId="68" priority="40" stopIfTrue="1" operator="greaterThan">
      <formula>BD514</formula>
    </cfRule>
  </conditionalFormatting>
  <dataValidations count="3">
    <dataValidation type="list" allowBlank="1" showInputMessage="1" showErrorMessage="1" sqref="D3:D503" xr:uid="{00000000-0002-0000-0100-000000000000}">
      <formula1>" ,W,1/2W,L,1/2L,X"</formula1>
    </dataValidation>
    <dataValidation type="list" allowBlank="1" showInputMessage="1" showErrorMessage="1" sqref="I3:I503" xr:uid="{00000000-0002-0000-0100-000001000000}">
      <formula1>",1xBet,Bet365,BetFair,BetWay,DafaBet,Pinnacle,Vbet"</formula1>
    </dataValidation>
    <dataValidation type="list" allowBlank="1" showInputMessage="1" showErrorMessage="1" sqref="AW507:AW513" xr:uid="{00000000-0002-0000-0100-000002000000}">
      <formula1>",1xBet,Bet365,BetFair,BetWay,DafaBet,Pinnacle,VBet"</formula1>
    </dataValidation>
  </dataValidation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49"/>
  <sheetViews>
    <sheetView showGridLines="0" tabSelected="1" zoomScale="185" workbookViewId="0">
      <pane xSplit="4" ySplit="2" topLeftCell="G311" activePane="bottomRight" state="frozen"/>
      <selection pane="topRight"/>
      <selection pane="bottomLeft"/>
      <selection pane="bottomRight" activeCell="L328" sqref="L328"/>
    </sheetView>
  </sheetViews>
  <sheetFormatPr baseColWidth="10" defaultColWidth="16.33203125" defaultRowHeight="15.5" customHeight="1" x14ac:dyDescent="0.2"/>
  <cols>
    <col min="1" max="2" width="4.33203125" style="201" customWidth="1"/>
    <col min="3" max="3" width="3.33203125" style="201" customWidth="1"/>
    <col min="4" max="4" width="4.33203125" style="201" customWidth="1"/>
    <col min="5" max="5" width="16.1640625" style="201" customWidth="1"/>
    <col min="6" max="6" width="13.5" style="201" customWidth="1"/>
    <col min="7" max="7" width="19.33203125" style="201" customWidth="1"/>
    <col min="8" max="8" width="6" style="201" customWidth="1"/>
    <col min="9" max="9" width="8" style="201" customWidth="1"/>
    <col min="10" max="10" width="2.5" style="201" customWidth="1"/>
    <col min="11" max="11" width="2.83203125" style="201" customWidth="1"/>
    <col min="12" max="12" width="5.83203125" style="201" customWidth="1"/>
    <col min="13" max="13" width="8.83203125" style="201" customWidth="1"/>
    <col min="14" max="15" width="8.33203125" style="201" customWidth="1"/>
    <col min="16" max="16" width="9.6640625" style="201" customWidth="1"/>
    <col min="17" max="17" width="9.33203125" style="201" customWidth="1"/>
    <col min="18" max="18" width="6.6640625" style="201" customWidth="1"/>
    <col min="19" max="19" width="9.83203125" style="201" customWidth="1"/>
    <col min="20" max="21" width="10.5" style="201" customWidth="1"/>
    <col min="22" max="22" width="14.33203125" style="201" customWidth="1"/>
    <col min="23" max="23" width="8.83203125" style="201" customWidth="1"/>
    <col min="24" max="26" width="9.83203125" style="201" customWidth="1"/>
    <col min="27" max="33" width="10.1640625" style="201" customWidth="1"/>
    <col min="34" max="48" width="2.83203125" style="201" customWidth="1"/>
    <col min="49" max="49" width="16.33203125" style="258" customWidth="1"/>
    <col min="50" max="50" width="6.6640625" style="258" customWidth="1"/>
    <col min="51" max="52" width="16.33203125" style="258" customWidth="1"/>
    <col min="53" max="53" width="6.83203125" style="258" customWidth="1"/>
    <col min="54" max="54" width="6.5" style="258" customWidth="1"/>
    <col min="55" max="55" width="7.33203125" style="258" customWidth="1"/>
    <col min="56" max="57" width="9.6640625" style="258" customWidth="1"/>
    <col min="58" max="58" width="7.33203125" style="258" customWidth="1"/>
    <col min="59" max="59" width="16.33203125" style="258" customWidth="1"/>
    <col min="60" max="16384" width="16.33203125" style="258"/>
  </cols>
  <sheetData>
    <row r="1" spans="1:48" ht="14.75" customHeight="1" x14ac:dyDescent="0.2">
      <c r="A1" s="280" t="s">
        <v>424</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row>
    <row r="2" spans="1:48" ht="28.75" customHeight="1" x14ac:dyDescent="0.2">
      <c r="A2" s="167">
        <f>FREQUENCY($B3:$B23,$B21:$B38)</f>
        <v>7</v>
      </c>
      <c r="B2" s="3" t="s">
        <v>1</v>
      </c>
      <c r="C2" s="4"/>
      <c r="D2" s="5" t="s">
        <v>425</v>
      </c>
      <c r="E2" s="6" t="s">
        <v>1</v>
      </c>
      <c r="F2" s="9" t="s">
        <v>144</v>
      </c>
      <c r="G2" s="8" t="s">
        <v>3</v>
      </c>
      <c r="H2" s="9" t="str">
        <f ca="1">COUNTIF(H3:H338,"???")&amp;"/"&amp;COUNTIF(A3:A338," ")-COUNTIF(C3:C338," ")</f>
        <v>1/1</v>
      </c>
      <c r="I2" s="10" t="s">
        <v>4</v>
      </c>
      <c r="J2" s="11" t="s">
        <v>5</v>
      </c>
      <c r="K2" s="12" t="s">
        <v>6</v>
      </c>
      <c r="L2" s="13" t="s">
        <v>7</v>
      </c>
      <c r="M2" s="14" t="s">
        <v>8</v>
      </c>
      <c r="N2" s="15" t="s">
        <v>9</v>
      </c>
      <c r="O2" s="16" t="s">
        <v>10</v>
      </c>
      <c r="P2" s="17" t="s">
        <v>11</v>
      </c>
      <c r="Q2" s="13" t="s">
        <v>12</v>
      </c>
      <c r="R2" s="8" t="s">
        <v>13</v>
      </c>
      <c r="S2" s="8" t="s">
        <v>14</v>
      </c>
      <c r="T2" s="18" t="s">
        <v>145</v>
      </c>
      <c r="U2" s="18" t="s">
        <v>146</v>
      </c>
      <c r="V2" s="19" t="s">
        <v>16</v>
      </c>
      <c r="W2" s="20" t="s">
        <v>17</v>
      </c>
      <c r="X2" s="23" t="s">
        <v>25</v>
      </c>
      <c r="Y2" s="23" t="s">
        <v>26</v>
      </c>
      <c r="Z2" s="23" t="s">
        <v>147</v>
      </c>
      <c r="AA2" s="21" t="s">
        <v>18</v>
      </c>
      <c r="AB2" s="21" t="s">
        <v>19</v>
      </c>
      <c r="AC2" s="21" t="s">
        <v>20</v>
      </c>
      <c r="AD2" s="21" t="s">
        <v>21</v>
      </c>
      <c r="AE2" s="21" t="s">
        <v>22</v>
      </c>
      <c r="AF2" s="21" t="s">
        <v>23</v>
      </c>
      <c r="AG2" s="202" t="s">
        <v>24</v>
      </c>
      <c r="AH2" s="203" t="s">
        <v>18</v>
      </c>
      <c r="AI2" s="204"/>
      <c r="AJ2" s="203" t="s">
        <v>19</v>
      </c>
      <c r="AK2" s="204"/>
      <c r="AL2" s="203" t="s">
        <v>20</v>
      </c>
      <c r="AM2" s="204"/>
      <c r="AN2" s="203" t="s">
        <v>21</v>
      </c>
      <c r="AO2" s="204"/>
      <c r="AP2" s="203" t="s">
        <v>22</v>
      </c>
      <c r="AQ2" s="204"/>
      <c r="AR2" s="203" t="s">
        <v>23</v>
      </c>
      <c r="AS2" s="204"/>
      <c r="AT2" s="203" t="s">
        <v>24</v>
      </c>
      <c r="AU2" s="204"/>
      <c r="AV2" s="205"/>
    </row>
    <row r="3" spans="1:48" ht="14" customHeight="1" x14ac:dyDescent="0.2">
      <c r="A3" s="312" t="str">
        <f>IF(OR(D3="W",D4="W",D5="W",D3="1/2W",D4="1/2W",D5="1/2W",D3="1/2L",D4="1/2L",D5="1/2L"),"OK",IF(OR(D3="L",D4="L",D5="L"),"LOSS",IF(OR(D3="X",D4="X",D5="X"),"Anulado"," ")))</f>
        <v>OK</v>
      </c>
      <c r="B3" s="299">
        <v>1</v>
      </c>
      <c r="C3" s="302" t="str">
        <f>IF(E3=""," ","– "&amp;COUNTIF(B$3:B5,$B3))</f>
        <v>– 1</v>
      </c>
      <c r="D3" s="25" t="s">
        <v>31</v>
      </c>
      <c r="E3" s="324">
        <v>44713.5</v>
      </c>
      <c r="F3" s="290" t="s">
        <v>426</v>
      </c>
      <c r="G3" s="100" t="s">
        <v>79</v>
      </c>
      <c r="H3" s="306" t="str">
        <f ca="1">IF(E3="","",IF(AND(DAY(E3)&lt;DAY(TODAY()),$A3=" "),"???",IF($A3=" ",IF(AND(DAY(E3)=DAY(TODAY()),HOUR(E3)&lt;=HOUR(NOW())+1),IF(AND(HOUR(E3)+2&lt;=HOUR(NOW()),DAY(E3)&lt;=DAY(TODAY()),MINUTE(E3)&lt;=MINUTE(NOW())),"???",IF(OR(MINUTE(E3)&lt;=MINUTE(NOW()),HOUR(E3)&lt;=HOUR(NOW())),"!!!","")),""),"")))</f>
        <v/>
      </c>
      <c r="I3" s="27" t="s">
        <v>23</v>
      </c>
      <c r="J3" s="28"/>
      <c r="K3" s="29">
        <f>IF(I3="","",IF($D3=" ",1,0))</f>
        <v>0</v>
      </c>
      <c r="L3" s="30">
        <v>2.0099999999999998</v>
      </c>
      <c r="M3" s="31"/>
      <c r="N3" s="318" t="b">
        <v>0</v>
      </c>
      <c r="O3" s="32">
        <f>IF(OR(W3="",W4=""),"",IF(L5&gt;0,IF(M3&gt;0,M3,IF(M4&gt;0,IF(N3=TRUE,ROUND((M4*W3)/W4,0),(M4*W3)/W4),IF(N3=TRUE,ROUND((M5*W3)/W5,0),(M5*W3)/W5))),IF(M3&gt;0,M3,IF(N3=TRUE,ROUND((M4*W3)/W4,0),(M4*W3)/W4))))</f>
        <v>15.671641791044779</v>
      </c>
      <c r="P3" s="33">
        <f>IF(OR(L3="",O3=""),"",O3*L3)</f>
        <v>31.500000000000004</v>
      </c>
      <c r="Q3" s="301">
        <f>IF($A3="Anulado",0,IF(OR($A3="LOSS",$A3="OK"),IF(OR($D3="W",$D3="1/2W",$D3="1/2L"),P3-O3,IF($D3="L",-O3,0))+IF(OR($D4="W",$D4="1/2W",$D4="1/2L"),P4-O4,IF($D4="L",-O4,0))+IF(OR($D5="W",$D5="1/2W",$D5="1/2L"),P5-O5,IF($D5="L",-O5,0)),IF(AND(OR($D3="W",$D3="1/2W",$D3="1/2L"),D4="W"),P3+P4-SUM(O3:O5)+_xlfn.XLOOKUP("X",D3:D5,O3:O5,0),IF(AND(D3=TRUE,D5="W"),P3+P5-SUM(O3:O5),IF(AND(D4="W",D5="W"),P4+P5-SUM(O3:O5)+_xlfn.XLOOKUP("X",D3:D5,O3:O5,0),IF(L5&gt;0,IF(OR($D3="W",$D3="1/2W",$D3="1/2L"),P3-SUM(O3:O5)+_xlfn.XLOOKUP("X",D3:D5,O3:O5,0),IF(OR($D3="W",$D3="1/2W",$D3="1/2L"),P4-SUM(O3:O5)+_xlfn.XLOOKUP("X",D3:D5,O3:O5,0),IF(OR($D3="W",$D3="1/2W",$D3="1/2L"),P5-SUM(O3:O5)+_xlfn.XLOOKUP("X",D3:D5,O3:O5,0),IF(SUM(P3:P5)/3-SUM(O3:O5)+_xlfn.XLOOKUP("X",D3:D5,O3:O5,0)&gt;0,SUM(P3:P5)/3-SUM(O3:O5)+_xlfn.XLOOKUP("X",D3:D5,O3:O5,0),LARGE(P3:P5,1)-SUM(O3:O5))))),IF(OR($D3="W",$D3="1/2W",$D3="1/2L"),P3-SUM(O3:O4)+_xlfn.XLOOKUP("X",D3:D5,O3:O5,0),IF(OR($D3="W",$D3="1/2W",$D3="1/2L"),P4-SUM(O3:O4)+_xlfn.XLOOKUP("X",D3:D5,O3:O5,0),SUM(P3:P4)/2-SUM(O3:O4)+_xlfn.XLOOKUP("X",D3:D5,O3:O5,0)))))))))</f>
        <v>3.8283582089552244</v>
      </c>
      <c r="R3" s="300">
        <f>IF(Q3=0,0,Q3/SUM(O3:O5))</f>
        <v>0.13834951456310682</v>
      </c>
      <c r="S3" s="285">
        <f>IF(OR($A3="LOSS",$A3="OK",$A3="Anulada"),Q3,0)</f>
        <v>3.8283582089552244</v>
      </c>
      <c r="T3" s="285">
        <f>IF(G5="",IF(OR(G3="DNB1",G3="DNB2",G3="AH1(0)",G3="AH2(0)",G3="AH1(1)",G3="AH2(1)",G3="AH1(2)",G3="AH2(2)",G3="AH1(3)",G3="AH2(3)",G3="AH1(4)",G3="AH2(4)"),0,IF(Q3&lt;0,IF(G5="",SMALL(P3:P5,1)-SUM(O3:O5),0),SMALL(P3:P5,1)-SUM(O3:O5))),IF(Q3&lt;0,IF(G5="",SMALL(P3:P5,1)-SUM(O3:O5),0),SMALL(P3:P5,1)-SUM(O3:O5)))</f>
        <v>0</v>
      </c>
      <c r="U3" s="285">
        <f>IF(Q3&lt;0,IF(G5="",Q3,0),Q3)</f>
        <v>3.8283582089552244</v>
      </c>
      <c r="V3" s="287">
        <f>IF(U3=0,0,U3/X3)</f>
        <v>0.13834951456310682</v>
      </c>
      <c r="W3" s="34">
        <f>IF(L3="","",IF(L5&gt;0,(SUM(L3:L5)/L3)/(SUM(L3:L5)/L3+SUM(L3:L5)/L4+SUM(L3:L5)/L5),L4/SUM(L3:L4)))</f>
        <v>0.56634304207119746</v>
      </c>
      <c r="X3" s="310">
        <f>SUM(O3:O5)</f>
        <v>27.671641791044777</v>
      </c>
      <c r="Y3" s="297">
        <f>IF($A3="",SUM(O3:O5),0)</f>
        <v>0</v>
      </c>
      <c r="Z3" s="297">
        <f>Q3</f>
        <v>3.8283582089552244</v>
      </c>
      <c r="AA3" s="206">
        <f t="shared" ref="AA3:AG12" si="0">IF($I3=AA$2,IF(OR($D3="W",$D3="1/2W",$D3="1/2L"),$P3-$O3,IF($D3="X",0,-$O3)),0)</f>
        <v>0</v>
      </c>
      <c r="AB3" s="206">
        <f t="shared" si="0"/>
        <v>0</v>
      </c>
      <c r="AC3" s="206">
        <f t="shared" si="0"/>
        <v>0</v>
      </c>
      <c r="AD3" s="206">
        <f t="shared" si="0"/>
        <v>0</v>
      </c>
      <c r="AE3" s="206">
        <f t="shared" si="0"/>
        <v>0</v>
      </c>
      <c r="AF3" s="207">
        <f t="shared" si="0"/>
        <v>15.828358208955224</v>
      </c>
      <c r="AG3" s="208">
        <f t="shared" si="0"/>
        <v>0</v>
      </c>
      <c r="AH3" s="209">
        <f t="shared" ref="AH3:AH66" si="1">IF(AH$2=$I3,IF($D3="W",1,IF($D3="1/2W",0.5,0)),0)</f>
        <v>0</v>
      </c>
      <c r="AI3" s="210">
        <f t="shared" ref="AI3:AI66" si="2">IF(AH$2=$I3,IF($D3="L",1,IF($D3="1/2L",0.5,0)),0)</f>
        <v>0</v>
      </c>
      <c r="AJ3" s="209">
        <f t="shared" ref="AJ3:AJ66" si="3">IF(AJ$2=$I3,IF($D3="W",1,IF($D3="1/2W",0.5,0)),0)</f>
        <v>0</v>
      </c>
      <c r="AK3" s="210">
        <f t="shared" ref="AK3:AK66" si="4">IF(AJ$2=$I3,IF($D3="L",1,IF($D3="1/2L",0.5,0)),0)</f>
        <v>0</v>
      </c>
      <c r="AL3" s="209">
        <f t="shared" ref="AL3:AL66" si="5">IF(AL$2=$I3,IF($D3="W",1,IF($D3="1/2W",0.5,0)),0)</f>
        <v>0</v>
      </c>
      <c r="AM3" s="210">
        <f t="shared" ref="AM3:AM66" si="6">IF(AL$2=$I3,IF($D3="L",1,IF($D3="1/2L",0.5,0)),0)</f>
        <v>0</v>
      </c>
      <c r="AN3" s="209">
        <f t="shared" ref="AN3:AN66" si="7">IF(AN$2=$I3,IF($D3="W",1,IF($D3="1/2W",0.5,0)),0)</f>
        <v>0</v>
      </c>
      <c r="AO3" s="210">
        <f t="shared" ref="AO3:AO66" si="8">IF(AN$2=$I3,IF($D3="L",1,IF($D3="1/2L",0.5,0)),0)</f>
        <v>0</v>
      </c>
      <c r="AP3" s="209">
        <f t="shared" ref="AP3:AP66" si="9">IF(AP$2=$I3,IF($D3="W",1,IF($D3="1/2W",0.5,0)),0)</f>
        <v>0</v>
      </c>
      <c r="AQ3" s="210">
        <f t="shared" ref="AQ3:AQ66" si="10">IF(AP$2=$I3,IF($D3="L",1,IF($D3="1/2L",0.5,0)),0)</f>
        <v>0</v>
      </c>
      <c r="AR3" s="209">
        <f t="shared" ref="AR3:AR66" si="11">IF(AR$2=$I3,IF($D3="W",1,IF($D3="1/2W",0.5,0)),0)</f>
        <v>1</v>
      </c>
      <c r="AS3" s="210">
        <f t="shared" ref="AS3:AS66" si="12">IF(AR$2=$I3,IF($D3="L",1,IF($D3="1/2L",0.5,0)),0)</f>
        <v>0</v>
      </c>
      <c r="AT3" s="209">
        <f t="shared" ref="AT3:AT66" si="13">IF(AT$2=$I3,IF($D3="W",1,IF($D3="1/2W",0.5,0)),0)</f>
        <v>0</v>
      </c>
      <c r="AU3" s="211">
        <f t="shared" ref="AU3:AU66" si="14">IF(AT$2=$I3,IF($D3="L",1,IF($D3="1/2L",0.5,0)),0)</f>
        <v>0</v>
      </c>
      <c r="AV3" s="212">
        <f>IF($B3="","",$B3)</f>
        <v>1</v>
      </c>
    </row>
    <row r="4" spans="1:48" ht="14.5" customHeight="1" x14ac:dyDescent="0.2">
      <c r="A4" s="308"/>
      <c r="B4" s="282"/>
      <c r="C4" s="303"/>
      <c r="D4" s="39" t="s">
        <v>28</v>
      </c>
      <c r="E4" s="277"/>
      <c r="F4" s="291"/>
      <c r="G4" s="106" t="s">
        <v>35</v>
      </c>
      <c r="H4" s="277"/>
      <c r="I4" s="42" t="s">
        <v>18</v>
      </c>
      <c r="J4" s="43">
        <f>IF(I4="","",IF(_xlfn.XLOOKUP(I4,I$3:I3,$AV$3:AV3,0,,-1)=AV4,_xlfn.XLOOKUP(I4,I$3:I3,J$3:J3,1,,-1)+1,1))</f>
        <v>1</v>
      </c>
      <c r="K4" s="44">
        <f>IF(I4="","",_xlfn.XLOOKUP(I4,I$3:I3,K$3:K3,0,,-1)+IF($D4=" ",1,0))</f>
        <v>0</v>
      </c>
      <c r="L4" s="45">
        <v>2.625</v>
      </c>
      <c r="M4" s="46">
        <v>12</v>
      </c>
      <c r="N4" s="294"/>
      <c r="O4" s="47">
        <f>IF(OR(W3="",W4=""),"",IF(L5&gt;0,IF(M4&gt;0,M4,IF(M3&gt;0,IF(N3=TRUE,ROUND((M3*W4)/W3,0),(M3*W4)/W3),IF(M4&gt;0,IF(N3=TRUE,ROUND(M4,0),M4),IF(M5&gt;0,IF(N3=TRUE,ROUND(O5*W4/W5,0),O5*W4/W5),0)))),IF(M4&gt;0,M4,IF(N3=TRUE,ROUND((M3*W4)/W3,0),(M3*W4)/W3))))</f>
        <v>12</v>
      </c>
      <c r="P4" s="48">
        <f>IF(OR(L4="",O4=""),"",O4*L4)</f>
        <v>31.5</v>
      </c>
      <c r="Q4" s="277"/>
      <c r="R4" s="286"/>
      <c r="S4" s="286"/>
      <c r="T4" s="286"/>
      <c r="U4" s="286"/>
      <c r="V4" s="288"/>
      <c r="W4" s="49">
        <f>IF(L4="","",IF(L5&gt;0,(SUM(L3:L5)/L4)/(SUM(L3:L5)/L3+SUM(L3:L5)/L4+SUM(L3:L5)/L5),L3/SUM(L3:L4)))</f>
        <v>0.43365695792880254</v>
      </c>
      <c r="X4" s="311"/>
      <c r="Y4" s="298"/>
      <c r="Z4" s="298"/>
      <c r="AA4" s="213">
        <f t="shared" si="0"/>
        <v>-12</v>
      </c>
      <c r="AB4" s="214">
        <f t="shared" si="0"/>
        <v>0</v>
      </c>
      <c r="AC4" s="214">
        <f t="shared" si="0"/>
        <v>0</v>
      </c>
      <c r="AD4" s="214">
        <f t="shared" si="0"/>
        <v>0</v>
      </c>
      <c r="AE4" s="214">
        <f t="shared" si="0"/>
        <v>0</v>
      </c>
      <c r="AF4" s="214">
        <f t="shared" si="0"/>
        <v>0</v>
      </c>
      <c r="AG4" s="215">
        <f t="shared" si="0"/>
        <v>0</v>
      </c>
      <c r="AH4" s="216">
        <f t="shared" si="1"/>
        <v>0</v>
      </c>
      <c r="AI4" s="217">
        <f t="shared" si="2"/>
        <v>1</v>
      </c>
      <c r="AJ4" s="216">
        <f t="shared" si="3"/>
        <v>0</v>
      </c>
      <c r="AK4" s="217">
        <f t="shared" si="4"/>
        <v>0</v>
      </c>
      <c r="AL4" s="216">
        <f t="shared" si="5"/>
        <v>0</v>
      </c>
      <c r="AM4" s="217">
        <f t="shared" si="6"/>
        <v>0</v>
      </c>
      <c r="AN4" s="216">
        <f t="shared" si="7"/>
        <v>0</v>
      </c>
      <c r="AO4" s="217">
        <f t="shared" si="8"/>
        <v>0</v>
      </c>
      <c r="AP4" s="216">
        <f t="shared" si="9"/>
        <v>0</v>
      </c>
      <c r="AQ4" s="217">
        <f t="shared" si="10"/>
        <v>0</v>
      </c>
      <c r="AR4" s="216">
        <f t="shared" si="11"/>
        <v>0</v>
      </c>
      <c r="AS4" s="217">
        <f t="shared" si="12"/>
        <v>0</v>
      </c>
      <c r="AT4" s="216">
        <f t="shared" si="13"/>
        <v>0</v>
      </c>
      <c r="AU4" s="218">
        <f t="shared" si="14"/>
        <v>0</v>
      </c>
      <c r="AV4" s="219">
        <f>IF($B3="","",$B3)</f>
        <v>1</v>
      </c>
    </row>
    <row r="5" spans="1:48" ht="14.5" customHeight="1" x14ac:dyDescent="0.2">
      <c r="A5" s="309"/>
      <c r="B5" s="283"/>
      <c r="C5" s="304"/>
      <c r="D5" s="54" t="s">
        <v>32</v>
      </c>
      <c r="E5" s="278"/>
      <c r="F5" s="292"/>
      <c r="G5" s="56"/>
      <c r="H5" s="278"/>
      <c r="I5" s="57"/>
      <c r="J5" s="58" t="str">
        <f>IF(I5="","",IF(_xlfn.XLOOKUP(I5,I$3:I4,$AV$3:AV4,0,,-1)=AV5,_xlfn.XLOOKUP(I5,I$3:I4,J$3:J4,1,,-1)+1,1))</f>
        <v/>
      </c>
      <c r="K5" s="59" t="str">
        <f>IF(I5="","",_xlfn.XLOOKUP(I5,I$3:I4,K$3:K4,0,,-1)+IF($D5=" ",1,0))</f>
        <v/>
      </c>
      <c r="L5" s="60"/>
      <c r="M5" s="61"/>
      <c r="N5" s="295"/>
      <c r="O5" s="62" t="str">
        <f>IF(OR(W3="",W4=""),"",IF(L5&gt;0,IF(M5&gt;0,M5,IF(M3&gt;0,IF(N3=TRUE,ROUND((M3*W5)/W3,0),(M3*W5)/W3),IF(M4&gt;0,IF(N3=TRUE,ROUND((M4*W5)/W4,0),(M4*W5)/W4),IF(M5&gt;0,M5,0)))),""))</f>
        <v/>
      </c>
      <c r="P5" s="63" t="str">
        <f>IF(OR(L5="",O5=""),"",O5*L5)</f>
        <v/>
      </c>
      <c r="Q5" s="278"/>
      <c r="R5" s="278"/>
      <c r="S5" s="278"/>
      <c r="T5" s="278"/>
      <c r="U5" s="278"/>
      <c r="V5" s="289"/>
      <c r="W5" s="64" t="str">
        <f>IF(L5="","",(SUM(L3:L5)/L5)/(SUM(L3:L5)/L3+SUM(L3:L5)/L4+SUM(L3:L5)/L5))</f>
        <v/>
      </c>
      <c r="X5" s="311"/>
      <c r="Y5" s="298"/>
      <c r="Z5" s="298"/>
      <c r="AA5" s="214">
        <f t="shared" si="0"/>
        <v>0</v>
      </c>
      <c r="AB5" s="214">
        <f t="shared" si="0"/>
        <v>0</v>
      </c>
      <c r="AC5" s="214">
        <f t="shared" si="0"/>
        <v>0</v>
      </c>
      <c r="AD5" s="214">
        <f t="shared" si="0"/>
        <v>0</v>
      </c>
      <c r="AE5" s="214">
        <f t="shared" si="0"/>
        <v>0</v>
      </c>
      <c r="AF5" s="214">
        <f t="shared" si="0"/>
        <v>0</v>
      </c>
      <c r="AG5" s="215">
        <f t="shared" si="0"/>
        <v>0</v>
      </c>
      <c r="AH5" s="216">
        <f t="shared" si="1"/>
        <v>0</v>
      </c>
      <c r="AI5" s="217">
        <f t="shared" si="2"/>
        <v>0</v>
      </c>
      <c r="AJ5" s="216">
        <f t="shared" si="3"/>
        <v>0</v>
      </c>
      <c r="AK5" s="217">
        <f t="shared" si="4"/>
        <v>0</v>
      </c>
      <c r="AL5" s="216">
        <f t="shared" si="5"/>
        <v>0</v>
      </c>
      <c r="AM5" s="217">
        <f t="shared" si="6"/>
        <v>0</v>
      </c>
      <c r="AN5" s="216">
        <f t="shared" si="7"/>
        <v>0</v>
      </c>
      <c r="AO5" s="217">
        <f t="shared" si="8"/>
        <v>0</v>
      </c>
      <c r="AP5" s="216">
        <f t="shared" si="9"/>
        <v>0</v>
      </c>
      <c r="AQ5" s="217">
        <f t="shared" si="10"/>
        <v>0</v>
      </c>
      <c r="AR5" s="216">
        <f t="shared" si="11"/>
        <v>0</v>
      </c>
      <c r="AS5" s="217">
        <f t="shared" si="12"/>
        <v>0</v>
      </c>
      <c r="AT5" s="216">
        <f t="shared" si="13"/>
        <v>0</v>
      </c>
      <c r="AU5" s="218">
        <f t="shared" si="14"/>
        <v>0</v>
      </c>
      <c r="AV5" s="219">
        <f>IF($B3="","",$B3)</f>
        <v>1</v>
      </c>
    </row>
    <row r="6" spans="1:48" ht="14.5" customHeight="1" x14ac:dyDescent="0.2">
      <c r="A6" s="307" t="str">
        <f>IF(OR(D6="W",D7="W",D8="W",D6="1/2W",D7="1/2W",D8="1/2W",D6="1/2L",D7="1/2L",D8="1/2L"),"OK",IF(OR(D6="L",D7="L",D8="L"),"LOSS",IF(OR(D6="X",D7="X",D8="X"),"Anulado"," ")))</f>
        <v>OK</v>
      </c>
      <c r="B6" s="281">
        <f>IF(E6="","",$B3)</f>
        <v>1</v>
      </c>
      <c r="C6" s="305" t="str">
        <f>IF(E6=""," ","– "&amp;COUNTIF(B$3:B8,$B6))</f>
        <v>– 2</v>
      </c>
      <c r="D6" s="65" t="s">
        <v>28</v>
      </c>
      <c r="E6" s="326">
        <v>44713.5</v>
      </c>
      <c r="F6" s="314" t="s">
        <v>426</v>
      </c>
      <c r="G6" s="66" t="s">
        <v>79</v>
      </c>
      <c r="H6" s="313" t="str">
        <f ca="1">IF(E6="","",IF(AND(DAY(E6)&lt;DAY(TODAY()),$A6=" "),"???",IF($A6=" ",IF(AND(DAY(E6)=DAY(TODAY()),HOUR(E6)&lt;=HOUR(NOW())+1),IF(AND(HOUR(E6)+2&lt;=HOUR(NOW()),DAY(E6)&lt;=DAY(TODAY()),MINUTE(E6)&lt;=MINUTE(NOW())),"???",IF(OR(MINUTE(E6)&lt;=MINUTE(NOW()),HOUR(E6)&lt;=HOUR(NOW())),"!!!","")),""),"")))</f>
        <v/>
      </c>
      <c r="I6" s="67" t="s">
        <v>23</v>
      </c>
      <c r="J6" s="69">
        <f>IF(I6="","",IF(_xlfn.XLOOKUP(I6,I$3:I5,$AV$3:AV5,0,,-1)=AV6,_xlfn.XLOOKUP(I6,I$3:I5,J$3:J5,1,,-1)+1,1))</f>
        <v>1</v>
      </c>
      <c r="K6" s="173">
        <f>IF(I6="","",_xlfn.XLOOKUP(I6,I$3:I5,K$3:K5,0,,-1)+IF($D6=" ",1,0))</f>
        <v>0</v>
      </c>
      <c r="L6" s="70">
        <v>1.877</v>
      </c>
      <c r="M6" s="71"/>
      <c r="N6" s="293" t="b">
        <v>0</v>
      </c>
      <c r="O6" s="72">
        <f>IF(OR(W6="",W7=""),"",ROUND(IF(L8&gt;0,IF(M6&gt;0,M6,IF(M7&gt;0,IF(N6=TRUE,ROUND((M7*W6)/W7,0),(M7*W6)/W7),IF(N6=TRUE,ROUND((M8*W6)/W8,0),(M8*W6)/W8))),IF(M6&gt;0,M6,IF(N6=TRUE,ROUND((M7*W6)/W7,0),(M7*W6)/W7))),2))</f>
        <v>17.59</v>
      </c>
      <c r="P6" s="73">
        <f t="shared" ref="P6:P37" si="15">IF(OR(L6="",O6=""),"",IF($D6="1/2W",O6/2+O6/2*L6,IF($D6="1/2L",O6/2,O6*L6)))</f>
        <v>33.01643</v>
      </c>
      <c r="Q6" s="320">
        <f>IF($A6="Anulado",0,IF(OR($A6="LOSS",$A6="OK"),IF(OR($D6="W",$D6="1/2W",$D6="1/2L"),P6-O6,IF($D6="L",-O6,0))+IF(OR($D7="W",$D7="1/2W",$D7="1/2L"),P7-O7,IF($D7="L",-O7,0))+IF(OR($D8="W",$D8="1/2W",$D8="1/2L"),P8-O8,IF($D8="L",-O8,0)),IF(AND(OR($D6="W",$D6="1/2W",$D6="1/2L"),D7="W"),P6+P7-SUM(O6:O8)+_xlfn.XLOOKUP("X",D6:D8,O6:O8,0),IF(AND(D6=TRUE,D8="W"),P6+P8-SUM(O6:O8),IF(AND(D7="W",D8="W"),P7+P8-SUM(O6:O8)+_xlfn.XLOOKUP("X",D6:D8,O6:O8,0),IF(L8&gt;0,IF(OR($D6="W",$D6="1/2W",$D6="1/2L"),P6-SUM(O6:O8)+_xlfn.XLOOKUP("X",D6:D8,O6:O8,0),IF(OR($D6="W",$D6="1/2W",$D6="1/2L"),P7-SUM(O6:O8)+_xlfn.XLOOKUP("X",D6:D8,O6:O8,0),IF(OR($D6="W",$D6="1/2W",$D6="1/2L"),P8-SUM(O6:O8)+_xlfn.XLOOKUP("X",D6:D8,O6:O8,0),IF(SUM(P6:P8)/3-SUM(O6:O8)+_xlfn.XLOOKUP("X",D6:D8,O6:O8,0)&gt;0,SUM(P6:P8)/3-SUM(O6:O8)+_xlfn.XLOOKUP("X",D6:D8,O6:O8,0),LARGE(P6:P8,1)-SUM(O6:O8))))),IF(OR($D6="W",$D6="1/2W",$D6="1/2L"),P6-SUM(O6:O7)+_xlfn.XLOOKUP("X",D6:D8,O6:O8,0),IF(OR($D6="W",$D6="1/2W",$D6="1/2L"),P7-SUM(O6:O7)+_xlfn.XLOOKUP("X",D6:D8,O6:O8,0),SUM(P6:P7)/2-SUM(O6:O7)+_xlfn.XLOOKUP("X",D6:D8,O6:O8,0)))))))))</f>
        <v>2.4300000000000033</v>
      </c>
      <c r="R6" s="319">
        <f>IF(Q6=0,0,Q6/SUM(O6:O8))</f>
        <v>7.9437724746649341E-2</v>
      </c>
      <c r="S6" s="296">
        <f>IF($B6=$B3,IF(OR($A6="LOSS",$A6="OK",$A6="Anulada"),Q6,0)+S3,IF(OR($A6="LOSS",$A6="OK",$A6="Anulada"),Q6,0))</f>
        <v>6.2583582089552277</v>
      </c>
      <c r="T6" s="296">
        <f>IF($B6=$B3,IF(Q6&lt;0,IF(G8="",Q6,0),Q6)+T3,Q6)</f>
        <v>2.4300000000000033</v>
      </c>
      <c r="U6" s="296">
        <f>IF($B6=$B3,IF(Q6&lt;0,IF(G8="",Q6,0),Q6)+U3,Q6)</f>
        <v>6.2583582089552277</v>
      </c>
      <c r="V6" s="323">
        <f>IF(U6=0,0,U6/X6)</f>
        <v>0.10741815741136874</v>
      </c>
      <c r="W6" s="74">
        <f>IF(L6="","",IF(L8&gt;0,(SUM(L6:L8)/L6)/(SUM(L6:L8)/L6+SUM(L6:L8)/L7+SUM(L6:L8)/L8),L7/SUM(L6:L7)))</f>
        <v>0.57505093955173203</v>
      </c>
      <c r="X6" s="321">
        <f>IF($B6=$B3,X3+SUM(O6:O8),SUM(O6:O8))</f>
        <v>58.261641791044781</v>
      </c>
      <c r="Y6" s="296">
        <f>IF($A6=" ",SUM(O6:O8),0)+Y3</f>
        <v>0</v>
      </c>
      <c r="Z6" s="296">
        <f>IF($B6="","",Z3+Q6)</f>
        <v>6.2583582089552277</v>
      </c>
      <c r="AA6" s="220">
        <f t="shared" si="0"/>
        <v>0</v>
      </c>
      <c r="AB6" s="220">
        <f t="shared" si="0"/>
        <v>0</v>
      </c>
      <c r="AC6" s="220">
        <f t="shared" si="0"/>
        <v>0</v>
      </c>
      <c r="AD6" s="220">
        <f t="shared" si="0"/>
        <v>0</v>
      </c>
      <c r="AE6" s="220">
        <f t="shared" si="0"/>
        <v>0</v>
      </c>
      <c r="AF6" s="221">
        <f t="shared" si="0"/>
        <v>-17.59</v>
      </c>
      <c r="AG6" s="222">
        <f t="shared" si="0"/>
        <v>0</v>
      </c>
      <c r="AH6" s="223">
        <f t="shared" si="1"/>
        <v>0</v>
      </c>
      <c r="AI6" s="224">
        <f t="shared" si="2"/>
        <v>0</v>
      </c>
      <c r="AJ6" s="223">
        <f t="shared" si="3"/>
        <v>0</v>
      </c>
      <c r="AK6" s="224">
        <f t="shared" si="4"/>
        <v>0</v>
      </c>
      <c r="AL6" s="223">
        <f t="shared" si="5"/>
        <v>0</v>
      </c>
      <c r="AM6" s="224">
        <f t="shared" si="6"/>
        <v>0</v>
      </c>
      <c r="AN6" s="223">
        <f t="shared" si="7"/>
        <v>0</v>
      </c>
      <c r="AO6" s="224">
        <f t="shared" si="8"/>
        <v>0</v>
      </c>
      <c r="AP6" s="223">
        <f t="shared" si="9"/>
        <v>0</v>
      </c>
      <c r="AQ6" s="224">
        <f t="shared" si="10"/>
        <v>0</v>
      </c>
      <c r="AR6" s="223">
        <f t="shared" si="11"/>
        <v>0</v>
      </c>
      <c r="AS6" s="224">
        <f t="shared" si="12"/>
        <v>1</v>
      </c>
      <c r="AT6" s="223">
        <f t="shared" si="13"/>
        <v>0</v>
      </c>
      <c r="AU6" s="225">
        <f t="shared" si="14"/>
        <v>0</v>
      </c>
      <c r="AV6" s="226">
        <f>IF($B6="","",$B6)</f>
        <v>1</v>
      </c>
    </row>
    <row r="7" spans="1:48" ht="14.5" customHeight="1" x14ac:dyDescent="0.2">
      <c r="A7" s="308"/>
      <c r="B7" s="282"/>
      <c r="C7" s="303"/>
      <c r="D7" s="79" t="s">
        <v>31</v>
      </c>
      <c r="E7" s="277"/>
      <c r="F7" s="291"/>
      <c r="G7" s="80" t="s">
        <v>35</v>
      </c>
      <c r="H7" s="277"/>
      <c r="I7" s="81" t="s">
        <v>18</v>
      </c>
      <c r="J7" s="83">
        <f>IF(I7="","",IF(_xlfn.XLOOKUP(I7,I$3:I6,$AV$3:AV6,0,,-1)=AV7,_xlfn.XLOOKUP(I7,I$3:I6,J$3:J6,1,,-1)+1,1))</f>
        <v>2</v>
      </c>
      <c r="K7" s="174">
        <f>IF(I7="","",_xlfn.XLOOKUP(I7,I$3:I6,K$3:K6,0,,-1)+IF($D7=" ",1,0))</f>
        <v>0</v>
      </c>
      <c r="L7" s="84">
        <v>2.54</v>
      </c>
      <c r="M7" s="85">
        <v>13</v>
      </c>
      <c r="N7" s="294"/>
      <c r="O7" s="86">
        <f>IF(OR(W6="",W7=""),"",ROUND(IF(L8&gt;0,IF(M7&gt;0,M7,IF(M6&gt;0,IF(N6=TRUE,ROUND((M6*W7)/W6,0),(M6*W7)/W6),IF(M7&gt;0,IF(N6=TRUE,ROUND(M7,0),M7),IF(M8&gt;0,IF(N6=TRUE,ROUND(O8*W7/W8,0),O8*W7/W8),0)))),IF(M7&gt;0,M7,IF(N6=TRUE,ROUND((M6*W7)/W6,0),(M6*W7)/W6))),2))</f>
        <v>13</v>
      </c>
      <c r="P7" s="87">
        <f t="shared" si="15"/>
        <v>33.020000000000003</v>
      </c>
      <c r="Q7" s="277"/>
      <c r="R7" s="286"/>
      <c r="S7" s="286"/>
      <c r="T7" s="286"/>
      <c r="U7" s="286"/>
      <c r="V7" s="288"/>
      <c r="W7" s="88">
        <f>IF(L7="","",IF(L8&gt;0,(SUM(L6:L8)/L7)/(SUM(L6:L8)/L6+SUM(L6:L8)/L7+SUM(L6:L8)/L8),L6/SUM(L6:L7)))</f>
        <v>0.42494906044826808</v>
      </c>
      <c r="X7" s="311"/>
      <c r="Y7" s="298"/>
      <c r="Z7" s="298"/>
      <c r="AA7" s="227">
        <f t="shared" si="0"/>
        <v>20.020000000000003</v>
      </c>
      <c r="AB7" s="225">
        <f t="shared" si="0"/>
        <v>0</v>
      </c>
      <c r="AC7" s="225">
        <f t="shared" si="0"/>
        <v>0</v>
      </c>
      <c r="AD7" s="225">
        <f t="shared" si="0"/>
        <v>0</v>
      </c>
      <c r="AE7" s="225">
        <f t="shared" si="0"/>
        <v>0</v>
      </c>
      <c r="AF7" s="225">
        <f t="shared" si="0"/>
        <v>0</v>
      </c>
      <c r="AG7" s="224">
        <f t="shared" si="0"/>
        <v>0</v>
      </c>
      <c r="AH7" s="223">
        <f t="shared" si="1"/>
        <v>1</v>
      </c>
      <c r="AI7" s="224">
        <f t="shared" si="2"/>
        <v>0</v>
      </c>
      <c r="AJ7" s="223">
        <f t="shared" si="3"/>
        <v>0</v>
      </c>
      <c r="AK7" s="224">
        <f t="shared" si="4"/>
        <v>0</v>
      </c>
      <c r="AL7" s="223">
        <f t="shared" si="5"/>
        <v>0</v>
      </c>
      <c r="AM7" s="224">
        <f t="shared" si="6"/>
        <v>0</v>
      </c>
      <c r="AN7" s="223">
        <f t="shared" si="7"/>
        <v>0</v>
      </c>
      <c r="AO7" s="224">
        <f t="shared" si="8"/>
        <v>0</v>
      </c>
      <c r="AP7" s="223">
        <f t="shared" si="9"/>
        <v>0</v>
      </c>
      <c r="AQ7" s="224">
        <f t="shared" si="10"/>
        <v>0</v>
      </c>
      <c r="AR7" s="223">
        <f t="shared" si="11"/>
        <v>0</v>
      </c>
      <c r="AS7" s="224">
        <f t="shared" si="12"/>
        <v>0</v>
      </c>
      <c r="AT7" s="223">
        <f t="shared" si="13"/>
        <v>0</v>
      </c>
      <c r="AU7" s="225">
        <f t="shared" si="14"/>
        <v>0</v>
      </c>
      <c r="AV7" s="226">
        <f>IF($B6="","",$B6)</f>
        <v>1</v>
      </c>
    </row>
    <row r="8" spans="1:48" ht="14.5" customHeight="1" x14ac:dyDescent="0.2">
      <c r="A8" s="309"/>
      <c r="B8" s="283"/>
      <c r="C8" s="304"/>
      <c r="D8" s="90" t="s">
        <v>32</v>
      </c>
      <c r="E8" s="278"/>
      <c r="F8" s="292"/>
      <c r="G8" s="109"/>
      <c r="H8" s="278"/>
      <c r="I8" s="110"/>
      <c r="J8" s="112" t="str">
        <f>IF(I8="","",IF(_xlfn.XLOOKUP(I8,I$3:I7,$AV$3:AV7,0,,-1)=AV8,_xlfn.XLOOKUP(I8,I$3:I7,J$3:J7,1,,-1)+1,1))</f>
        <v/>
      </c>
      <c r="K8" s="115" t="str">
        <f>IF(I8="","",_xlfn.XLOOKUP(I8,I$3:I7,K$3:K7,0,,-1)+IF($D8=" ",1,0))</f>
        <v/>
      </c>
      <c r="L8" s="113"/>
      <c r="M8" s="96"/>
      <c r="N8" s="295"/>
      <c r="O8" s="114" t="str">
        <f>IF(OR(W6="",W7=""),"",IF(L8&gt;0,ROUND(IF(M8&gt;0,M8,IF(M6&gt;0,IF(N6=TRUE,ROUND((M6*W8)/W6,0),(M6*W8)/W6),IF(M7&gt;0,IF(N6=TRUE,ROUND((M7*W8)/W7,0),(M7*W8)/W7),IF(M8&gt;0,M8,0)))),2),""))</f>
        <v/>
      </c>
      <c r="P8" s="115" t="str">
        <f t="shared" si="15"/>
        <v/>
      </c>
      <c r="Q8" s="278"/>
      <c r="R8" s="278"/>
      <c r="S8" s="278"/>
      <c r="T8" s="278"/>
      <c r="U8" s="278"/>
      <c r="V8" s="289"/>
      <c r="W8" s="116" t="str">
        <f>IF(L8="","",(SUM(L6:L8)/L8)/(SUM(L6:L8)/L6+SUM(L6:L8)/L7+SUM(L6:L8)/L8))</f>
        <v/>
      </c>
      <c r="X8" s="311"/>
      <c r="Y8" s="298"/>
      <c r="Z8" s="298"/>
      <c r="AA8" s="225">
        <f t="shared" si="0"/>
        <v>0</v>
      </c>
      <c r="AB8" s="225">
        <f t="shared" si="0"/>
        <v>0</v>
      </c>
      <c r="AC8" s="225">
        <f t="shared" si="0"/>
        <v>0</v>
      </c>
      <c r="AD8" s="225">
        <f t="shared" si="0"/>
        <v>0</v>
      </c>
      <c r="AE8" s="225">
        <f t="shared" si="0"/>
        <v>0</v>
      </c>
      <c r="AF8" s="225">
        <f t="shared" si="0"/>
        <v>0</v>
      </c>
      <c r="AG8" s="224">
        <f t="shared" si="0"/>
        <v>0</v>
      </c>
      <c r="AH8" s="223">
        <f t="shared" si="1"/>
        <v>0</v>
      </c>
      <c r="AI8" s="224">
        <f t="shared" si="2"/>
        <v>0</v>
      </c>
      <c r="AJ8" s="223">
        <f t="shared" si="3"/>
        <v>0</v>
      </c>
      <c r="AK8" s="224">
        <f t="shared" si="4"/>
        <v>0</v>
      </c>
      <c r="AL8" s="223">
        <f t="shared" si="5"/>
        <v>0</v>
      </c>
      <c r="AM8" s="224">
        <f t="shared" si="6"/>
        <v>0</v>
      </c>
      <c r="AN8" s="223">
        <f t="shared" si="7"/>
        <v>0</v>
      </c>
      <c r="AO8" s="224">
        <f t="shared" si="8"/>
        <v>0</v>
      </c>
      <c r="AP8" s="223">
        <f t="shared" si="9"/>
        <v>0</v>
      </c>
      <c r="AQ8" s="224">
        <f t="shared" si="10"/>
        <v>0</v>
      </c>
      <c r="AR8" s="223">
        <f t="shared" si="11"/>
        <v>0</v>
      </c>
      <c r="AS8" s="224">
        <f t="shared" si="12"/>
        <v>0</v>
      </c>
      <c r="AT8" s="223">
        <f t="shared" si="13"/>
        <v>0</v>
      </c>
      <c r="AU8" s="225">
        <f t="shared" si="14"/>
        <v>0</v>
      </c>
      <c r="AV8" s="226">
        <f>IF($B6="","",$B6)</f>
        <v>1</v>
      </c>
    </row>
    <row r="9" spans="1:48" ht="14.5" customHeight="1" x14ac:dyDescent="0.2">
      <c r="A9" s="312" t="str">
        <f>IF(OR(D9="W",D10="W",D11="W",D9="1/2W",D10="1/2W",D11="1/2W",D9="1/2L",D10="1/2L",D11="1/2L"),"OK",IF(OR(D9="L",D10="L",D11="L"),"LOSS",IF(OR(D9="X",D10="X",D11="X"),"Anulado"," ")))</f>
        <v>OK</v>
      </c>
      <c r="B9" s="299">
        <f>IF(E9="","",$B6)</f>
        <v>1</v>
      </c>
      <c r="C9" s="302" t="str">
        <f>IF(E9=""," ","– "&amp;COUNTIF(B$3:B11,$B9))</f>
        <v>– 3</v>
      </c>
      <c r="D9" s="25" t="s">
        <v>31</v>
      </c>
      <c r="E9" s="325">
        <v>44713.625</v>
      </c>
      <c r="F9" s="315" t="s">
        <v>427</v>
      </c>
      <c r="G9" s="117" t="s">
        <v>384</v>
      </c>
      <c r="H9" s="306" t="str">
        <f ca="1">IF(E9="","",IF(AND(DAY(E9)&lt;DAY(TODAY()),$A9=" "),"???",IF($A9=" ",IF(AND(DAY(E9)=DAY(TODAY()),HOUR(E9)&lt;=HOUR(NOW())+1),IF(AND(HOUR(E9)+2&lt;=HOUR(NOW()),DAY(E9)&lt;=DAY(TODAY()),MINUTE(E9)&lt;=MINUTE(NOW())),"???",IF(OR(MINUTE(E9)&lt;=MINUTE(NOW()),HOUR(E9)&lt;=HOUR(NOW())),"!!!","")),""),"")))</f>
        <v/>
      </c>
      <c r="I9" s="27" t="s">
        <v>18</v>
      </c>
      <c r="J9" s="175">
        <f>IF(I9="","",IF(_xlfn.XLOOKUP(I9,I$3:I8,$AV$3:AV8,0,,-1)=AV9,_xlfn.XLOOKUP(I9,I$3:I8,J$3:J8,1,,-1)+1,1))</f>
        <v>3</v>
      </c>
      <c r="K9" s="176">
        <f>IF(I9="","",_xlfn.XLOOKUP(I9,I$3:I8,K$3:K8,0,,-1)+IF($D9=" ",1,0))</f>
        <v>0</v>
      </c>
      <c r="L9" s="118">
        <v>2.3519999999999999</v>
      </c>
      <c r="M9" s="119">
        <v>19</v>
      </c>
      <c r="N9" s="318" t="b">
        <v>1</v>
      </c>
      <c r="O9" s="102">
        <f>IF(OR(W9="",W10=""),"",ROUND(IF(L11&gt;0,IF(M9&gt;0,M9,IF(M10&gt;0,IF(N9=TRUE,ROUND((M10*W9)/W10,0),(M10*W9)/W10),IF(N9=TRUE,ROUND((M11*W9)/W11,0),(M11*W9)/W11))),IF(M9&gt;0,M9,IF(N9=TRUE,ROUND((M10*W9)/W10,0),(M10*W9)/W10))),2))</f>
        <v>19</v>
      </c>
      <c r="P9" s="33">
        <f t="shared" si="15"/>
        <v>44.687999999999995</v>
      </c>
      <c r="Q9" s="301">
        <f>IF($A9="Anulado",0,IF(OR($A9="LOSS",$A9="OK"),IF(OR($D9="W",$D9="1/2W",$D9="1/2L"),P9-O9,IF($D9="L",-O9,0))+IF(OR($D10="W",$D10="1/2W",$D10="1/2L"),P10-O10,IF($D10="L",-O10,0))+IF(OR($D11="W",$D11="1/2W",$D11="1/2L"),P11-O11,IF($D11="L",-O11,0)),IF(AND(OR($D9="W",$D9="1/2W",$D9="1/2L"),D10="W"),P9+P10-SUM(O9:O11)+_xlfn.XLOOKUP("X",D9:D11,O9:O11,0),IF(AND(D9=TRUE,D11="W"),P9+P11-SUM(O9:O11),IF(AND(D10="W",D11="W"),P10+P11-SUM(O9:O11)+_xlfn.XLOOKUP("X",D9:D11,O9:O11,0),IF(L11&gt;0,IF(OR($D9="W",$D9="1/2W",$D9="1/2L"),P9-SUM(O9:O11)+_xlfn.XLOOKUP("X",D9:D11,O9:O11,0),IF(OR($D9="W",$D9="1/2W",$D9="1/2L"),P10-SUM(O9:O11)+_xlfn.XLOOKUP("X",D9:D11,O9:O11,0),IF(OR($D9="W",$D9="1/2W",$D9="1/2L"),P11-SUM(O9:O11)+_xlfn.XLOOKUP("X",D9:D11,O9:O11,0),IF(SUM(P9:P11)/3-SUM(O9:O11)+_xlfn.XLOOKUP("X",D9:D11,O9:O11,0)&gt;0,SUM(P9:P11)/3-SUM(O9:O11)+_xlfn.XLOOKUP("X",D9:D11,O9:O11,0),LARGE(P9:P11,1)-SUM(O9:O11))))),IF(OR($D9="W",$D9="1/2W",$D9="1/2L"),P9-SUM(O9:O10)+_xlfn.XLOOKUP("X",D9:D11,O9:O11,0),IF(OR($D9="W",$D9="1/2W",$D9="1/2L"),P10-SUM(O9:O10)+_xlfn.XLOOKUP("X",D9:D11,O9:O11,0),SUM(P9:P10)/2-SUM(O9:O10)+_xlfn.XLOOKUP("X",D9:D11,O9:O11,0)))))))))</f>
        <v>25.687999999999995</v>
      </c>
      <c r="R9" s="300">
        <f>IF(Q9=0,0,Q9/SUM(O9:O11))</f>
        <v>0.73394285714285701</v>
      </c>
      <c r="S9" s="285">
        <f>IF($B9=$B6,IF(OR($A9="LOSS",$A9="OK",$A9="Anulada"),Q9,0)+S6,IF(OR($A9="LOSS",$A9="OK",$A9="Anulada"),Q9,0))</f>
        <v>31.946358208955225</v>
      </c>
      <c r="T9" s="285">
        <f>IF($B9="",0,IF($B9=$B6,IF(G11="",IF(OR(G9="DNB1",G9="DNB2",G9="AH1(0)",G9="AH2(0)",G9="AH1(1)",G9="AH2(1)",G9="AH1(2)",G9="AH2(2)",G9="AH1(3)",G9="AH2(3)",G9="AH1(4)",G9="AH2(4)"),0,IF(Q9&lt;0,IF(G11="",SMALL(P9:P11,1)-SUM(O9:O11),0),SMALL(P9:P11,1)-SUM(O9:O11))),IF(Q9&lt;0,IF(G11="",SMALL(P9:P11,1)-SUM(O9:O11),0),SMALL(P9:P11,1)-SUM(O9:O11)))+T6,IF(G11="",IF(OR(G9="DNB1",G9="DNB2",G9="AH1(0)",G9="AH2(0)",G9="AH1(1)",G9="AH2(1)",G9="AH1(2)",G9="AH2(2)",G9="AH1(3)",G9="AH2(3)",G9="AH1(4)",G9="AH2(4)"),0,IF(Q9&lt;0,IF(G11="",SMALL(P9:P11,1)-SUM(O9:O11),0),SMALL(P9:P11,1)-SUM(O9:O11))),IF(Q9&lt;0,IF(G11="",SMALL(P9:P11,1)-SUM(O9:O11),0),SMALL(P9:P11,1)-SUM(O9:O11)))))</f>
        <v>12.117999999999999</v>
      </c>
      <c r="U9" s="285">
        <f>IF($B9=$B6,IF(Q9&lt;0,IF(G11="",Q9,0),Q9)+U6,Q9)</f>
        <v>31.946358208955225</v>
      </c>
      <c r="V9" s="287">
        <f>IF(U9=0,0,U9/X9)</f>
        <v>0.34254552670788169</v>
      </c>
      <c r="W9" s="34">
        <f>IF(L9="","",IF(L11&gt;0,(SUM(L9:L11)/L9)/(SUM(L9:L11)/L9+SUM(L9:L11)/L10+SUM(L9:L11)/L11),L10/SUM(L9:L10)))</f>
        <v>0.5434782608695653</v>
      </c>
      <c r="X9" s="322">
        <f>IF($B9=$B6,X6+SUM(O9:O11),SUM(O9:O11))</f>
        <v>93.261641791044781</v>
      </c>
      <c r="Y9" s="285">
        <f>IF($A9=" ",SUM(O9:O11),0)+Y6</f>
        <v>0</v>
      </c>
      <c r="Z9" s="285">
        <f>IF($B9="","",Z6+Q9)</f>
        <v>31.946358208955225</v>
      </c>
      <c r="AA9" s="228">
        <f t="shared" si="0"/>
        <v>25.687999999999995</v>
      </c>
      <c r="AB9" s="229">
        <f t="shared" si="0"/>
        <v>0</v>
      </c>
      <c r="AC9" s="229">
        <f t="shared" si="0"/>
        <v>0</v>
      </c>
      <c r="AD9" s="229">
        <f t="shared" si="0"/>
        <v>0</v>
      </c>
      <c r="AE9" s="229">
        <f t="shared" si="0"/>
        <v>0</v>
      </c>
      <c r="AF9" s="229">
        <f t="shared" si="0"/>
        <v>0</v>
      </c>
      <c r="AG9" s="230">
        <f t="shared" si="0"/>
        <v>0</v>
      </c>
      <c r="AH9" s="216">
        <f t="shared" si="1"/>
        <v>1</v>
      </c>
      <c r="AI9" s="217">
        <f t="shared" si="2"/>
        <v>0</v>
      </c>
      <c r="AJ9" s="216">
        <f t="shared" si="3"/>
        <v>0</v>
      </c>
      <c r="AK9" s="217">
        <f t="shared" si="4"/>
        <v>0</v>
      </c>
      <c r="AL9" s="216">
        <f t="shared" si="5"/>
        <v>0</v>
      </c>
      <c r="AM9" s="217">
        <f t="shared" si="6"/>
        <v>0</v>
      </c>
      <c r="AN9" s="216">
        <f t="shared" si="7"/>
        <v>0</v>
      </c>
      <c r="AO9" s="217">
        <f t="shared" si="8"/>
        <v>0</v>
      </c>
      <c r="AP9" s="216">
        <f t="shared" si="9"/>
        <v>0</v>
      </c>
      <c r="AQ9" s="217">
        <f t="shared" si="10"/>
        <v>0</v>
      </c>
      <c r="AR9" s="216">
        <f t="shared" si="11"/>
        <v>0</v>
      </c>
      <c r="AS9" s="217">
        <f t="shared" si="12"/>
        <v>0</v>
      </c>
      <c r="AT9" s="216">
        <f t="shared" si="13"/>
        <v>0</v>
      </c>
      <c r="AU9" s="218">
        <f t="shared" si="14"/>
        <v>0</v>
      </c>
      <c r="AV9" s="219">
        <f>IF($B9="","",$B9)</f>
        <v>1</v>
      </c>
    </row>
    <row r="10" spans="1:48" ht="14.5" customHeight="1" x14ac:dyDescent="0.2">
      <c r="A10" s="308"/>
      <c r="B10" s="282"/>
      <c r="C10" s="303"/>
      <c r="D10" s="39" t="s">
        <v>56</v>
      </c>
      <c r="E10" s="277"/>
      <c r="F10" s="291"/>
      <c r="G10" s="120" t="s">
        <v>428</v>
      </c>
      <c r="H10" s="277"/>
      <c r="I10" s="42" t="s">
        <v>20</v>
      </c>
      <c r="J10" s="177">
        <f>IF(I10="","",IF(_xlfn.XLOOKUP(I10,I$3:I9,$AV$3:AV9,0,,-1)=AV10,_xlfn.XLOOKUP(I10,I$3:I9,J$3:J9,1,,-1)+1,1))</f>
        <v>1</v>
      </c>
      <c r="K10" s="178">
        <f>IF(I10="","",_xlfn.XLOOKUP(I10,I$3:I9,K$3:K9,0,,-1)+IF($D10=" ",1,0))</f>
        <v>0</v>
      </c>
      <c r="L10" s="121">
        <v>2.8</v>
      </c>
      <c r="M10" s="122"/>
      <c r="N10" s="294"/>
      <c r="O10" s="47">
        <f>IF(OR(W9="",W10=""),"",ROUND(IF(L11&gt;0,IF(M10&gt;0,M10,IF(M9&gt;0,IF(N9=TRUE,ROUND((M9*W10)/W9,0),(M9*W10)/W9),IF(M10&gt;0,IF(N9=TRUE,ROUND(M10,0),M10),IF(M11&gt;0,IF(N9=TRUE,ROUND(O11*W10/W11,0),O11*W10/W11),0)))),IF(M10&gt;0,M10,IF(N9=TRUE,ROUND((M9*W10)/W9,0),(M9*W10)/W9))),2))</f>
        <v>16</v>
      </c>
      <c r="P10" s="48">
        <f t="shared" si="15"/>
        <v>44.8</v>
      </c>
      <c r="Q10" s="277"/>
      <c r="R10" s="286"/>
      <c r="S10" s="286"/>
      <c r="T10" s="286"/>
      <c r="U10" s="286"/>
      <c r="V10" s="288"/>
      <c r="W10" s="49">
        <f>IF(L10="","",IF(L11&gt;0,(SUM(L9:L11)/L10)/(SUM(L9:L11)/L9+SUM(L9:L11)/L10+SUM(L9:L11)/L11),L9/SUM(L9:L10)))</f>
        <v>0.45652173913043481</v>
      </c>
      <c r="X10" s="311"/>
      <c r="Y10" s="298"/>
      <c r="Z10" s="298"/>
      <c r="AA10" s="229">
        <f t="shared" si="0"/>
        <v>0</v>
      </c>
      <c r="AB10" s="229">
        <f t="shared" si="0"/>
        <v>0</v>
      </c>
      <c r="AC10" s="229">
        <f t="shared" si="0"/>
        <v>0</v>
      </c>
      <c r="AD10" s="229">
        <f t="shared" si="0"/>
        <v>0</v>
      </c>
      <c r="AE10" s="229">
        <f t="shared" si="0"/>
        <v>0</v>
      </c>
      <c r="AF10" s="229">
        <f t="shared" si="0"/>
        <v>0</v>
      </c>
      <c r="AG10" s="230">
        <f t="shared" si="0"/>
        <v>0</v>
      </c>
      <c r="AH10" s="216">
        <f t="shared" si="1"/>
        <v>0</v>
      </c>
      <c r="AI10" s="217">
        <f t="shared" si="2"/>
        <v>0</v>
      </c>
      <c r="AJ10" s="216">
        <f t="shared" si="3"/>
        <v>0</v>
      </c>
      <c r="AK10" s="217">
        <f t="shared" si="4"/>
        <v>0</v>
      </c>
      <c r="AL10" s="216">
        <f t="shared" si="5"/>
        <v>0</v>
      </c>
      <c r="AM10" s="217">
        <f t="shared" si="6"/>
        <v>0</v>
      </c>
      <c r="AN10" s="216">
        <f t="shared" si="7"/>
        <v>0</v>
      </c>
      <c r="AO10" s="217">
        <f t="shared" si="8"/>
        <v>0</v>
      </c>
      <c r="AP10" s="216">
        <f t="shared" si="9"/>
        <v>0</v>
      </c>
      <c r="AQ10" s="217">
        <f t="shared" si="10"/>
        <v>0</v>
      </c>
      <c r="AR10" s="216">
        <f t="shared" si="11"/>
        <v>0</v>
      </c>
      <c r="AS10" s="217">
        <f t="shared" si="12"/>
        <v>0</v>
      </c>
      <c r="AT10" s="216">
        <f t="shared" si="13"/>
        <v>0</v>
      </c>
      <c r="AU10" s="218">
        <f t="shared" si="14"/>
        <v>0</v>
      </c>
      <c r="AV10" s="219">
        <f>IF($B9="","",$B9)</f>
        <v>1</v>
      </c>
    </row>
    <row r="11" spans="1:48" ht="14.5" customHeight="1" x14ac:dyDescent="0.2">
      <c r="A11" s="309"/>
      <c r="B11" s="283"/>
      <c r="C11" s="304"/>
      <c r="D11" s="54" t="s">
        <v>32</v>
      </c>
      <c r="E11" s="278"/>
      <c r="F11" s="292"/>
      <c r="G11" s="134"/>
      <c r="H11" s="278"/>
      <c r="I11" s="57"/>
      <c r="J11" s="179" t="str">
        <f>IF(I11="","",IF(_xlfn.XLOOKUP(I11,I$3:I10,$AV$3:AV10,0,,-1)=AV11,_xlfn.XLOOKUP(I11,I$3:I10,J$3:J10,1,,-1)+1,1))</f>
        <v/>
      </c>
      <c r="K11" s="63" t="str">
        <f>IF(I11="","",_xlfn.XLOOKUP(I11,I$3:I10,K$3:K10,0,,-1)+IF($D11=" ",1,0))</f>
        <v/>
      </c>
      <c r="L11" s="55"/>
      <c r="M11" s="128"/>
      <c r="N11" s="295"/>
      <c r="O11" s="62" t="str">
        <f>IF(OR(W9="",W10=""),"",IF(L11&gt;0,ROUND(IF(M11&gt;0,M11,IF(M9&gt;0,IF(N9=TRUE,ROUND((M9*W11)/W9,0),(M9*W11)/W9),IF(M10&gt;0,IF(N9=TRUE,ROUND((M10*W11)/W10,0),(M10*W11)/W10),IF(M11&gt;0,M11,0)))),2),""))</f>
        <v/>
      </c>
      <c r="P11" s="63" t="str">
        <f t="shared" si="15"/>
        <v/>
      </c>
      <c r="Q11" s="278"/>
      <c r="R11" s="278"/>
      <c r="S11" s="278"/>
      <c r="T11" s="278"/>
      <c r="U11" s="278"/>
      <c r="V11" s="289"/>
      <c r="W11" s="64" t="str">
        <f>IF(L11="","",(SUM(L9:L11)/L11)/(SUM(L9:L11)/L9+SUM(L9:L11)/L10+SUM(L9:L11)/L11))</f>
        <v/>
      </c>
      <c r="X11" s="311"/>
      <c r="Y11" s="298"/>
      <c r="Z11" s="298"/>
      <c r="AA11" s="229">
        <f t="shared" si="0"/>
        <v>0</v>
      </c>
      <c r="AB11" s="229">
        <f t="shared" si="0"/>
        <v>0</v>
      </c>
      <c r="AC11" s="229">
        <f t="shared" si="0"/>
        <v>0</v>
      </c>
      <c r="AD11" s="229">
        <f t="shared" si="0"/>
        <v>0</v>
      </c>
      <c r="AE11" s="229">
        <f t="shared" si="0"/>
        <v>0</v>
      </c>
      <c r="AF11" s="229">
        <f t="shared" si="0"/>
        <v>0</v>
      </c>
      <c r="AG11" s="230">
        <f t="shared" si="0"/>
        <v>0</v>
      </c>
      <c r="AH11" s="216">
        <f t="shared" si="1"/>
        <v>0</v>
      </c>
      <c r="AI11" s="217">
        <f t="shared" si="2"/>
        <v>0</v>
      </c>
      <c r="AJ11" s="216">
        <f t="shared" si="3"/>
        <v>0</v>
      </c>
      <c r="AK11" s="217">
        <f t="shared" si="4"/>
        <v>0</v>
      </c>
      <c r="AL11" s="216">
        <f t="shared" si="5"/>
        <v>0</v>
      </c>
      <c r="AM11" s="217">
        <f t="shared" si="6"/>
        <v>0</v>
      </c>
      <c r="AN11" s="216">
        <f t="shared" si="7"/>
        <v>0</v>
      </c>
      <c r="AO11" s="217">
        <f t="shared" si="8"/>
        <v>0</v>
      </c>
      <c r="AP11" s="216">
        <f t="shared" si="9"/>
        <v>0</v>
      </c>
      <c r="AQ11" s="217">
        <f t="shared" si="10"/>
        <v>0</v>
      </c>
      <c r="AR11" s="216">
        <f t="shared" si="11"/>
        <v>0</v>
      </c>
      <c r="AS11" s="217">
        <f t="shared" si="12"/>
        <v>0</v>
      </c>
      <c r="AT11" s="216">
        <f t="shared" si="13"/>
        <v>0</v>
      </c>
      <c r="AU11" s="218">
        <f t="shared" si="14"/>
        <v>0</v>
      </c>
      <c r="AV11" s="219">
        <f>IF($B9="","",$B9)</f>
        <v>1</v>
      </c>
    </row>
    <row r="12" spans="1:48" ht="14.5" customHeight="1" x14ac:dyDescent="0.2">
      <c r="A12" s="307" t="str">
        <f>IF(OR(D12="W",D13="W",D14="W",D12="1/2W",D13="1/2W",D14="1/2W",D12="1/2L",D13="1/2L",D14="1/2L"),"OK",IF(OR(D12="L",D13="L",D14="L"),"LOSS",IF(OR(D12="X",D13="X",D14="X"),"Anulado"," ")))</f>
        <v>Anulado</v>
      </c>
      <c r="B12" s="281">
        <f>IF(E12="","",$B9)</f>
        <v>1</v>
      </c>
      <c r="C12" s="305" t="str">
        <f>IF(E12=""," ","– "&amp;COUNTIF(B$3:B14,$B12))</f>
        <v>– 4</v>
      </c>
      <c r="D12" s="65" t="s">
        <v>56</v>
      </c>
      <c r="E12" s="326">
        <v>44713.375</v>
      </c>
      <c r="F12" s="314" t="s">
        <v>429</v>
      </c>
      <c r="G12" s="66" t="s">
        <v>79</v>
      </c>
      <c r="H12" s="313" t="str">
        <f ca="1">IF(E12="","",IF(AND(DAY(E12)&lt;DAY(TODAY()),$A12=" "),"???",IF($A12=" ",IF(AND(DAY(E12)=DAY(TODAY()),HOUR(E12)&lt;=HOUR(NOW())+1),IF(AND(HOUR(E12)+2&lt;=HOUR(NOW()),DAY(E12)&lt;=DAY(TODAY()),MINUTE(E12)&lt;=MINUTE(NOW())),"???",IF(OR(MINUTE(E12)&lt;=MINUTE(NOW()),HOUR(E12)&lt;=HOUR(NOW())),"!!!","")),""),"")))</f>
        <v/>
      </c>
      <c r="I12" s="67" t="s">
        <v>20</v>
      </c>
      <c r="J12" s="69">
        <f>IF(I12="","",IF(_xlfn.XLOOKUP(I12,I$3:I11,$AV$3:AV11,0,,-1)=AV12,_xlfn.XLOOKUP(I12,I$3:I11,J$3:J11,1,,-1)+1,1))</f>
        <v>2</v>
      </c>
      <c r="K12" s="173">
        <f>IF(I12="","",_xlfn.XLOOKUP(I12,I$3:I11,K$3:K11,0,,-1)+IF($D12=" ",1,0))</f>
        <v>0</v>
      </c>
      <c r="L12" s="70">
        <v>2.35</v>
      </c>
      <c r="M12" s="71">
        <v>21.46</v>
      </c>
      <c r="N12" s="293" t="b">
        <v>1</v>
      </c>
      <c r="O12" s="72">
        <f>IF(OR(W12="",W13=""),"",ROUND(IF(L14&gt;0,IF(M12&gt;0,M12,IF(M13&gt;0,IF(N12=TRUE,ROUND((M13*W12)/W13,0),(M13*W12)/W13),IF(N12=TRUE,ROUND((M14*W12)/W14,0),(M14*W12)/W14))),IF(M12&gt;0,M12,IF(N12=TRUE,ROUND((M13*W12)/W13,0),(M13*W12)/W13))),2))</f>
        <v>21.46</v>
      </c>
      <c r="P12" s="73">
        <f t="shared" si="15"/>
        <v>50.431000000000004</v>
      </c>
      <c r="Q12" s="320">
        <f>IF($A12="Anulado",0,IF(OR($A12="LOSS",$A12="OK"),IF(OR($D12="W",$D12="1/2W",$D12="1/2L"),P12-O12,IF($D12="L",-O12,0))+IF(OR($D13="W",$D13="1/2W",$D13="1/2L"),P13-O13,IF($D13="L",-O13,0))+IF(OR($D14="W",$D14="1/2W",$D14="1/2L"),P14-O14,IF($D14="L",-O14,0)),IF(AND(OR($D12="W",$D12="1/2W",$D12="1/2L"),D13="W"),P12+P13-SUM(O12:O14)+_xlfn.XLOOKUP("X",D12:D14,O12:O14,0),IF(AND(D12=TRUE,D14="W"),P12+P14-SUM(O12:O14),IF(AND(D13="W",D14="W"),P13+P14-SUM(O12:O14)+_xlfn.XLOOKUP("X",D12:D14,O12:O14,0),IF(L14&gt;0,IF(OR($D12="W",$D12="1/2W",$D12="1/2L"),P12-SUM(O12:O14)+_xlfn.XLOOKUP("X",D12:D14,O12:O14,0),IF(OR($D12="W",$D12="1/2W",$D12="1/2L"),P13-SUM(O12:O14)+_xlfn.XLOOKUP("X",D12:D14,O12:O14,0),IF(OR($D12="W",$D12="1/2W",$D12="1/2L"),P14-SUM(O12:O14)+_xlfn.XLOOKUP("X",D12:D14,O12:O14,0),IF(SUM(P12:P14)/3-SUM(O12:O14)+_xlfn.XLOOKUP("X",D12:D14,O12:O14,0)&gt;0,SUM(P12:P14)/3-SUM(O12:O14)+_xlfn.XLOOKUP("X",D12:D14,O12:O14,0),LARGE(P12:P14,1)-SUM(O12:O14))))),IF(OR($D12="W",$D12="1/2W",$D12="1/2L"),P12-SUM(O12:O13)+_xlfn.XLOOKUP("X",D12:D14,O12:O14,0),IF(OR($D12="W",$D12="1/2W",$D12="1/2L"),P13-SUM(O12:O13)+_xlfn.XLOOKUP("X",D12:D14,O12:O14,0),SUM(P12:P13)/2-SUM(O12:O13)+_xlfn.XLOOKUP("X",D12:D14,O12:O14,0)))))))))</f>
        <v>0</v>
      </c>
      <c r="R12" s="319">
        <f>IF(Q12=0,0,Q12/SUM(O12:O14))</f>
        <v>0</v>
      </c>
      <c r="S12" s="296">
        <f>IF($B12=$B9,IF(OR($A12="LOSS",$A12="OK",$A12="Anulada"),Q12,0)+S9,IF(OR($A12="LOSS",$A12="OK",$A12="Anulada"),Q12,0))</f>
        <v>31.946358208955225</v>
      </c>
      <c r="T12" s="296">
        <f>IF($B12=$B9,IF(Q12&lt;0,IF(G14="",Q12,0),Q12)+T9,Q12)</f>
        <v>12.117999999999999</v>
      </c>
      <c r="U12" s="296">
        <f>IF($B12=$B9,IF(Q12&lt;0,IF(G14="",Q12,0),Q12)+U9,Q12)</f>
        <v>31.946358208955225</v>
      </c>
      <c r="V12" s="323">
        <f>IF(U12=0,0,U12/X12)</f>
        <v>0.23365984924156827</v>
      </c>
      <c r="W12" s="74">
        <f>IF(L12="","",IF(L14&gt;0,(SUM(L12:L14)/L12)/(SUM(L12:L14)/L12+SUM(L12:L14)/L13+SUM(L12:L14)/L14),L13/SUM(L12:L13)))</f>
        <v>0.48913043478260876</v>
      </c>
      <c r="X12" s="321">
        <f>IF($B12=$B9,X9+SUM(O12:O14),SUM(O12:O14))</f>
        <v>136.72164179104479</v>
      </c>
      <c r="Y12" s="296">
        <f>IF($A12=" ",SUM(O12:O14),0)+Y9</f>
        <v>0</v>
      </c>
      <c r="Z12" s="296">
        <f>IF($B12="","",Z9+Q12)</f>
        <v>31.946358208955225</v>
      </c>
      <c r="AA12" s="225">
        <f t="shared" si="0"/>
        <v>0</v>
      </c>
      <c r="AB12" s="225">
        <f t="shared" si="0"/>
        <v>0</v>
      </c>
      <c r="AC12" s="225">
        <f t="shared" si="0"/>
        <v>0</v>
      </c>
      <c r="AD12" s="225">
        <f t="shared" si="0"/>
        <v>0</v>
      </c>
      <c r="AE12" s="225">
        <f t="shared" si="0"/>
        <v>0</v>
      </c>
      <c r="AF12" s="225">
        <f t="shared" si="0"/>
        <v>0</v>
      </c>
      <c r="AG12" s="224">
        <f t="shared" si="0"/>
        <v>0</v>
      </c>
      <c r="AH12" s="223">
        <f t="shared" si="1"/>
        <v>0</v>
      </c>
      <c r="AI12" s="224">
        <f t="shared" si="2"/>
        <v>0</v>
      </c>
      <c r="AJ12" s="223">
        <f t="shared" si="3"/>
        <v>0</v>
      </c>
      <c r="AK12" s="224">
        <f t="shared" si="4"/>
        <v>0</v>
      </c>
      <c r="AL12" s="223">
        <f t="shared" si="5"/>
        <v>0</v>
      </c>
      <c r="AM12" s="224">
        <f t="shared" si="6"/>
        <v>0</v>
      </c>
      <c r="AN12" s="223">
        <f t="shared" si="7"/>
        <v>0</v>
      </c>
      <c r="AO12" s="224">
        <f t="shared" si="8"/>
        <v>0</v>
      </c>
      <c r="AP12" s="223">
        <f t="shared" si="9"/>
        <v>0</v>
      </c>
      <c r="AQ12" s="224">
        <f t="shared" si="10"/>
        <v>0</v>
      </c>
      <c r="AR12" s="223">
        <f t="shared" si="11"/>
        <v>0</v>
      </c>
      <c r="AS12" s="224">
        <f t="shared" si="12"/>
        <v>0</v>
      </c>
      <c r="AT12" s="223">
        <f t="shared" si="13"/>
        <v>0</v>
      </c>
      <c r="AU12" s="225">
        <f t="shared" si="14"/>
        <v>0</v>
      </c>
      <c r="AV12" s="226">
        <f>IF($B12="","",$B12)</f>
        <v>1</v>
      </c>
    </row>
    <row r="13" spans="1:48" ht="14.5" customHeight="1" x14ac:dyDescent="0.2">
      <c r="A13" s="308"/>
      <c r="B13" s="282"/>
      <c r="C13" s="303"/>
      <c r="D13" s="79" t="s">
        <v>56</v>
      </c>
      <c r="E13" s="277"/>
      <c r="F13" s="291"/>
      <c r="G13" s="80" t="s">
        <v>35</v>
      </c>
      <c r="H13" s="277"/>
      <c r="I13" s="81" t="s">
        <v>19</v>
      </c>
      <c r="J13" s="83">
        <f>IF(I13="","",IF(_xlfn.XLOOKUP(I13,I$3:I12,$AV$3:AV12,0,,-1)=AV13,_xlfn.XLOOKUP(I13,I$3:I12,J$3:J12,1,,-1)+1,1))</f>
        <v>1</v>
      </c>
      <c r="K13" s="174">
        <f>IF(I13="","",_xlfn.XLOOKUP(I13,I$3:I12,K$3:K12,0,,-1)+IF($D13=" ",1,0))</f>
        <v>0</v>
      </c>
      <c r="L13" s="84">
        <v>2.25</v>
      </c>
      <c r="M13" s="85"/>
      <c r="N13" s="294"/>
      <c r="O13" s="86">
        <f>IF(OR(W12="",W13=""),"",ROUND(IF(L14&gt;0,IF(M13&gt;0,M13,IF(M12&gt;0,IF(N12=TRUE,ROUND((M12*W13)/W12,0),(M12*W13)/W12),IF(M13&gt;0,IF(N12=TRUE,ROUND(M13,0),M13),IF(M14&gt;0,IF(N12=TRUE,ROUND(O14*W13/W14,0),O14*W13/W14),0)))),IF(M13&gt;0,M13,IF(N12=TRUE,ROUND((M12*W13)/W12,0),(M12*W13)/W12))),2))</f>
        <v>22</v>
      </c>
      <c r="P13" s="87">
        <f t="shared" si="15"/>
        <v>49.5</v>
      </c>
      <c r="Q13" s="277"/>
      <c r="R13" s="286"/>
      <c r="S13" s="286"/>
      <c r="T13" s="286"/>
      <c r="U13" s="286"/>
      <c r="V13" s="288"/>
      <c r="W13" s="88">
        <f>IF(L13="","",IF(L14&gt;0,(SUM(L12:L14)/L13)/(SUM(L12:L14)/L12+SUM(L12:L14)/L13+SUM(L12:L14)/L14),L12/SUM(L12:L13)))</f>
        <v>0.51086956521739135</v>
      </c>
      <c r="X13" s="311"/>
      <c r="Y13" s="298"/>
      <c r="Z13" s="298"/>
      <c r="AA13" s="225">
        <f t="shared" ref="AA13:AG22" si="16">IF($I13=AA$2,IF(OR($D13="W",$D13="1/2W",$D13="1/2L"),$P13-$O13,IF($D13="X",0,-$O13)),0)</f>
        <v>0</v>
      </c>
      <c r="AB13" s="225">
        <f t="shared" si="16"/>
        <v>0</v>
      </c>
      <c r="AC13" s="225">
        <f t="shared" si="16"/>
        <v>0</v>
      </c>
      <c r="AD13" s="225">
        <f t="shared" si="16"/>
        <v>0</v>
      </c>
      <c r="AE13" s="225">
        <f t="shared" si="16"/>
        <v>0</v>
      </c>
      <c r="AF13" s="225">
        <f t="shared" si="16"/>
        <v>0</v>
      </c>
      <c r="AG13" s="224">
        <f t="shared" si="16"/>
        <v>0</v>
      </c>
      <c r="AH13" s="223">
        <f t="shared" si="1"/>
        <v>0</v>
      </c>
      <c r="AI13" s="224">
        <f t="shared" si="2"/>
        <v>0</v>
      </c>
      <c r="AJ13" s="223">
        <f t="shared" si="3"/>
        <v>0</v>
      </c>
      <c r="AK13" s="224">
        <f t="shared" si="4"/>
        <v>0</v>
      </c>
      <c r="AL13" s="223">
        <f t="shared" si="5"/>
        <v>0</v>
      </c>
      <c r="AM13" s="224">
        <f t="shared" si="6"/>
        <v>0</v>
      </c>
      <c r="AN13" s="223">
        <f t="shared" si="7"/>
        <v>0</v>
      </c>
      <c r="AO13" s="224">
        <f t="shared" si="8"/>
        <v>0</v>
      </c>
      <c r="AP13" s="223">
        <f t="shared" si="9"/>
        <v>0</v>
      </c>
      <c r="AQ13" s="224">
        <f t="shared" si="10"/>
        <v>0</v>
      </c>
      <c r="AR13" s="223">
        <f t="shared" si="11"/>
        <v>0</v>
      </c>
      <c r="AS13" s="224">
        <f t="shared" si="12"/>
        <v>0</v>
      </c>
      <c r="AT13" s="223">
        <f t="shared" si="13"/>
        <v>0</v>
      </c>
      <c r="AU13" s="225">
        <f t="shared" si="14"/>
        <v>0</v>
      </c>
      <c r="AV13" s="226">
        <f>IF($B12="","",$B12)</f>
        <v>1</v>
      </c>
    </row>
    <row r="14" spans="1:48" ht="14.5" customHeight="1" x14ac:dyDescent="0.2">
      <c r="A14" s="309"/>
      <c r="B14" s="283"/>
      <c r="C14" s="304"/>
      <c r="D14" s="90" t="s">
        <v>32</v>
      </c>
      <c r="E14" s="278"/>
      <c r="F14" s="292"/>
      <c r="G14" s="109"/>
      <c r="H14" s="278"/>
      <c r="I14" s="110"/>
      <c r="J14" s="112" t="str">
        <f>IF(I14="","",IF(_xlfn.XLOOKUP(I14,I$3:I13,$AV$3:AV13,0,,-1)=AV14,_xlfn.XLOOKUP(I14,I$3:I13,J$3:J13,1,,-1)+1,1))</f>
        <v/>
      </c>
      <c r="K14" s="115" t="str">
        <f>IF(I14="","",_xlfn.XLOOKUP(I14,I$3:I13,K$3:K13,0,,-1)+IF($D14=" ",1,0))</f>
        <v/>
      </c>
      <c r="L14" s="113"/>
      <c r="M14" s="96"/>
      <c r="N14" s="295"/>
      <c r="O14" s="114" t="str">
        <f>IF(OR(W12="",W13=""),"",IF(L14&gt;0,ROUND(IF(M14&gt;0,M14,IF(M12&gt;0,IF(N12=TRUE,ROUND((M12*W14)/W12,0),(M12*W14)/W12),IF(M13&gt;0,IF(N12=TRUE,ROUND((M13*W14)/W13,0),(M13*W14)/W13),IF(M14&gt;0,M14,0)))),2),""))</f>
        <v/>
      </c>
      <c r="P14" s="115" t="str">
        <f t="shared" si="15"/>
        <v/>
      </c>
      <c r="Q14" s="278"/>
      <c r="R14" s="278"/>
      <c r="S14" s="278"/>
      <c r="T14" s="278"/>
      <c r="U14" s="278"/>
      <c r="V14" s="289"/>
      <c r="W14" s="116" t="str">
        <f>IF(L14="","",(SUM(L12:L14)/L14)/(SUM(L12:L14)/L12+SUM(L12:L14)/L13+SUM(L12:L14)/L14))</f>
        <v/>
      </c>
      <c r="X14" s="311"/>
      <c r="Y14" s="298"/>
      <c r="Z14" s="298"/>
      <c r="AA14" s="225">
        <f t="shared" si="16"/>
        <v>0</v>
      </c>
      <c r="AB14" s="225">
        <f t="shared" si="16"/>
        <v>0</v>
      </c>
      <c r="AC14" s="225">
        <f t="shared" si="16"/>
        <v>0</v>
      </c>
      <c r="AD14" s="225">
        <f t="shared" si="16"/>
        <v>0</v>
      </c>
      <c r="AE14" s="225">
        <f t="shared" si="16"/>
        <v>0</v>
      </c>
      <c r="AF14" s="225">
        <f t="shared" si="16"/>
        <v>0</v>
      </c>
      <c r="AG14" s="224">
        <f t="shared" si="16"/>
        <v>0</v>
      </c>
      <c r="AH14" s="223">
        <f t="shared" si="1"/>
        <v>0</v>
      </c>
      <c r="AI14" s="224">
        <f t="shared" si="2"/>
        <v>0</v>
      </c>
      <c r="AJ14" s="223">
        <f t="shared" si="3"/>
        <v>0</v>
      </c>
      <c r="AK14" s="224">
        <f t="shared" si="4"/>
        <v>0</v>
      </c>
      <c r="AL14" s="223">
        <f t="shared" si="5"/>
        <v>0</v>
      </c>
      <c r="AM14" s="224">
        <f t="shared" si="6"/>
        <v>0</v>
      </c>
      <c r="AN14" s="223">
        <f t="shared" si="7"/>
        <v>0</v>
      </c>
      <c r="AO14" s="224">
        <f t="shared" si="8"/>
        <v>0</v>
      </c>
      <c r="AP14" s="223">
        <f t="shared" si="9"/>
        <v>0</v>
      </c>
      <c r="AQ14" s="224">
        <f t="shared" si="10"/>
        <v>0</v>
      </c>
      <c r="AR14" s="223">
        <f t="shared" si="11"/>
        <v>0</v>
      </c>
      <c r="AS14" s="224">
        <f t="shared" si="12"/>
        <v>0</v>
      </c>
      <c r="AT14" s="223">
        <f t="shared" si="13"/>
        <v>0</v>
      </c>
      <c r="AU14" s="225">
        <f t="shared" si="14"/>
        <v>0</v>
      </c>
      <c r="AV14" s="226">
        <f>IF($B12="","",$B12)</f>
        <v>1</v>
      </c>
    </row>
    <row r="15" spans="1:48" ht="14.5" customHeight="1" x14ac:dyDescent="0.2">
      <c r="A15" s="312" t="str">
        <f>IF(OR(D15="W",D16="W",D17="W",D15="1/2W",D16="1/2W",D17="1/2W",D15="1/2L",D16="1/2L",D17="1/2L"),"OK",IF(OR(D15="L",D16="L",D17="L"),"LOSS",IF(OR(D15="X",D16="X",D17="X"),"Anulado"," ")))</f>
        <v>OK</v>
      </c>
      <c r="B15" s="299">
        <f>IF(E15="","",$B12)</f>
        <v>1</v>
      </c>
      <c r="C15" s="302" t="str">
        <f>IF(E15=""," ","– "&amp;COUNTIF(B$3:B17,$B15))</f>
        <v>– 5</v>
      </c>
      <c r="D15" s="25" t="s">
        <v>28</v>
      </c>
      <c r="E15" s="325">
        <v>44713.28125</v>
      </c>
      <c r="F15" s="315" t="s">
        <v>430</v>
      </c>
      <c r="G15" s="117" t="s">
        <v>267</v>
      </c>
      <c r="H15" s="306" t="str">
        <f ca="1">IF(E15="","",IF(AND(DAY(E15)&lt;DAY(TODAY()),$A15=" "),"???",IF($A15=" ",IF(AND(DAY(E15)=DAY(TODAY()),HOUR(E15)&lt;=HOUR(NOW())+1),IF(AND(HOUR(E15)+2&lt;=HOUR(NOW()),DAY(E15)&lt;=DAY(TODAY()),MINUTE(E15)&lt;=MINUTE(NOW())),"???",IF(OR(MINUTE(E15)&lt;=MINUTE(NOW()),HOUR(E15)&lt;=HOUR(NOW())),"!!!","")),""),"")))</f>
        <v/>
      </c>
      <c r="I15" s="27" t="s">
        <v>18</v>
      </c>
      <c r="J15" s="175">
        <f>IF(I15="","",IF(_xlfn.XLOOKUP(I15,I$3:I14,$AV$3:AV14,0,,-1)=AV15,_xlfn.XLOOKUP(I15,I$3:I14,J$3:J14,1,,-1)+1,1))</f>
        <v>4</v>
      </c>
      <c r="K15" s="176">
        <f>IF(I15="","",_xlfn.XLOOKUP(I15,I$3:I14,K$3:K14,0,,-1)+IF($D15=" ",1,0))</f>
        <v>0</v>
      </c>
      <c r="L15" s="118">
        <v>3.82</v>
      </c>
      <c r="M15" s="119">
        <v>8.5</v>
      </c>
      <c r="N15" s="318" t="b">
        <v>0</v>
      </c>
      <c r="O15" s="102">
        <f>IF(OR(W15="",W16=""),"",ROUND(IF(L17&gt;0,IF(M15&gt;0,M15,IF(M16&gt;0,IF(N15=TRUE,ROUND((M16*W15)/W16,0),(M16*W15)/W16),IF(N15=TRUE,ROUND((M17*W15)/W17,0),(M17*W15)/W17))),IF(M15&gt;0,M15,IF(N15=TRUE,ROUND((M16*W15)/W16,0),(M16*W15)/W16))),2))</f>
        <v>8.5</v>
      </c>
      <c r="P15" s="33">
        <f t="shared" si="15"/>
        <v>32.47</v>
      </c>
      <c r="Q15" s="301">
        <f>IF($A15="Anulado",0,IF(OR($A15="LOSS",$A15="OK"),IF(OR($D15="W",$D15="1/2W",$D15="1/2L"),P15-O15,IF($D15="L",-O15,0))+IF(OR($D16="W",$D16="1/2W",$D16="1/2L"),P16-O16,IF($D16="L",-O16,0))+IF(OR($D17="W",$D17="1/2W",$D17="1/2L"),P17-O17,IF($D17="L",-O17,0)),IF(AND(OR($D15="W",$D15="1/2W",$D15="1/2L"),D16="W"),P15+P16-SUM(O15:O17)+_xlfn.XLOOKUP("X",D15:D17,O15:O17,0),IF(AND(D15=TRUE,D17="W"),P15+P17-SUM(O15:O17),IF(AND(D16="W",D17="W"),P16+P17-SUM(O15:O17)+_xlfn.XLOOKUP("X",D15:D17,O15:O17,0),IF(L17&gt;0,IF(OR($D15="W",$D15="1/2W",$D15="1/2L"),P15-SUM(O15:O17)+_xlfn.XLOOKUP("X",D15:D17,O15:O17,0),IF(OR($D15="W",$D15="1/2W",$D15="1/2L"),P16-SUM(O15:O17)+_xlfn.XLOOKUP("X",D15:D17,O15:O17,0),IF(OR($D15="W",$D15="1/2W",$D15="1/2L"),P17-SUM(O15:O17)+_xlfn.XLOOKUP("X",D15:D17,O15:O17,0),IF(SUM(P15:P17)/3-SUM(O15:O17)+_xlfn.XLOOKUP("X",D15:D17,O15:O17,0)&gt;0,SUM(P15:P17)/3-SUM(O15:O17)+_xlfn.XLOOKUP("X",D15:D17,O15:O17,0),LARGE(P15:P17,1)-SUM(O15:O17))))),IF(OR($D15="W",$D15="1/2W",$D15="1/2L"),P15-SUM(O15:O16)+_xlfn.XLOOKUP("X",D15:D17,O15:O17,0),IF(OR($D15="W",$D15="1/2W",$D15="1/2L"),P16-SUM(O15:O16)+_xlfn.XLOOKUP("X",D15:D17,O15:O17,0),SUM(P15:P16)/2-SUM(O15:O16)+_xlfn.XLOOKUP("X",D15:D17,O15:O17,0)))))))))</f>
        <v>5.9479999999999968</v>
      </c>
      <c r="R15" s="300">
        <f>IF(Q15=0,0,Q15/SUM(O15:O17))</f>
        <v>0.22394578313253002</v>
      </c>
      <c r="S15" s="285">
        <f>IF($B15=$B12,IF(OR($A15="LOSS",$A15="OK",$A15="Anulada"),Q15,0)+S12,IF(OR($A15="LOSS",$A15="OK",$A15="Anulada"),Q15,0))</f>
        <v>37.894358208955225</v>
      </c>
      <c r="T15" s="285">
        <f>IF($B15="",0,IF($B15=$B12,IF(G17="",IF(OR(G15="DNB1",G15="DNB2",G15="AH1(0)",G15="AH2(0)",G15="AH1(1)",G15="AH2(1)",G15="AH1(2)",G15="AH2(2)",G15="AH1(3)",G15="AH2(3)",G15="AH1(4)",G15="AH2(4)"),0,IF(Q15&lt;0,IF(G17="",SMALL(P15:P17,1)-SUM(O15:O17),0),SMALL(P15:P17,1)-SUM(O15:O17))),IF(Q15&lt;0,IF(G17="",SMALL(P15:P17,1)-SUM(O15:O17),0),SMALL(P15:P17,1)-SUM(O15:O17)))+T12,IF(G17="",IF(OR(G15="DNB1",G15="DNB2",G15="AH1(0)",G15="AH2(0)",G15="AH1(1)",G15="AH2(1)",G15="AH1(2)",G15="AH2(2)",G15="AH1(3)",G15="AH2(3)",G15="AH1(4)",G15="AH2(4)"),0,IF(Q15&lt;0,IF(G17="",SMALL(P15:P17,1)-SUM(O15:O17),0),SMALL(P15:P17,1)-SUM(O15:O17))),IF(Q15&lt;0,IF(G17="",SMALL(P15:P17,1)-SUM(O15:O17),0),SMALL(P15:P17,1)-SUM(O15:O17)))))</f>
        <v>18.027999999999999</v>
      </c>
      <c r="U15" s="285">
        <f>IF($B15=$B12,IF(Q15&lt;0,IF(G17="",Q15,0),Q15)+U12,Q15)</f>
        <v>37.894358208955225</v>
      </c>
      <c r="V15" s="287">
        <f>IF(U15=0,0,U15/X15)</f>
        <v>0.2320797230680072</v>
      </c>
      <c r="W15" s="34">
        <f>IF(L15="","",IF(L17&gt;0,(SUM(L15:L17)/L15)/(SUM(L15:L17)/L15+SUM(L15:L17)/L16+SUM(L15:L17)/L17),L16/SUM(L15:L16)))</f>
        <v>0.32028469750889682</v>
      </c>
      <c r="X15" s="322">
        <f>IF($B15=$B12,X12+SUM(O15:O17),SUM(O15:O17))</f>
        <v>163.28164179104479</v>
      </c>
      <c r="Y15" s="285">
        <f>IF($A15=" ",SUM(O15:O17),0)+Y12</f>
        <v>0</v>
      </c>
      <c r="Z15" s="285">
        <f>IF($B15="","",Z12+Q15)</f>
        <v>37.894358208955225</v>
      </c>
      <c r="AA15" s="228">
        <f t="shared" si="16"/>
        <v>-8.5</v>
      </c>
      <c r="AB15" s="229">
        <f t="shared" si="16"/>
        <v>0</v>
      </c>
      <c r="AC15" s="229">
        <f t="shared" si="16"/>
        <v>0</v>
      </c>
      <c r="AD15" s="229">
        <f t="shared" si="16"/>
        <v>0</v>
      </c>
      <c r="AE15" s="229">
        <f t="shared" si="16"/>
        <v>0</v>
      </c>
      <c r="AF15" s="229">
        <f t="shared" si="16"/>
        <v>0</v>
      </c>
      <c r="AG15" s="230">
        <f t="shared" si="16"/>
        <v>0</v>
      </c>
      <c r="AH15" s="216">
        <f t="shared" si="1"/>
        <v>0</v>
      </c>
      <c r="AI15" s="217">
        <f t="shared" si="2"/>
        <v>1</v>
      </c>
      <c r="AJ15" s="216">
        <f t="shared" si="3"/>
        <v>0</v>
      </c>
      <c r="AK15" s="217">
        <f t="shared" si="4"/>
        <v>0</v>
      </c>
      <c r="AL15" s="216">
        <f t="shared" si="5"/>
        <v>0</v>
      </c>
      <c r="AM15" s="217">
        <f t="shared" si="6"/>
        <v>0</v>
      </c>
      <c r="AN15" s="216">
        <f t="shared" si="7"/>
        <v>0</v>
      </c>
      <c r="AO15" s="217">
        <f t="shared" si="8"/>
        <v>0</v>
      </c>
      <c r="AP15" s="216">
        <f t="shared" si="9"/>
        <v>0</v>
      </c>
      <c r="AQ15" s="217">
        <f t="shared" si="10"/>
        <v>0</v>
      </c>
      <c r="AR15" s="216">
        <f t="shared" si="11"/>
        <v>0</v>
      </c>
      <c r="AS15" s="217">
        <f t="shared" si="12"/>
        <v>0</v>
      </c>
      <c r="AT15" s="216">
        <f t="shared" si="13"/>
        <v>0</v>
      </c>
      <c r="AU15" s="218">
        <f t="shared" si="14"/>
        <v>0</v>
      </c>
      <c r="AV15" s="219">
        <f>IF($B15="","",$B15)</f>
        <v>1</v>
      </c>
    </row>
    <row r="16" spans="1:48" ht="14.5" customHeight="1" x14ac:dyDescent="0.2">
      <c r="A16" s="308"/>
      <c r="B16" s="282"/>
      <c r="C16" s="303"/>
      <c r="D16" s="39" t="s">
        <v>31</v>
      </c>
      <c r="E16" s="277"/>
      <c r="F16" s="291"/>
      <c r="G16" s="120" t="s">
        <v>60</v>
      </c>
      <c r="H16" s="277"/>
      <c r="I16" s="42" t="s">
        <v>20</v>
      </c>
      <c r="J16" s="177">
        <f>IF(I16="","",IF(_xlfn.XLOOKUP(I16,I$3:I15,$AV$3:AV15,0,,-1)=AV16,_xlfn.XLOOKUP(I16,I$3:I15,J$3:J15,1,,-1)+1,1))</f>
        <v>3</v>
      </c>
      <c r="K16" s="178">
        <f>IF(I16="","",_xlfn.XLOOKUP(I16,I$3:I15,K$3:K15,0,,-1)+IF($D16=" ",1,0))</f>
        <v>0</v>
      </c>
      <c r="L16" s="121">
        <v>1.8</v>
      </c>
      <c r="M16" s="122">
        <v>18.059999999999999</v>
      </c>
      <c r="N16" s="294"/>
      <c r="O16" s="47">
        <f>IF(OR(W15="",W16=""),"",ROUND(IF(L17&gt;0,IF(M16&gt;0,M16,IF(M15&gt;0,IF(N15=TRUE,ROUND((M15*W16)/W15,0),(M15*W16)/W15),IF(M16&gt;0,IF(N15=TRUE,ROUND(M16,0),M16),IF(M17&gt;0,IF(N15=TRUE,ROUND(O17*W16/W17,0),O17*W16/W17),0)))),IF(M16&gt;0,M16,IF(N15=TRUE,ROUND((M15*W16)/W15,0),(M15*W16)/W15))),2))</f>
        <v>18.059999999999999</v>
      </c>
      <c r="P16" s="48">
        <f t="shared" si="15"/>
        <v>32.507999999999996</v>
      </c>
      <c r="Q16" s="277"/>
      <c r="R16" s="286"/>
      <c r="S16" s="286"/>
      <c r="T16" s="286"/>
      <c r="U16" s="286"/>
      <c r="V16" s="288"/>
      <c r="W16" s="49">
        <f>IF(L16="","",IF(L17&gt;0,(SUM(L15:L17)/L16)/(SUM(L15:L17)/L15+SUM(L15:L17)/L16+SUM(L15:L17)/L17),L15/SUM(L15:L16)))</f>
        <v>0.67971530249110312</v>
      </c>
      <c r="X16" s="311"/>
      <c r="Y16" s="298"/>
      <c r="Z16" s="298"/>
      <c r="AA16" s="229">
        <f t="shared" si="16"/>
        <v>0</v>
      </c>
      <c r="AB16" s="229">
        <f t="shared" si="16"/>
        <v>0</v>
      </c>
      <c r="AC16" s="228">
        <f t="shared" si="16"/>
        <v>14.447999999999997</v>
      </c>
      <c r="AD16" s="229">
        <f t="shared" si="16"/>
        <v>0</v>
      </c>
      <c r="AE16" s="229">
        <f t="shared" si="16"/>
        <v>0</v>
      </c>
      <c r="AF16" s="229">
        <f t="shared" si="16"/>
        <v>0</v>
      </c>
      <c r="AG16" s="230">
        <f t="shared" si="16"/>
        <v>0</v>
      </c>
      <c r="AH16" s="216">
        <f t="shared" si="1"/>
        <v>0</v>
      </c>
      <c r="AI16" s="217">
        <f t="shared" si="2"/>
        <v>0</v>
      </c>
      <c r="AJ16" s="216">
        <f t="shared" si="3"/>
        <v>0</v>
      </c>
      <c r="AK16" s="217">
        <f t="shared" si="4"/>
        <v>0</v>
      </c>
      <c r="AL16" s="216">
        <f t="shared" si="5"/>
        <v>1</v>
      </c>
      <c r="AM16" s="217">
        <f t="shared" si="6"/>
        <v>0</v>
      </c>
      <c r="AN16" s="216">
        <f t="shared" si="7"/>
        <v>0</v>
      </c>
      <c r="AO16" s="217">
        <f t="shared" si="8"/>
        <v>0</v>
      </c>
      <c r="AP16" s="216">
        <f t="shared" si="9"/>
        <v>0</v>
      </c>
      <c r="AQ16" s="217">
        <f t="shared" si="10"/>
        <v>0</v>
      </c>
      <c r="AR16" s="216">
        <f t="shared" si="11"/>
        <v>0</v>
      </c>
      <c r="AS16" s="217">
        <f t="shared" si="12"/>
        <v>0</v>
      </c>
      <c r="AT16" s="216">
        <f t="shared" si="13"/>
        <v>0</v>
      </c>
      <c r="AU16" s="218">
        <f t="shared" si="14"/>
        <v>0</v>
      </c>
      <c r="AV16" s="219">
        <f>IF($B15="","",$B15)</f>
        <v>1</v>
      </c>
    </row>
    <row r="17" spans="1:48" ht="14.5" customHeight="1" x14ac:dyDescent="0.2">
      <c r="A17" s="309"/>
      <c r="B17" s="283"/>
      <c r="C17" s="304"/>
      <c r="D17" s="54" t="s">
        <v>32</v>
      </c>
      <c r="E17" s="278"/>
      <c r="F17" s="292"/>
      <c r="G17" s="134"/>
      <c r="H17" s="278"/>
      <c r="I17" s="57"/>
      <c r="J17" s="179" t="str">
        <f>IF(I17="","",IF(_xlfn.XLOOKUP(I17,I$3:I16,$AV$3:AV16,0,,-1)=AV17,_xlfn.XLOOKUP(I17,I$3:I16,J$3:J16,1,,-1)+1,1))</f>
        <v/>
      </c>
      <c r="K17" s="63" t="str">
        <f>IF(I17="","",_xlfn.XLOOKUP(I17,I$3:I16,K$3:K16,0,,-1)+IF($D17=" ",1,0))</f>
        <v/>
      </c>
      <c r="L17" s="55"/>
      <c r="M17" s="128"/>
      <c r="N17" s="295"/>
      <c r="O17" s="62" t="str">
        <f>IF(OR(W15="",W16=""),"",IF(L17&gt;0,ROUND(IF(M17&gt;0,M17,IF(M15&gt;0,IF(N15=TRUE,ROUND((M15*W17)/W15,0),(M15*W17)/W15),IF(M16&gt;0,IF(N15=TRUE,ROUND((M16*W17)/W16,0),(M16*W17)/W16),IF(M17&gt;0,M17,0)))),2),""))</f>
        <v/>
      </c>
      <c r="P17" s="63" t="str">
        <f t="shared" si="15"/>
        <v/>
      </c>
      <c r="Q17" s="278"/>
      <c r="R17" s="278"/>
      <c r="S17" s="278"/>
      <c r="T17" s="278"/>
      <c r="U17" s="278"/>
      <c r="V17" s="289"/>
      <c r="W17" s="64" t="str">
        <f>IF(L17="","",(SUM(L15:L17)/L17)/(SUM(L15:L17)/L15+SUM(L15:L17)/L16+SUM(L15:L17)/L17))</f>
        <v/>
      </c>
      <c r="X17" s="311"/>
      <c r="Y17" s="298"/>
      <c r="Z17" s="298"/>
      <c r="AA17" s="229">
        <f t="shared" si="16"/>
        <v>0</v>
      </c>
      <c r="AB17" s="229">
        <f t="shared" si="16"/>
        <v>0</v>
      </c>
      <c r="AC17" s="229">
        <f t="shared" si="16"/>
        <v>0</v>
      </c>
      <c r="AD17" s="229">
        <f t="shared" si="16"/>
        <v>0</v>
      </c>
      <c r="AE17" s="229">
        <f t="shared" si="16"/>
        <v>0</v>
      </c>
      <c r="AF17" s="229">
        <f t="shared" si="16"/>
        <v>0</v>
      </c>
      <c r="AG17" s="230">
        <f t="shared" si="16"/>
        <v>0</v>
      </c>
      <c r="AH17" s="216">
        <f t="shared" si="1"/>
        <v>0</v>
      </c>
      <c r="AI17" s="217">
        <f t="shared" si="2"/>
        <v>0</v>
      </c>
      <c r="AJ17" s="216">
        <f t="shared" si="3"/>
        <v>0</v>
      </c>
      <c r="AK17" s="217">
        <f t="shared" si="4"/>
        <v>0</v>
      </c>
      <c r="AL17" s="216">
        <f t="shared" si="5"/>
        <v>0</v>
      </c>
      <c r="AM17" s="217">
        <f t="shared" si="6"/>
        <v>0</v>
      </c>
      <c r="AN17" s="216">
        <f t="shared" si="7"/>
        <v>0</v>
      </c>
      <c r="AO17" s="217">
        <f t="shared" si="8"/>
        <v>0</v>
      </c>
      <c r="AP17" s="216">
        <f t="shared" si="9"/>
        <v>0</v>
      </c>
      <c r="AQ17" s="217">
        <f t="shared" si="10"/>
        <v>0</v>
      </c>
      <c r="AR17" s="216">
        <f t="shared" si="11"/>
        <v>0</v>
      </c>
      <c r="AS17" s="217">
        <f t="shared" si="12"/>
        <v>0</v>
      </c>
      <c r="AT17" s="216">
        <f t="shared" si="13"/>
        <v>0</v>
      </c>
      <c r="AU17" s="218">
        <f t="shared" si="14"/>
        <v>0</v>
      </c>
      <c r="AV17" s="219">
        <f>IF($B15="","",$B15)</f>
        <v>1</v>
      </c>
    </row>
    <row r="18" spans="1:48" ht="14.5" customHeight="1" x14ac:dyDescent="0.2">
      <c r="A18" s="307" t="str">
        <f>IF(OR(D18="W",D19="W",D20="W",D18="1/2W",D19="1/2W",D20="1/2W",D18="1/2L",D19="1/2L",D20="1/2L"),"OK",IF(OR(D18="L",D19="L",D20="L"),"LOSS",IF(OR(D18="X",D19="X",D20="X"),"Anulado"," ")))</f>
        <v>OK</v>
      </c>
      <c r="B18" s="281">
        <f>IF(E18="","",$B15)</f>
        <v>1</v>
      </c>
      <c r="C18" s="305" t="str">
        <f>IF(E18=""," ","– "&amp;COUNTIF(B$3:B20,$B18))</f>
        <v>– 6</v>
      </c>
      <c r="D18" s="65" t="s">
        <v>31</v>
      </c>
      <c r="E18" s="326">
        <v>44713.270833333336</v>
      </c>
      <c r="F18" s="314" t="s">
        <v>431</v>
      </c>
      <c r="G18" s="66" t="s">
        <v>408</v>
      </c>
      <c r="H18" s="313" t="str">
        <f ca="1">IF(E18="","",IF(AND(DAY(E18)&lt;DAY(TODAY()),$A18=" "),"???",IF($A18=" ",IF(AND(DAY(E18)=DAY(TODAY()),HOUR(E18)&lt;=HOUR(NOW())+1),IF(AND(HOUR(E18)+2&lt;=HOUR(NOW()),DAY(E18)&lt;=DAY(TODAY()),MINUTE(E18)&lt;=MINUTE(NOW())),"???",IF(OR(MINUTE(E18)&lt;=MINUTE(NOW()),HOUR(E18)&lt;=HOUR(NOW())),"!!!","")),""),"")))</f>
        <v/>
      </c>
      <c r="I18" s="67" t="s">
        <v>23</v>
      </c>
      <c r="J18" s="69">
        <f>IF(I18="","",IF(_xlfn.XLOOKUP(I18,I$3:I17,$AV$3:AV17,0,,-1)=AV18,_xlfn.XLOOKUP(I18,I$3:I17,J$3:J17,1,,-1)+1,1))</f>
        <v>2</v>
      </c>
      <c r="K18" s="173">
        <f>IF(I18="","",_xlfn.XLOOKUP(I18,I$3:I17,K$3:K17,0,,-1)+IF($D18=" ",1,0))</f>
        <v>0</v>
      </c>
      <c r="L18" s="70">
        <v>1.5640000000000001</v>
      </c>
      <c r="M18" s="71">
        <v>25.64</v>
      </c>
      <c r="N18" s="293" t="b">
        <v>0</v>
      </c>
      <c r="O18" s="72">
        <f>IF(OR(W18="",W19=""),"",ROUND(IF(L20&gt;0,IF(M18&gt;0,M18,IF(M19&gt;0,IF(N18=TRUE,ROUND((M19*W18)/W19,0),(M19*W18)/W19),IF(N18=TRUE,ROUND((M20*W18)/W20,0),(M20*W18)/W20))),IF(M18&gt;0,M18,IF(N18=TRUE,ROUND((M19*W18)/W19,0),(M19*W18)/W19))),2))</f>
        <v>25.64</v>
      </c>
      <c r="P18" s="73">
        <f t="shared" si="15"/>
        <v>40.100960000000001</v>
      </c>
      <c r="Q18" s="320">
        <f>IF($A18="Anulado",0,IF(OR($A18="LOSS",$A18="OK"),IF(OR($D18="W",$D18="1/2W",$D18="1/2L"),P18-O18,IF($D18="L",-O18,0))+IF(OR($D19="W",$D19="1/2W",$D19="1/2L"),P19-O19,IF($D19="L",-O19,0))+IF(OR($D20="W",$D20="1/2W",$D20="1/2L"),P20-O20,IF($D20="L",-O20,0)),IF(AND(OR($D18="W",$D18="1/2W",$D18="1/2L"),D19="W"),P18+P19-SUM(O18:O20)+_xlfn.XLOOKUP("X",D18:D20,O18:O20,0),IF(AND(D18=TRUE,D20="W"),P18+P20-SUM(O18:O20),IF(AND(D19="W",D20="W"),P19+P20-SUM(O18:O20)+_xlfn.XLOOKUP("X",D18:D20,O18:O20,0),IF(L20&gt;0,IF(OR($D18="W",$D18="1/2W",$D18="1/2L"),P18-SUM(O18:O20)+_xlfn.XLOOKUP("X",D18:D20,O18:O20,0),IF(OR($D18="W",$D18="1/2W",$D18="1/2L"),P19-SUM(O18:O20)+_xlfn.XLOOKUP("X",D18:D20,O18:O20,0),IF(OR($D18="W",$D18="1/2W",$D18="1/2L"),P20-SUM(O18:O20)+_xlfn.XLOOKUP("X",D18:D20,O18:O20,0),IF(SUM(P18:P20)/3-SUM(O18:O20)+_xlfn.XLOOKUP("X",D18:D20,O18:O20,0)&gt;0,SUM(P18:P20)/3-SUM(O18:O20)+_xlfn.XLOOKUP("X",D18:D20,O18:O20,0),LARGE(P18:P20,1)-SUM(O18:O20))))),IF(OR($D18="W",$D18="1/2W",$D18="1/2L"),P18-SUM(O18:O19)+_xlfn.XLOOKUP("X",D18:D20,O18:O20,0),IF(OR($D18="W",$D18="1/2W",$D18="1/2L"),P19-SUM(O18:O19)+_xlfn.XLOOKUP("X",D18:D20,O18:O20,0),SUM(P18:P19)/2-SUM(O18:O19)+_xlfn.XLOOKUP("X",D18:D20,O18:O20,0)))))))))</f>
        <v>1.4809599999999996</v>
      </c>
      <c r="R18" s="319">
        <f>IF(Q18=0,0,Q18/SUM(O18:O20))</f>
        <v>3.8346970481615728E-2</v>
      </c>
      <c r="S18" s="296">
        <f>IF($B18=$B15,IF(OR($A18="LOSS",$A18="OK",$A18="Anulada"),Q18,0)+S15,IF(OR($A18="LOSS",$A18="OK",$A18="Anulada"),Q18,0))</f>
        <v>39.375318208955221</v>
      </c>
      <c r="T18" s="296">
        <f>IF($B18=$B15,IF(Q18&lt;0,IF(G20="",Q18,0),Q18)+T15,Q18)</f>
        <v>19.508959999999998</v>
      </c>
      <c r="U18" s="296">
        <f>IF($B18=$B15,IF(Q18&lt;0,IF(G20="",Q18,0),Q18)+U15,Q18)</f>
        <v>39.375318208955221</v>
      </c>
      <c r="V18" s="323">
        <f>IF(U18=0,0,U18/X18)</f>
        <v>0.19502227847015796</v>
      </c>
      <c r="W18" s="74">
        <f>IF(L18="","",IF(L20&gt;0,(SUM(L18:L20)/L18)/(SUM(L18:L20)/L18+SUM(L18:L20)/L19+SUM(L18:L20)/L20),L19/SUM(L18:L19)))</f>
        <v>0.47575796894597983</v>
      </c>
      <c r="X18" s="321">
        <f>IF($B18=$B15,X15+SUM(O18:O20),SUM(O18:O20))</f>
        <v>201.9016417910448</v>
      </c>
      <c r="Y18" s="296">
        <f>IF($A18=" ",SUM(O18:O20),0)+Y15</f>
        <v>0</v>
      </c>
      <c r="Z18" s="296">
        <f>IF($B18="","",Z15+Q18)</f>
        <v>39.375318208955221</v>
      </c>
      <c r="AA18" s="225">
        <f t="shared" si="16"/>
        <v>0</v>
      </c>
      <c r="AB18" s="225">
        <f t="shared" si="16"/>
        <v>0</v>
      </c>
      <c r="AC18" s="225">
        <f t="shared" si="16"/>
        <v>0</v>
      </c>
      <c r="AD18" s="225">
        <f t="shared" si="16"/>
        <v>0</v>
      </c>
      <c r="AE18" s="225">
        <f t="shared" si="16"/>
        <v>0</v>
      </c>
      <c r="AF18" s="227">
        <f t="shared" si="16"/>
        <v>14.46096</v>
      </c>
      <c r="AG18" s="224">
        <f t="shared" si="16"/>
        <v>0</v>
      </c>
      <c r="AH18" s="223">
        <f t="shared" si="1"/>
        <v>0</v>
      </c>
      <c r="AI18" s="224">
        <f t="shared" si="2"/>
        <v>0</v>
      </c>
      <c r="AJ18" s="223">
        <f t="shared" si="3"/>
        <v>0</v>
      </c>
      <c r="AK18" s="224">
        <f t="shared" si="4"/>
        <v>0</v>
      </c>
      <c r="AL18" s="223">
        <f t="shared" si="5"/>
        <v>0</v>
      </c>
      <c r="AM18" s="224">
        <f t="shared" si="6"/>
        <v>0</v>
      </c>
      <c r="AN18" s="223">
        <f t="shared" si="7"/>
        <v>0</v>
      </c>
      <c r="AO18" s="224">
        <f t="shared" si="8"/>
        <v>0</v>
      </c>
      <c r="AP18" s="223">
        <f t="shared" si="9"/>
        <v>0</v>
      </c>
      <c r="AQ18" s="224">
        <f t="shared" si="10"/>
        <v>0</v>
      </c>
      <c r="AR18" s="223">
        <f t="shared" si="11"/>
        <v>1</v>
      </c>
      <c r="AS18" s="224">
        <f t="shared" si="12"/>
        <v>0</v>
      </c>
      <c r="AT18" s="223">
        <f t="shared" si="13"/>
        <v>0</v>
      </c>
      <c r="AU18" s="225">
        <f t="shared" si="14"/>
        <v>0</v>
      </c>
      <c r="AV18" s="226">
        <f>IF($B18="","",$B18)</f>
        <v>1</v>
      </c>
    </row>
    <row r="19" spans="1:48" ht="14.5" customHeight="1" x14ac:dyDescent="0.2">
      <c r="A19" s="308"/>
      <c r="B19" s="282"/>
      <c r="C19" s="303"/>
      <c r="D19" s="79" t="s">
        <v>28</v>
      </c>
      <c r="E19" s="277"/>
      <c r="F19" s="291"/>
      <c r="G19" s="80" t="s">
        <v>263</v>
      </c>
      <c r="H19" s="277"/>
      <c r="I19" s="81" t="s">
        <v>20</v>
      </c>
      <c r="J19" s="83">
        <f>IF(I19="","",IF(_xlfn.XLOOKUP(I19,I$3:I18,$AV$3:AV18,0,,-1)=AV19,_xlfn.XLOOKUP(I19,I$3:I18,J$3:J18,1,,-1)+1,1))</f>
        <v>4</v>
      </c>
      <c r="K19" s="174">
        <f>IF(I19="","",_xlfn.XLOOKUP(I19,I$3:I18,K$3:K18,0,,-1)+IF($D19=" ",1,0))</f>
        <v>0</v>
      </c>
      <c r="L19" s="84">
        <v>2.2000000000000002</v>
      </c>
      <c r="M19" s="85">
        <v>6.57</v>
      </c>
      <c r="N19" s="294"/>
      <c r="O19" s="86">
        <f>IF(OR(W18="",W19=""),"",ROUND(IF(L20&gt;0,IF(M19&gt;0,M19,IF(M18&gt;0,IF(N18=TRUE,ROUND((M18*W19)/W18,0),(M18*W19)/W18),IF(M19&gt;0,IF(N18=TRUE,ROUND(M19,0),M19),IF(M20&gt;0,IF(N18=TRUE,ROUND(O20*W19/W20,0),O20*W19/W20),0)))),IF(M19&gt;0,M19,IF(N18=TRUE,ROUND((M18*W19)/W18,0),(M18*W19)/W18))),2))</f>
        <v>6.57</v>
      </c>
      <c r="P19" s="87">
        <f t="shared" si="15"/>
        <v>14.454000000000002</v>
      </c>
      <c r="Q19" s="277"/>
      <c r="R19" s="286"/>
      <c r="S19" s="286"/>
      <c r="T19" s="286"/>
      <c r="U19" s="286"/>
      <c r="V19" s="288"/>
      <c r="W19" s="88">
        <f>IF(L19="","",IF(L20&gt;0,(SUM(L18:L20)/L19)/(SUM(L18:L20)/L18+SUM(L18:L20)/L19+SUM(L18:L20)/L20),L18/SUM(L18:L19)))</f>
        <v>0.33822066519614197</v>
      </c>
      <c r="X19" s="311"/>
      <c r="Y19" s="298"/>
      <c r="Z19" s="298"/>
      <c r="AA19" s="225">
        <f t="shared" si="16"/>
        <v>0</v>
      </c>
      <c r="AB19" s="225">
        <f t="shared" si="16"/>
        <v>0</v>
      </c>
      <c r="AC19" s="227">
        <f t="shared" si="16"/>
        <v>-6.57</v>
      </c>
      <c r="AD19" s="225">
        <f t="shared" si="16"/>
        <v>0</v>
      </c>
      <c r="AE19" s="225">
        <f t="shared" si="16"/>
        <v>0</v>
      </c>
      <c r="AF19" s="225">
        <f t="shared" si="16"/>
        <v>0</v>
      </c>
      <c r="AG19" s="224">
        <f t="shared" si="16"/>
        <v>0</v>
      </c>
      <c r="AH19" s="223">
        <f t="shared" si="1"/>
        <v>0</v>
      </c>
      <c r="AI19" s="224">
        <f t="shared" si="2"/>
        <v>0</v>
      </c>
      <c r="AJ19" s="223">
        <f t="shared" si="3"/>
        <v>0</v>
      </c>
      <c r="AK19" s="224">
        <f t="shared" si="4"/>
        <v>0</v>
      </c>
      <c r="AL19" s="223">
        <f t="shared" si="5"/>
        <v>0</v>
      </c>
      <c r="AM19" s="224">
        <f t="shared" si="6"/>
        <v>1</v>
      </c>
      <c r="AN19" s="223">
        <f t="shared" si="7"/>
        <v>0</v>
      </c>
      <c r="AO19" s="224">
        <f t="shared" si="8"/>
        <v>0</v>
      </c>
      <c r="AP19" s="223">
        <f t="shared" si="9"/>
        <v>0</v>
      </c>
      <c r="AQ19" s="224">
        <f t="shared" si="10"/>
        <v>0</v>
      </c>
      <c r="AR19" s="223">
        <f t="shared" si="11"/>
        <v>0</v>
      </c>
      <c r="AS19" s="224">
        <f t="shared" si="12"/>
        <v>0</v>
      </c>
      <c r="AT19" s="223">
        <f t="shared" si="13"/>
        <v>0</v>
      </c>
      <c r="AU19" s="225">
        <f t="shared" si="14"/>
        <v>0</v>
      </c>
      <c r="AV19" s="226">
        <f>IF($B18="","",$B18)</f>
        <v>1</v>
      </c>
    </row>
    <row r="20" spans="1:48" ht="14.5" customHeight="1" x14ac:dyDescent="0.2">
      <c r="A20" s="309"/>
      <c r="B20" s="283"/>
      <c r="C20" s="304"/>
      <c r="D20" s="90" t="s">
        <v>28</v>
      </c>
      <c r="E20" s="278"/>
      <c r="F20" s="292"/>
      <c r="G20" s="135" t="s">
        <v>400</v>
      </c>
      <c r="H20" s="278"/>
      <c r="I20" s="92" t="s">
        <v>20</v>
      </c>
      <c r="J20" s="94">
        <f>IF(I20="","",IF(_xlfn.XLOOKUP(I20,I$3:I19,$AV$3:AV19,0,,-1)=AV20,_xlfn.XLOOKUP(I20,I$3:I19,J$3:J19,1,,-1)+1,1))</f>
        <v>5</v>
      </c>
      <c r="K20" s="180">
        <f>IF(I20="","",_xlfn.XLOOKUP(I20,I$3:I19,K$3:K19,0,,-1)+IF($D20=" ",1,0))</f>
        <v>0</v>
      </c>
      <c r="L20" s="95">
        <v>4</v>
      </c>
      <c r="M20" s="96">
        <v>6.41</v>
      </c>
      <c r="N20" s="295"/>
      <c r="O20" s="97">
        <f>IF(OR(W18="",W19=""),"",IF(L20&gt;0,ROUND(IF(M20&gt;0,M20,IF(M18&gt;0,IF(N18=TRUE,ROUND((M18*W20)/W18,0),(M18*W20)/W18),IF(M19&gt;0,IF(N18=TRUE,ROUND((M19*W20)/W19,0),(M19*W20)/W19),IF(M20&gt;0,M20,0)))),2),""))</f>
        <v>6.41</v>
      </c>
      <c r="P20" s="98">
        <f t="shared" si="15"/>
        <v>25.64</v>
      </c>
      <c r="Q20" s="278"/>
      <c r="R20" s="278"/>
      <c r="S20" s="278"/>
      <c r="T20" s="278"/>
      <c r="U20" s="278"/>
      <c r="V20" s="289"/>
      <c r="W20" s="99">
        <f>IF(L20="","",(SUM(L18:L20)/L20)/(SUM(L18:L20)/L18+SUM(L18:L20)/L19+SUM(L18:L20)/L20))</f>
        <v>0.1860213658578781</v>
      </c>
      <c r="X20" s="311"/>
      <c r="Y20" s="298"/>
      <c r="Z20" s="298"/>
      <c r="AA20" s="225">
        <f t="shared" si="16"/>
        <v>0</v>
      </c>
      <c r="AB20" s="225">
        <f t="shared" si="16"/>
        <v>0</v>
      </c>
      <c r="AC20" s="227">
        <f t="shared" si="16"/>
        <v>-6.41</v>
      </c>
      <c r="AD20" s="225">
        <f t="shared" si="16"/>
        <v>0</v>
      </c>
      <c r="AE20" s="225">
        <f t="shared" si="16"/>
        <v>0</v>
      </c>
      <c r="AF20" s="225">
        <f t="shared" si="16"/>
        <v>0</v>
      </c>
      <c r="AG20" s="224">
        <f t="shared" si="16"/>
        <v>0</v>
      </c>
      <c r="AH20" s="223">
        <f t="shared" si="1"/>
        <v>0</v>
      </c>
      <c r="AI20" s="224">
        <f t="shared" si="2"/>
        <v>0</v>
      </c>
      <c r="AJ20" s="223">
        <f t="shared" si="3"/>
        <v>0</v>
      </c>
      <c r="AK20" s="224">
        <f t="shared" si="4"/>
        <v>0</v>
      </c>
      <c r="AL20" s="223">
        <f t="shared" si="5"/>
        <v>0</v>
      </c>
      <c r="AM20" s="224">
        <f t="shared" si="6"/>
        <v>1</v>
      </c>
      <c r="AN20" s="223">
        <f t="shared" si="7"/>
        <v>0</v>
      </c>
      <c r="AO20" s="224">
        <f t="shared" si="8"/>
        <v>0</v>
      </c>
      <c r="AP20" s="223">
        <f t="shared" si="9"/>
        <v>0</v>
      </c>
      <c r="AQ20" s="224">
        <f t="shared" si="10"/>
        <v>0</v>
      </c>
      <c r="AR20" s="223">
        <f t="shared" si="11"/>
        <v>0</v>
      </c>
      <c r="AS20" s="224">
        <f t="shared" si="12"/>
        <v>0</v>
      </c>
      <c r="AT20" s="223">
        <f t="shared" si="13"/>
        <v>0</v>
      </c>
      <c r="AU20" s="225">
        <f t="shared" si="14"/>
        <v>0</v>
      </c>
      <c r="AV20" s="226">
        <f>IF($B18="","",$B18)</f>
        <v>1</v>
      </c>
    </row>
    <row r="21" spans="1:48" ht="14.5" customHeight="1" x14ac:dyDescent="0.2">
      <c r="A21" s="312" t="str">
        <f>IF(OR(D21="W",D22="W",D23="W",D21="1/2W",D22="1/2W",D23="1/2W",D21="1/2L",D22="1/2L",D23="1/2L"),"OK",IF(OR(D21="L",D22="L",D23="L"),"LOSS",IF(OR(D21="X",D22="X",D23="X"),"Anulado"," ")))</f>
        <v>OK</v>
      </c>
      <c r="B21" s="299">
        <f>IF(E21="","",$B18)</f>
        <v>1</v>
      </c>
      <c r="C21" s="302" t="str">
        <f>IF(E21=""," ","– "&amp;COUNTIF(B$3:B23,$B21))</f>
        <v>– 7</v>
      </c>
      <c r="D21" s="25" t="s">
        <v>56</v>
      </c>
      <c r="E21" s="325">
        <v>44713.791666666664</v>
      </c>
      <c r="F21" s="315" t="s">
        <v>432</v>
      </c>
      <c r="G21" s="117" t="s">
        <v>78</v>
      </c>
      <c r="H21" s="306" t="str">
        <f ca="1">IF(E21="","",IF(AND(DAY(E21)&lt;DAY(TODAY()),$A21=" "),"???",IF($A21=" ",IF(AND(DAY(E21)=DAY(TODAY()),HOUR(E21)&lt;=HOUR(NOW())+1),IF(AND(HOUR(E21)+2&lt;=HOUR(NOW()),DAY(E21)&lt;=DAY(TODAY()),MINUTE(E21)&lt;=MINUTE(NOW())),"???",IF(OR(MINUTE(E21)&lt;=MINUTE(NOW()),HOUR(E21)&lt;=HOUR(NOW())),"!!!","")),""),"")))</f>
        <v/>
      </c>
      <c r="I21" s="27" t="s">
        <v>18</v>
      </c>
      <c r="J21" s="175">
        <f>IF(I21="","",IF(_xlfn.XLOOKUP(I21,I$3:I20,$AV$3:AV20,0,,-1)=AV21,_xlfn.XLOOKUP(I21,I$3:I20,J$3:J20,1,,-1)+1,1))</f>
        <v>5</v>
      </c>
      <c r="K21" s="176">
        <f>IF(I21="","",_xlfn.XLOOKUP(I21,I$3:I20,K$3:K20,0,,-1)+IF($D21=" ",1,0))</f>
        <v>0</v>
      </c>
      <c r="L21" s="118">
        <v>1.32</v>
      </c>
      <c r="M21" s="119">
        <v>63</v>
      </c>
      <c r="N21" s="318" t="b">
        <v>0</v>
      </c>
      <c r="O21" s="102">
        <f>IF(OR(W21="",W22=""),"",ROUND(IF(L23&gt;0,IF(M21&gt;0,M21,IF(M22&gt;0,IF(N21=TRUE,ROUND((M22*W21)/W22,0),(M22*W21)/W22),IF(N21=TRUE,ROUND((M23*W21)/W23,0),(M23*W21)/W23))),IF(M21&gt;0,M21,IF(N21=TRUE,ROUND((M22*W21)/W22,0),(M22*W21)/W22))),2))</f>
        <v>63</v>
      </c>
      <c r="P21" s="33">
        <f t="shared" si="15"/>
        <v>83.160000000000011</v>
      </c>
      <c r="Q21" s="301">
        <f>IF($A21="Anulado",0,IF(OR($A21="LOSS",$A21="OK"),IF(OR($D21="W",$D21="1/2W",$D21="1/2L"),P21-O21,IF($D21="L",-O21,0))+IF(OR($D22="W",$D22="1/2W",$D22="1/2L"),P22-O22,IF($D22="L",-O22,0))+IF(OR($D23="W",$D23="1/2W",$D23="1/2L"),P23-O23,IF($D23="L",-O23,0)),IF(AND(OR($D21="W",$D21="1/2W",$D21="1/2L"),D22="W"),P21+P22-SUM(O21:O23)+_xlfn.XLOOKUP("X",D21:D23,O21:O23,0),IF(AND(D21=TRUE,D23="W"),P21+P23-SUM(O21:O23),IF(AND(D22="W",D23="W"),P22+P23-SUM(O21:O23)+_xlfn.XLOOKUP("X",D21:D23,O21:O23,0),IF(L23&gt;0,IF(OR($D21="W",$D21="1/2W",$D21="1/2L"),P21-SUM(O21:O23)+_xlfn.XLOOKUP("X",D21:D23,O21:O23,0),IF(OR($D21="W",$D21="1/2W",$D21="1/2L"),P22-SUM(O21:O23)+_xlfn.XLOOKUP("X",D21:D23,O21:O23,0),IF(OR($D21="W",$D21="1/2W",$D21="1/2L"),P23-SUM(O21:O23)+_xlfn.XLOOKUP("X",D21:D23,O21:O23,0),IF(SUM(P21:P23)/3-SUM(O21:O23)+_xlfn.XLOOKUP("X",D21:D23,O21:O23,0)&gt;0,SUM(P21:P23)/3-SUM(O21:O23)+_xlfn.XLOOKUP("X",D21:D23,O21:O23,0),LARGE(P21:P23,1)-SUM(O21:O23))))),IF(OR($D21="W",$D21="1/2W",$D21="1/2L"),P21-SUM(O21:O22)+_xlfn.XLOOKUP("X",D21:D23,O21:O23,0),IF(OR($D21="W",$D21="1/2W",$D21="1/2L"),P22-SUM(O21:O22)+_xlfn.XLOOKUP("X",D21:D23,O21:O23,0),SUM(P21:P22)/2-SUM(O21:O22)+_xlfn.XLOOKUP("X",D21:D23,O21:O23,0)))))))))</f>
        <v>4.25</v>
      </c>
      <c r="R21" s="300">
        <f>IF(Q21=0,0,Q21/SUM(O21:O23))</f>
        <v>5.4487179487179488E-2</v>
      </c>
      <c r="S21" s="285">
        <f>IF($B21=$B18,IF(OR($A21="LOSS",$A21="OK",$A21="Anulada"),Q21,0)+S18,IF(OR($A21="LOSS",$A21="OK",$A21="Anulada"),Q21,0))</f>
        <v>43.625318208955221</v>
      </c>
      <c r="T21" s="285">
        <f>IF($B21="",0,IF($B21=$B18,IF(G23="",IF(OR(G21="DNB1",G21="DNB2",G21="AH1(0)",G21="AH2(0)",G21="AH1(1)",G21="AH2(1)",G21="AH1(2)",G21="AH2(2)",G21="AH1(3)",G21="AH2(3)",G21="AH1(4)",G21="AH2(4)"),0,IF(Q21&lt;0,IF(G23="",SMALL(P21:P23,1)-SUM(O21:O23),0),SMALL(P21:P23,1)-SUM(O21:O23))),IF(Q21&lt;0,IF(G23="",SMALL(P21:P23,1)-SUM(O21:O23),0),SMALL(P21:P23,1)-SUM(O21:O23)))+T18,IF(G23="",IF(OR(G21="DNB1",G21="DNB2",G21="AH1(0)",G21="AH2(0)",G21="AH1(1)",G21="AH2(1)",G21="AH1(2)",G21="AH2(2)",G21="AH1(3)",G21="AH2(3)",G21="AH1(4)",G21="AH2(4)"),0,IF(Q21&lt;0,IF(G23="",SMALL(P21:P23,1)-SUM(O21:O23),0),SMALL(P21:P23,1)-SUM(O21:O23))),IF(Q21&lt;0,IF(G23="",SMALL(P21:P23,1)-SUM(O21:O23),0),SMALL(P21:P23,1)-SUM(O21:O23)))))</f>
        <v>-39.241039999999998</v>
      </c>
      <c r="U21" s="285">
        <f>IF($B21=$B18,IF(Q21&lt;0,IF(G23="",Q21,0),Q21)+U18,Q21)</f>
        <v>43.625318208955221</v>
      </c>
      <c r="V21" s="287">
        <f>IF(U21=0,0,U21/X21)</f>
        <v>0.15585945809322144</v>
      </c>
      <c r="W21" s="34">
        <f>IF(L21="","",IF(L23&gt;0,(SUM(L21:L23)/L21)/(SUM(L21:L23)/L21+SUM(L21:L23)/L22+SUM(L21:L23)/L23),L22/SUM(L21:L22)))</f>
        <v>0.60790273556231</v>
      </c>
      <c r="X21" s="322">
        <f>IF($B21=$B18,X18+SUM(O21:O23),SUM(O21:O23))</f>
        <v>279.90164179104477</v>
      </c>
      <c r="Y21" s="285">
        <f>IF($A21=" ",SUM(O21:O23),0)+Y18</f>
        <v>0</v>
      </c>
      <c r="Z21" s="285">
        <f>IF($B21="","",Z18+Q21)</f>
        <v>43.625318208955221</v>
      </c>
      <c r="AA21" s="229">
        <f t="shared" si="16"/>
        <v>0</v>
      </c>
      <c r="AB21" s="229">
        <f t="shared" si="16"/>
        <v>0</v>
      </c>
      <c r="AC21" s="229">
        <f t="shared" si="16"/>
        <v>0</v>
      </c>
      <c r="AD21" s="229">
        <f t="shared" si="16"/>
        <v>0</v>
      </c>
      <c r="AE21" s="229">
        <f t="shared" si="16"/>
        <v>0</v>
      </c>
      <c r="AF21" s="229">
        <f t="shared" si="16"/>
        <v>0</v>
      </c>
      <c r="AG21" s="230">
        <f t="shared" si="16"/>
        <v>0</v>
      </c>
      <c r="AH21" s="216">
        <f t="shared" si="1"/>
        <v>0</v>
      </c>
      <c r="AI21" s="217">
        <f t="shared" si="2"/>
        <v>0</v>
      </c>
      <c r="AJ21" s="216">
        <f t="shared" si="3"/>
        <v>0</v>
      </c>
      <c r="AK21" s="217">
        <f t="shared" si="4"/>
        <v>0</v>
      </c>
      <c r="AL21" s="216">
        <f t="shared" si="5"/>
        <v>0</v>
      </c>
      <c r="AM21" s="217">
        <f t="shared" si="6"/>
        <v>0</v>
      </c>
      <c r="AN21" s="216">
        <f t="shared" si="7"/>
        <v>0</v>
      </c>
      <c r="AO21" s="217">
        <f t="shared" si="8"/>
        <v>0</v>
      </c>
      <c r="AP21" s="216">
        <f t="shared" si="9"/>
        <v>0</v>
      </c>
      <c r="AQ21" s="217">
        <f t="shared" si="10"/>
        <v>0</v>
      </c>
      <c r="AR21" s="216">
        <f t="shared" si="11"/>
        <v>0</v>
      </c>
      <c r="AS21" s="217">
        <f t="shared" si="12"/>
        <v>0</v>
      </c>
      <c r="AT21" s="216">
        <f t="shared" si="13"/>
        <v>0</v>
      </c>
      <c r="AU21" s="218">
        <f t="shared" si="14"/>
        <v>0</v>
      </c>
      <c r="AV21" s="219">
        <f>IF($B21="","",$B21)</f>
        <v>1</v>
      </c>
    </row>
    <row r="22" spans="1:48" ht="14.5" customHeight="1" x14ac:dyDescent="0.2">
      <c r="A22" s="308"/>
      <c r="B22" s="282"/>
      <c r="C22" s="303"/>
      <c r="D22" s="39" t="s">
        <v>31</v>
      </c>
      <c r="E22" s="277"/>
      <c r="F22" s="291"/>
      <c r="G22" s="120" t="s">
        <v>36</v>
      </c>
      <c r="H22" s="277"/>
      <c r="I22" s="42" t="s">
        <v>19</v>
      </c>
      <c r="J22" s="177">
        <f>IF(I22="","",IF(_xlfn.XLOOKUP(I22,I$3:I21,$AV$3:AV21,0,,-1)=AV22,_xlfn.XLOOKUP(I22,I$3:I21,J$3:J21,1,,-1)+1,1))</f>
        <v>2</v>
      </c>
      <c r="K22" s="178">
        <f>IF(I22="","",_xlfn.XLOOKUP(I22,I$3:I21,K$3:K21,0,,-1)+IF($D22=" ",1,0))</f>
        <v>0</v>
      </c>
      <c r="L22" s="121">
        <v>2.75</v>
      </c>
      <c r="M22" s="122">
        <v>7</v>
      </c>
      <c r="N22" s="294"/>
      <c r="O22" s="47">
        <f>IF(OR(W21="",W22=""),"",ROUND(IF(L23&gt;0,IF(M22&gt;0,M22,IF(M21&gt;0,IF(N21=TRUE,ROUND((M21*W22)/W21,0),(M21*W22)/W21),IF(M22&gt;0,IF(N21=TRUE,ROUND(M22,0),M22),IF(M23&gt;0,IF(N21=TRUE,ROUND(O23*W22/W23,0),O23*W22/W23),0)))),IF(M22&gt;0,M22,IF(N21=TRUE,ROUND((M21*W22)/W21,0),(M21*W22)/W21))),2))</f>
        <v>7</v>
      </c>
      <c r="P22" s="48">
        <f t="shared" si="15"/>
        <v>19.25</v>
      </c>
      <c r="Q22" s="277"/>
      <c r="R22" s="286"/>
      <c r="S22" s="286"/>
      <c r="T22" s="286"/>
      <c r="U22" s="286"/>
      <c r="V22" s="288"/>
      <c r="W22" s="49">
        <f>IF(L22="","",IF(L23&gt;0,(SUM(L21:L23)/L22)/(SUM(L21:L23)/L21+SUM(L21:L23)/L22+SUM(L21:L23)/L23),L21/SUM(L21:L22)))</f>
        <v>0.29179331306990886</v>
      </c>
      <c r="X22" s="311"/>
      <c r="Y22" s="298"/>
      <c r="Z22" s="298"/>
      <c r="AA22" s="229">
        <f t="shared" si="16"/>
        <v>0</v>
      </c>
      <c r="AB22" s="228">
        <f t="shared" si="16"/>
        <v>12.25</v>
      </c>
      <c r="AC22" s="229">
        <f t="shared" si="16"/>
        <v>0</v>
      </c>
      <c r="AD22" s="229">
        <f t="shared" si="16"/>
        <v>0</v>
      </c>
      <c r="AE22" s="229">
        <f t="shared" si="16"/>
        <v>0</v>
      </c>
      <c r="AF22" s="229">
        <f t="shared" si="16"/>
        <v>0</v>
      </c>
      <c r="AG22" s="230">
        <f t="shared" si="16"/>
        <v>0</v>
      </c>
      <c r="AH22" s="216">
        <f t="shared" si="1"/>
        <v>0</v>
      </c>
      <c r="AI22" s="217">
        <f t="shared" si="2"/>
        <v>0</v>
      </c>
      <c r="AJ22" s="216">
        <f t="shared" si="3"/>
        <v>1</v>
      </c>
      <c r="AK22" s="217">
        <f t="shared" si="4"/>
        <v>0</v>
      </c>
      <c r="AL22" s="216">
        <f t="shared" si="5"/>
        <v>0</v>
      </c>
      <c r="AM22" s="217">
        <f t="shared" si="6"/>
        <v>0</v>
      </c>
      <c r="AN22" s="216">
        <f t="shared" si="7"/>
        <v>0</v>
      </c>
      <c r="AO22" s="217">
        <f t="shared" si="8"/>
        <v>0</v>
      </c>
      <c r="AP22" s="216">
        <f t="shared" si="9"/>
        <v>0</v>
      </c>
      <c r="AQ22" s="217">
        <f t="shared" si="10"/>
        <v>0</v>
      </c>
      <c r="AR22" s="216">
        <f t="shared" si="11"/>
        <v>0</v>
      </c>
      <c r="AS22" s="217">
        <f t="shared" si="12"/>
        <v>0</v>
      </c>
      <c r="AT22" s="216">
        <f t="shared" si="13"/>
        <v>0</v>
      </c>
      <c r="AU22" s="218">
        <f t="shared" si="14"/>
        <v>0</v>
      </c>
      <c r="AV22" s="219">
        <f>IF($B21="","",$B21)</f>
        <v>1</v>
      </c>
    </row>
    <row r="23" spans="1:48" ht="14.5" customHeight="1" x14ac:dyDescent="0.2">
      <c r="A23" s="309"/>
      <c r="B23" s="283"/>
      <c r="C23" s="304"/>
      <c r="D23" s="54" t="s">
        <v>28</v>
      </c>
      <c r="E23" s="278"/>
      <c r="F23" s="327"/>
      <c r="G23" s="140">
        <v>2</v>
      </c>
      <c r="H23" s="278"/>
      <c r="I23" s="124" t="s">
        <v>19</v>
      </c>
      <c r="J23" s="181">
        <f>IF(I23="","",IF(_xlfn.XLOOKUP(I23,I$3:I22,$AV$3:AV22,0,,-1)=AV23,_xlfn.XLOOKUP(I23,I$3:I22,J$3:J22,1,,-1)+1,1))</f>
        <v>3</v>
      </c>
      <c r="K23" s="182">
        <f>IF(I23="","",_xlfn.XLOOKUP(I23,I$3:I22,K$3:K22,0,,-1)+IF($D23=" ",1,0))</f>
        <v>0</v>
      </c>
      <c r="L23" s="127">
        <v>8</v>
      </c>
      <c r="M23" s="128">
        <v>8</v>
      </c>
      <c r="N23" s="295"/>
      <c r="O23" s="129">
        <f>IF(OR(W21="",W22=""),"",IF(L23&gt;0,ROUND(IF(M23&gt;0,M23,IF(M21&gt;0,IF(N21=TRUE,ROUND((M21*W23)/W21,0),(M21*W23)/W21),IF(M22&gt;0,IF(N21=TRUE,ROUND((M22*W23)/W22,0),(M22*W23)/W22),IF(M23&gt;0,M23,0)))),2),""))</f>
        <v>8</v>
      </c>
      <c r="P23" s="130">
        <f t="shared" si="15"/>
        <v>64</v>
      </c>
      <c r="Q23" s="278"/>
      <c r="R23" s="278"/>
      <c r="S23" s="278"/>
      <c r="T23" s="278"/>
      <c r="U23" s="278"/>
      <c r="V23" s="289"/>
      <c r="W23" s="131">
        <f>IF(L23="","",(SUM(L21:L23)/L23)/(SUM(L21:L23)/L21+SUM(L21:L23)/L22+SUM(L21:L23)/L23))</f>
        <v>0.10030395136778116</v>
      </c>
      <c r="X23" s="311"/>
      <c r="Y23" s="298"/>
      <c r="Z23" s="298"/>
      <c r="AA23" s="229">
        <f t="shared" ref="AA23:AG32" si="17">IF($I23=AA$2,IF(OR($D23="W",$D23="1/2W",$D23="1/2L"),$P23-$O23,IF($D23="X",0,-$O23)),0)</f>
        <v>0</v>
      </c>
      <c r="AB23" s="228">
        <f t="shared" si="17"/>
        <v>-8</v>
      </c>
      <c r="AC23" s="229">
        <f t="shared" si="17"/>
        <v>0</v>
      </c>
      <c r="AD23" s="229">
        <f t="shared" si="17"/>
        <v>0</v>
      </c>
      <c r="AE23" s="229">
        <f t="shared" si="17"/>
        <v>0</v>
      </c>
      <c r="AF23" s="229">
        <f t="shared" si="17"/>
        <v>0</v>
      </c>
      <c r="AG23" s="230">
        <f t="shared" si="17"/>
        <v>0</v>
      </c>
      <c r="AH23" s="216">
        <f t="shared" si="1"/>
        <v>0</v>
      </c>
      <c r="AI23" s="217">
        <f t="shared" si="2"/>
        <v>0</v>
      </c>
      <c r="AJ23" s="216">
        <f t="shared" si="3"/>
        <v>0</v>
      </c>
      <c r="AK23" s="217">
        <f t="shared" si="4"/>
        <v>1</v>
      </c>
      <c r="AL23" s="216">
        <f t="shared" si="5"/>
        <v>0</v>
      </c>
      <c r="AM23" s="217">
        <f t="shared" si="6"/>
        <v>0</v>
      </c>
      <c r="AN23" s="216">
        <f t="shared" si="7"/>
        <v>0</v>
      </c>
      <c r="AO23" s="217">
        <f t="shared" si="8"/>
        <v>0</v>
      </c>
      <c r="AP23" s="216">
        <f t="shared" si="9"/>
        <v>0</v>
      </c>
      <c r="AQ23" s="217">
        <f t="shared" si="10"/>
        <v>0</v>
      </c>
      <c r="AR23" s="216">
        <f t="shared" si="11"/>
        <v>0</v>
      </c>
      <c r="AS23" s="217">
        <f t="shared" si="12"/>
        <v>0</v>
      </c>
      <c r="AT23" s="216">
        <f t="shared" si="13"/>
        <v>0</v>
      </c>
      <c r="AU23" s="218">
        <f t="shared" si="14"/>
        <v>0</v>
      </c>
      <c r="AV23" s="219">
        <f>IF($B21="","",$B21)</f>
        <v>1</v>
      </c>
    </row>
    <row r="24" spans="1:48" ht="14.5" customHeight="1" x14ac:dyDescent="0.2">
      <c r="A24" s="307" t="str">
        <f>IF(OR(D24="W",D25="W",D26="W",D24="1/2W",D25="1/2W",D26="1/2W",D24="1/2L",D25="1/2L",D26="1/2L"),"OK",IF(OR(D24="L",D25="L",D26="L"),"LOSS",IF(OR(D24="X",D25="X",D26="X"),"Anulado"," ")))</f>
        <v>OK</v>
      </c>
      <c r="B24" s="281">
        <f>IF(E24="","",$B21)</f>
        <v>1</v>
      </c>
      <c r="C24" s="305" t="str">
        <f>IF(E24=""," ","– "&amp;COUNTIF(B$3:B26,$B24))</f>
        <v>– 8</v>
      </c>
      <c r="D24" s="65" t="s">
        <v>31</v>
      </c>
      <c r="E24" s="326">
        <v>44713.479166666664</v>
      </c>
      <c r="F24" s="328" t="s">
        <v>433</v>
      </c>
      <c r="G24" s="66" t="s">
        <v>35</v>
      </c>
      <c r="H24" s="313" t="str">
        <f ca="1">IF(E24="","",IF(AND(DAY(E24)&lt;DAY(TODAY()),$A24=" "),"???",IF($A24=" ",IF(AND(DAY(E24)=DAY(TODAY()),HOUR(E24)&lt;=HOUR(NOW())+1),IF(AND(HOUR(E24)+2&lt;=HOUR(NOW()),DAY(E24)&lt;=DAY(TODAY()),MINUTE(E24)&lt;=MINUTE(NOW())),"???",IF(OR(MINUTE(E24)&lt;=MINUTE(NOW()),HOUR(E24)&lt;=HOUR(NOW())),"!!!","")),""),"")))</f>
        <v/>
      </c>
      <c r="I24" s="67" t="s">
        <v>19</v>
      </c>
      <c r="J24" s="69">
        <f>IF(I24="","",IF(_xlfn.XLOOKUP(I24,I$3:I23,$AV$3:AV23,0,,-1)=AV24,_xlfn.XLOOKUP(I24,I$3:I23,J$3:J23,1,,-1)+1,1))</f>
        <v>4</v>
      </c>
      <c r="K24" s="173">
        <f>IF(I24="","",_xlfn.XLOOKUP(I24,I$3:I23,K$3:K23,0,,-1)+IF($D24=" ",1,0))</f>
        <v>0</v>
      </c>
      <c r="L24" s="70">
        <v>1.57</v>
      </c>
      <c r="M24" s="71">
        <v>24</v>
      </c>
      <c r="N24" s="293" t="b">
        <v>0</v>
      </c>
      <c r="O24" s="72">
        <f>IF(OR(W24="",W25=""),"",ROUND(IF(L26&gt;0,IF(M24&gt;0,M24,IF(M25&gt;0,IF(N24=TRUE,ROUND((M25*W24)/W25,0),(M25*W24)/W25),IF(N24=TRUE,ROUND((M26*W24)/W26,0),(M26*W24)/W26))),IF(M24&gt;0,M24,IF(N24=TRUE,ROUND((M25*W24)/W25,0),(M25*W24)/W25))),2))</f>
        <v>24</v>
      </c>
      <c r="P24" s="73">
        <f t="shared" si="15"/>
        <v>37.68</v>
      </c>
      <c r="Q24" s="320">
        <f>IF($A24="Anulado",0,IF(OR($A24="LOSS",$A24="OK"),IF(OR($D24="W",$D24="1/2W",$D24="1/2L"),P24-O24,IF($D24="L",-O24,0))+IF(OR($D25="W",$D25="1/2W",$D25="1/2L"),P25-O25,IF($D25="L",-O25,0))+IF(OR($D26="W",$D26="1/2W",$D26="1/2L"),P26-O26,IF($D26="L",-O26,0)),IF(AND(OR($D24="W",$D24="1/2W",$D24="1/2L"),D25="W"),P24+P25-SUM(O24:O26)+_xlfn.XLOOKUP("X",D24:D26,O24:O26,0),IF(AND(D24=TRUE,D26="W"),P24+P26-SUM(O24:O26),IF(AND(D25="W",D26="W"),P25+P26-SUM(O24:O26)+_xlfn.XLOOKUP("X",D24:D26,O24:O26,0),IF(L26&gt;0,IF(OR($D24="W",$D24="1/2W",$D24="1/2L"),P24-SUM(O24:O26)+_xlfn.XLOOKUP("X",D24:D26,O24:O26,0),IF(OR($D24="W",$D24="1/2W",$D24="1/2L"),P25-SUM(O24:O26)+_xlfn.XLOOKUP("X",D24:D26,O24:O26,0),IF(OR($D24="W",$D24="1/2W",$D24="1/2L"),P26-SUM(O24:O26)+_xlfn.XLOOKUP("X",D24:D26,O24:O26,0),IF(SUM(P24:P26)/3-SUM(O24:O26)+_xlfn.XLOOKUP("X",D24:D26,O24:O26,0)&gt;0,SUM(P24:P26)/3-SUM(O24:O26)+_xlfn.XLOOKUP("X",D24:D26,O24:O26,0),LARGE(P24:P26,1)-SUM(O24:O26))))),IF(OR($D24="W",$D24="1/2W",$D24="1/2L"),P24-SUM(O24:O25)+_xlfn.XLOOKUP("X",D24:D26,O24:O26,0),IF(OR($D24="W",$D24="1/2W",$D24="1/2L"),P25-SUM(O24:O25)+_xlfn.XLOOKUP("X",D24:D26,O24:O26,0),SUM(P24:P25)/2-SUM(O24:O25)+_xlfn.XLOOKUP("X",D24:D26,O24:O26,0)))))))))</f>
        <v>4.8100000000000005</v>
      </c>
      <c r="R24" s="319">
        <f>IF(Q24=0,0,Q24/SUM(O24:O26))</f>
        <v>0.14633404320048679</v>
      </c>
      <c r="S24" s="296">
        <f>IF($B24=$B21,IF(OR($A24="LOSS",$A24="OK",$A24="Anulada"),Q24,0)+S21,IF(OR($A24="LOSS",$A24="OK",$A24="Anulada"),Q24,0))</f>
        <v>48.435318208955223</v>
      </c>
      <c r="T24" s="296">
        <f>IF($B24=$B21,IF(Q24&lt;0,IF(G26="",Q24,0),Q24)+T21,Q24)</f>
        <v>-34.431039999999996</v>
      </c>
      <c r="U24" s="296">
        <f>IF($B24=$B21,IF(Q24&lt;0,IF(G26="",Q24,0),Q24)+U21,Q24)</f>
        <v>48.435318208955223</v>
      </c>
      <c r="V24" s="323">
        <f>IF(U24=0,0,U24/X24)</f>
        <v>0.15485840702052425</v>
      </c>
      <c r="W24" s="74">
        <f>IF(L24="","",IF(L26&gt;0,(SUM(L24:L26)/L24)/(SUM(L24:L26)/L24+SUM(L24:L26)/L25+SUM(L24:L26)/L26),L25/SUM(L24:L25)))</f>
        <v>0.73024054982817865</v>
      </c>
      <c r="X24" s="321">
        <f>IF($B24=$B21,X21+SUM(O24:O26),SUM(O24:O26))</f>
        <v>312.77164179104477</v>
      </c>
      <c r="Y24" s="296">
        <f>IF($A24=" ",SUM(O24:O26),0)+Y21</f>
        <v>0</v>
      </c>
      <c r="Z24" s="296">
        <f>IF($B24="","",Z21+Q24)</f>
        <v>48.435318208955223</v>
      </c>
      <c r="AA24" s="225">
        <f t="shared" si="17"/>
        <v>0</v>
      </c>
      <c r="AB24" s="227">
        <f t="shared" si="17"/>
        <v>13.68</v>
      </c>
      <c r="AC24" s="225">
        <f t="shared" si="17"/>
        <v>0</v>
      </c>
      <c r="AD24" s="225">
        <f t="shared" si="17"/>
        <v>0</v>
      </c>
      <c r="AE24" s="225">
        <f t="shared" si="17"/>
        <v>0</v>
      </c>
      <c r="AF24" s="225">
        <f t="shared" si="17"/>
        <v>0</v>
      </c>
      <c r="AG24" s="224">
        <f t="shared" si="17"/>
        <v>0</v>
      </c>
      <c r="AH24" s="223">
        <f t="shared" si="1"/>
        <v>0</v>
      </c>
      <c r="AI24" s="224">
        <f t="shared" si="2"/>
        <v>0</v>
      </c>
      <c r="AJ24" s="223">
        <f t="shared" si="3"/>
        <v>1</v>
      </c>
      <c r="AK24" s="224">
        <f t="shared" si="4"/>
        <v>0</v>
      </c>
      <c r="AL24" s="223">
        <f t="shared" si="5"/>
        <v>0</v>
      </c>
      <c r="AM24" s="224">
        <f t="shared" si="6"/>
        <v>0</v>
      </c>
      <c r="AN24" s="223">
        <f t="shared" si="7"/>
        <v>0</v>
      </c>
      <c r="AO24" s="224">
        <f t="shared" si="8"/>
        <v>0</v>
      </c>
      <c r="AP24" s="223">
        <f t="shared" si="9"/>
        <v>0</v>
      </c>
      <c r="AQ24" s="224">
        <f t="shared" si="10"/>
        <v>0</v>
      </c>
      <c r="AR24" s="223">
        <f t="shared" si="11"/>
        <v>0</v>
      </c>
      <c r="AS24" s="224">
        <f t="shared" si="12"/>
        <v>0</v>
      </c>
      <c r="AT24" s="223">
        <f t="shared" si="13"/>
        <v>0</v>
      </c>
      <c r="AU24" s="225">
        <f t="shared" si="14"/>
        <v>0</v>
      </c>
      <c r="AV24" s="226">
        <f>IF($B24="","",$B24)</f>
        <v>1</v>
      </c>
    </row>
    <row r="25" spans="1:48" ht="14.5" customHeight="1" x14ac:dyDescent="0.2">
      <c r="A25" s="308"/>
      <c r="B25" s="282"/>
      <c r="C25" s="303"/>
      <c r="D25" s="79" t="s">
        <v>28</v>
      </c>
      <c r="E25" s="277"/>
      <c r="F25" s="291"/>
      <c r="G25" s="80" t="s">
        <v>79</v>
      </c>
      <c r="H25" s="277"/>
      <c r="I25" s="81" t="s">
        <v>20</v>
      </c>
      <c r="J25" s="83">
        <f>IF(I25="","",IF(_xlfn.XLOOKUP(I25,I$3:I24,$AV$3:AV24,0,,-1)=AV25,_xlfn.XLOOKUP(I25,I$3:I24,J$3:J24,1,,-1)+1,1))</f>
        <v>6</v>
      </c>
      <c r="K25" s="174">
        <f>IF(I25="","",_xlfn.XLOOKUP(I25,I$3:I24,K$3:K24,0,,-1)+IF($D25=" ",1,0))</f>
        <v>0</v>
      </c>
      <c r="L25" s="84">
        <v>4.25</v>
      </c>
      <c r="M25" s="85"/>
      <c r="N25" s="294"/>
      <c r="O25" s="86">
        <f>IF(OR(W24="",W25=""),"",ROUND(IF(L26&gt;0,IF(M25&gt;0,M25,IF(M24&gt;0,IF(N24=TRUE,ROUND((M24*W25)/W24,0),(M24*W25)/W24),IF(M25&gt;0,IF(N24=TRUE,ROUND(M25,0),M25),IF(M26&gt;0,IF(N24=TRUE,ROUND(O26*W25/W26,0),O26*W25/W26),0)))),IF(M25&gt;0,M25,IF(N24=TRUE,ROUND((M24*W25)/W24,0),(M24*W25)/W24))),2))</f>
        <v>8.8699999999999992</v>
      </c>
      <c r="P25" s="87">
        <f t="shared" si="15"/>
        <v>37.697499999999998</v>
      </c>
      <c r="Q25" s="277"/>
      <c r="R25" s="286"/>
      <c r="S25" s="286"/>
      <c r="T25" s="286"/>
      <c r="U25" s="286"/>
      <c r="V25" s="288"/>
      <c r="W25" s="88">
        <f>IF(L25="","",IF(L26&gt;0,(SUM(L24:L26)/L25)/(SUM(L24:L26)/L24+SUM(L24:L26)/L25+SUM(L24:L26)/L26),L24/SUM(L24:L25)))</f>
        <v>0.26975945017182129</v>
      </c>
      <c r="X25" s="311"/>
      <c r="Y25" s="298"/>
      <c r="Z25" s="298"/>
      <c r="AA25" s="225">
        <f t="shared" si="17"/>
        <v>0</v>
      </c>
      <c r="AB25" s="225">
        <f t="shared" si="17"/>
        <v>0</v>
      </c>
      <c r="AC25" s="227">
        <f t="shared" si="17"/>
        <v>-8.8699999999999992</v>
      </c>
      <c r="AD25" s="225">
        <f t="shared" si="17"/>
        <v>0</v>
      </c>
      <c r="AE25" s="225">
        <f t="shared" si="17"/>
        <v>0</v>
      </c>
      <c r="AF25" s="225">
        <f t="shared" si="17"/>
        <v>0</v>
      </c>
      <c r="AG25" s="224">
        <f t="shared" si="17"/>
        <v>0</v>
      </c>
      <c r="AH25" s="223">
        <f t="shared" si="1"/>
        <v>0</v>
      </c>
      <c r="AI25" s="224">
        <f t="shared" si="2"/>
        <v>0</v>
      </c>
      <c r="AJ25" s="223">
        <f t="shared" si="3"/>
        <v>0</v>
      </c>
      <c r="AK25" s="224">
        <f t="shared" si="4"/>
        <v>0</v>
      </c>
      <c r="AL25" s="223">
        <f t="shared" si="5"/>
        <v>0</v>
      </c>
      <c r="AM25" s="224">
        <f t="shared" si="6"/>
        <v>1</v>
      </c>
      <c r="AN25" s="223">
        <f t="shared" si="7"/>
        <v>0</v>
      </c>
      <c r="AO25" s="224">
        <f t="shared" si="8"/>
        <v>0</v>
      </c>
      <c r="AP25" s="223">
        <f t="shared" si="9"/>
        <v>0</v>
      </c>
      <c r="AQ25" s="224">
        <f t="shared" si="10"/>
        <v>0</v>
      </c>
      <c r="AR25" s="223">
        <f t="shared" si="11"/>
        <v>0</v>
      </c>
      <c r="AS25" s="224">
        <f t="shared" si="12"/>
        <v>0</v>
      </c>
      <c r="AT25" s="223">
        <f t="shared" si="13"/>
        <v>0</v>
      </c>
      <c r="AU25" s="225">
        <f t="shared" si="14"/>
        <v>0</v>
      </c>
      <c r="AV25" s="226">
        <f>IF($B24="","",$B24)</f>
        <v>1</v>
      </c>
    </row>
    <row r="26" spans="1:48" ht="14.5" customHeight="1" x14ac:dyDescent="0.2">
      <c r="A26" s="309"/>
      <c r="B26" s="283"/>
      <c r="C26" s="304"/>
      <c r="D26" s="90" t="s">
        <v>32</v>
      </c>
      <c r="E26" s="278"/>
      <c r="F26" s="292"/>
      <c r="G26" s="109"/>
      <c r="H26" s="278"/>
      <c r="I26" s="110"/>
      <c r="J26" s="112" t="str">
        <f>IF(I26="","",IF(_xlfn.XLOOKUP(I26,I$3:I25,$AV$3:AV25,0,,-1)=AV26,_xlfn.XLOOKUP(I26,I$3:I25,J$3:J25,1,,-1)+1,1))</f>
        <v/>
      </c>
      <c r="K26" s="115" t="str">
        <f>IF(I26="","",_xlfn.XLOOKUP(I26,I$3:I25,K$3:K25,0,,-1)+IF($D26=" ",1,0))</f>
        <v/>
      </c>
      <c r="L26" s="113"/>
      <c r="M26" s="96"/>
      <c r="N26" s="295"/>
      <c r="O26" s="114" t="str">
        <f>IF(OR(W24="",W25=""),"",IF(L26&gt;0,ROUND(IF(M26&gt;0,M26,IF(M24&gt;0,IF(N24=TRUE,ROUND((M24*W26)/W24,0),(M24*W26)/W24),IF(M25&gt;0,IF(N24=TRUE,ROUND((M25*W26)/W25,0),(M25*W26)/W25),IF(M26&gt;0,M26,0)))),2),""))</f>
        <v/>
      </c>
      <c r="P26" s="115" t="str">
        <f t="shared" si="15"/>
        <v/>
      </c>
      <c r="Q26" s="278"/>
      <c r="R26" s="278"/>
      <c r="S26" s="278"/>
      <c r="T26" s="278"/>
      <c r="U26" s="278"/>
      <c r="V26" s="289"/>
      <c r="W26" s="116" t="str">
        <f>IF(L26="","",(SUM(L24:L26)/L26)/(SUM(L24:L26)/L24+SUM(L24:L26)/L25+SUM(L24:L26)/L26))</f>
        <v/>
      </c>
      <c r="X26" s="311"/>
      <c r="Y26" s="298"/>
      <c r="Z26" s="298"/>
      <c r="AA26" s="225">
        <f t="shared" si="17"/>
        <v>0</v>
      </c>
      <c r="AB26" s="225">
        <f t="shared" si="17"/>
        <v>0</v>
      </c>
      <c r="AC26" s="225">
        <f t="shared" si="17"/>
        <v>0</v>
      </c>
      <c r="AD26" s="225">
        <f t="shared" si="17"/>
        <v>0</v>
      </c>
      <c r="AE26" s="225">
        <f t="shared" si="17"/>
        <v>0</v>
      </c>
      <c r="AF26" s="225">
        <f t="shared" si="17"/>
        <v>0</v>
      </c>
      <c r="AG26" s="224">
        <f t="shared" si="17"/>
        <v>0</v>
      </c>
      <c r="AH26" s="223">
        <f t="shared" si="1"/>
        <v>0</v>
      </c>
      <c r="AI26" s="224">
        <f t="shared" si="2"/>
        <v>0</v>
      </c>
      <c r="AJ26" s="223">
        <f t="shared" si="3"/>
        <v>0</v>
      </c>
      <c r="AK26" s="224">
        <f t="shared" si="4"/>
        <v>0</v>
      </c>
      <c r="AL26" s="223">
        <f t="shared" si="5"/>
        <v>0</v>
      </c>
      <c r="AM26" s="224">
        <f t="shared" si="6"/>
        <v>0</v>
      </c>
      <c r="AN26" s="223">
        <f t="shared" si="7"/>
        <v>0</v>
      </c>
      <c r="AO26" s="224">
        <f t="shared" si="8"/>
        <v>0</v>
      </c>
      <c r="AP26" s="223">
        <f t="shared" si="9"/>
        <v>0</v>
      </c>
      <c r="AQ26" s="224">
        <f t="shared" si="10"/>
        <v>0</v>
      </c>
      <c r="AR26" s="223">
        <f t="shared" si="11"/>
        <v>0</v>
      </c>
      <c r="AS26" s="224">
        <f t="shared" si="12"/>
        <v>0</v>
      </c>
      <c r="AT26" s="223">
        <f t="shared" si="13"/>
        <v>0</v>
      </c>
      <c r="AU26" s="225">
        <f t="shared" si="14"/>
        <v>0</v>
      </c>
      <c r="AV26" s="226">
        <f>IF($B24="","",$B24)</f>
        <v>1</v>
      </c>
    </row>
    <row r="27" spans="1:48" ht="14.5" customHeight="1" x14ac:dyDescent="0.2">
      <c r="A27" s="312" t="str">
        <f>IF(OR(D27="W",D28="W",D29="W",D27="1/2W",D28="1/2W",D29="1/2W",D27="1/2L",D28="1/2L",D29="1/2L"),"OK",IF(OR(D27="L",D28="L",D29="L"),"LOSS",IF(OR(D27="X",D28="X",D29="X"),"Anulado"," ")))</f>
        <v>OK</v>
      </c>
      <c r="B27" s="299">
        <f>IF(E27="","",$B24)</f>
        <v>1</v>
      </c>
      <c r="C27" s="302" t="str">
        <f>IF(E27=""," ","– "&amp;COUNTIF(B$3:B29,$B27))</f>
        <v>– 9</v>
      </c>
      <c r="D27" s="25" t="s">
        <v>28</v>
      </c>
      <c r="E27" s="325">
        <v>44713.479166666664</v>
      </c>
      <c r="F27" s="315" t="s">
        <v>433</v>
      </c>
      <c r="G27" s="132">
        <v>2</v>
      </c>
      <c r="H27" s="306" t="str">
        <f ca="1">IF(E27="","",IF(AND(DAY(E27)&lt;DAY(TODAY()),$A27=" "),"???",IF($A27=" ",IF(AND(DAY(E27)=DAY(TODAY()),HOUR(E27)&lt;=HOUR(NOW())+1),IF(AND(HOUR(E27)+2&lt;=HOUR(NOW()),DAY(E27)&lt;=DAY(TODAY()),MINUTE(E27)&lt;=MINUTE(NOW())),"???",IF(OR(MINUTE(E27)&lt;=MINUTE(NOW()),HOUR(E27)&lt;=HOUR(NOW())),"!!!","")),""),"")))</f>
        <v/>
      </c>
      <c r="I27" s="27" t="s">
        <v>20</v>
      </c>
      <c r="J27" s="175">
        <f>IF(I27="","",IF(_xlfn.XLOOKUP(I27,I$3:I26,$AV$3:AV26,0,,-1)=AV27,_xlfn.XLOOKUP(I27,I$3:I26,J$3:J26,1,,-1)+1,1))</f>
        <v>7</v>
      </c>
      <c r="K27" s="176">
        <f>IF(I27="","",_xlfn.XLOOKUP(I27,I$3:I26,K$3:K26,0,,-1)+IF($D27=" ",1,0))</f>
        <v>0</v>
      </c>
      <c r="L27" s="118">
        <v>4.5</v>
      </c>
      <c r="M27" s="119">
        <v>5</v>
      </c>
      <c r="N27" s="318" t="b">
        <v>0</v>
      </c>
      <c r="O27" s="102">
        <f>IF(OR(W27="",W28=""),"",ROUND(IF(L29&gt;0,IF(M27&gt;0,M27,IF(M28&gt;0,IF(N27=TRUE,ROUND((M28*W27)/W28,0),(M28*W27)/W28),IF(N27=TRUE,ROUND((M29*W27)/W29,0),(M29*W27)/W29))),IF(M27&gt;0,M27,IF(N27=TRUE,ROUND((M28*W27)/W28,0),(M28*W27)/W28))),2))</f>
        <v>5</v>
      </c>
      <c r="P27" s="33">
        <f t="shared" si="15"/>
        <v>22.5</v>
      </c>
      <c r="Q27" s="301">
        <f>IF($A27="Anulado",0,IF(OR($A27="LOSS",$A27="OK"),IF(OR($D27="W",$D27="1/2W",$D27="1/2L"),P27-O27,IF($D27="L",-O27,0))+IF(OR($D28="W",$D28="1/2W",$D28="1/2L"),P28-O28,IF($D28="L",-O28,0))+IF(OR($D29="W",$D29="1/2W",$D29="1/2L"),P29-O29,IF($D29="L",-O29,0)),IF(AND(OR($D27="W",$D27="1/2W",$D27="1/2L"),D28="W"),P27+P28-SUM(O27:O29)+_xlfn.XLOOKUP("X",D27:D29,O27:O29,0),IF(AND(D27=TRUE,D29="W"),P27+P29-SUM(O27:O29),IF(AND(D28="W",D29="W"),P28+P29-SUM(O27:O29)+_xlfn.XLOOKUP("X",D27:D29,O27:O29,0),IF(L29&gt;0,IF(OR($D27="W",$D27="1/2W",$D27="1/2L"),P27-SUM(O27:O29)+_xlfn.XLOOKUP("X",D27:D29,O27:O29,0),IF(OR($D27="W",$D27="1/2W",$D27="1/2L"),P28-SUM(O27:O29)+_xlfn.XLOOKUP("X",D27:D29,O27:O29,0),IF(OR($D27="W",$D27="1/2W",$D27="1/2L"),P29-SUM(O27:O29)+_xlfn.XLOOKUP("X",D27:D29,O27:O29,0),IF(SUM(P27:P29)/3-SUM(O27:O29)+_xlfn.XLOOKUP("X",D27:D29,O27:O29,0)&gt;0,SUM(P27:P29)/3-SUM(O27:O29)+_xlfn.XLOOKUP("X",D27:D29,O27:O29,0),LARGE(P27:P29,1)-SUM(O27:O29))))),IF(OR($D27="W",$D27="1/2W",$D27="1/2L"),P27-SUM(O27:O28)+_xlfn.XLOOKUP("X",D27:D29,O27:O29,0),IF(OR($D27="W",$D27="1/2W",$D27="1/2L"),P28-SUM(O27:O28)+_xlfn.XLOOKUP("X",D27:D29,O27:O29,0),SUM(P27:P28)/2-SUM(O27:O28)+_xlfn.XLOOKUP("X",D27:D29,O27:O29,0)))))))))</f>
        <v>9.8400000000000105</v>
      </c>
      <c r="R27" s="300">
        <f>IF(Q27=0,0,Q27/SUM(O27:O29))</f>
        <v>9.698403311649921E-2</v>
      </c>
      <c r="S27" s="285">
        <f>IF($B27=$B24,IF(OR($A27="LOSS",$A27="OK",$A27="Anulada"),Q27,0)+S24,IF(OR($A27="LOSS",$A27="OK",$A27="Anulada"),Q27,0))</f>
        <v>58.275318208955234</v>
      </c>
      <c r="T27" s="285">
        <f>IF($B27="",0,IF($B27=$B24,IF(G29="",IF(OR(G27="DNB1",G27="DNB2",G27="AH1(0)",G27="AH2(0)",G27="AH1(1)",G27="AH2(1)",G27="AH1(2)",G27="AH2(2)",G27="AH1(3)",G27="AH2(3)",G27="AH1(4)",G27="AH2(4)"),0,IF(Q27&lt;0,IF(G29="",SMALL(P27:P29,1)-SUM(O27:O29),0),SMALL(P27:P29,1)-SUM(O27:O29))),IF(Q27&lt;0,IF(G29="",SMALL(P27:P29,1)-SUM(O27:O29),0),SMALL(P27:P29,1)-SUM(O27:O29)))+T24,IF(G29="",IF(OR(G27="DNB1",G27="DNB2",G27="AH1(0)",G27="AH2(0)",G27="AH1(1)",G27="AH2(1)",G27="AH1(2)",G27="AH2(2)",G27="AH1(3)",G27="AH2(3)",G27="AH1(4)",G27="AH2(4)"),0,IF(Q27&lt;0,IF(G29="",SMALL(P27:P29,1)-SUM(O27:O29),0),SMALL(P27:P29,1)-SUM(O27:O29))),IF(Q27&lt;0,IF(G29="",SMALL(P27:P29,1)-SUM(O27:O29),0),SMALL(P27:P29,1)-SUM(O27:O29)))))</f>
        <v>-113.39104</v>
      </c>
      <c r="U27" s="285">
        <f>IF($B27=$B24,IF(Q27&lt;0,IF(G29="",Q27,0),Q27)+U24,Q27)</f>
        <v>58.275318208955234</v>
      </c>
      <c r="V27" s="287">
        <f>IF(U27=0,0,U27/X27)</f>
        <v>0.14068292310308747</v>
      </c>
      <c r="W27" s="34">
        <f>IF(L27="","",IF(L29&gt;0,(SUM(L27:L29)/L27)/(SUM(L27:L29)/L27+SUM(L27:L29)/L28+SUM(L27:L29)/L29),L28/SUM(L27:L28)))</f>
        <v>0.18346774193548387</v>
      </c>
      <c r="X27" s="322">
        <f>IF($B27=$B24,X24+SUM(O27:O29),SUM(O27:O29))</f>
        <v>414.23164179104481</v>
      </c>
      <c r="Y27" s="285">
        <f>IF($A27=" ",SUM(O27:O29),0)+Y24</f>
        <v>0</v>
      </c>
      <c r="Z27" s="285">
        <f>IF($B27="","",Z24+Q27)</f>
        <v>58.275318208955234</v>
      </c>
      <c r="AA27" s="229">
        <f t="shared" si="17"/>
        <v>0</v>
      </c>
      <c r="AB27" s="229">
        <f t="shared" si="17"/>
        <v>0</v>
      </c>
      <c r="AC27" s="228">
        <f t="shared" si="17"/>
        <v>-5</v>
      </c>
      <c r="AD27" s="229">
        <f t="shared" si="17"/>
        <v>0</v>
      </c>
      <c r="AE27" s="229">
        <f t="shared" si="17"/>
        <v>0</v>
      </c>
      <c r="AF27" s="229">
        <f t="shared" si="17"/>
        <v>0</v>
      </c>
      <c r="AG27" s="230">
        <f t="shared" si="17"/>
        <v>0</v>
      </c>
      <c r="AH27" s="216">
        <f t="shared" si="1"/>
        <v>0</v>
      </c>
      <c r="AI27" s="217">
        <f t="shared" si="2"/>
        <v>0</v>
      </c>
      <c r="AJ27" s="216">
        <f t="shared" si="3"/>
        <v>0</v>
      </c>
      <c r="AK27" s="217">
        <f t="shared" si="4"/>
        <v>0</v>
      </c>
      <c r="AL27" s="216">
        <f t="shared" si="5"/>
        <v>0</v>
      </c>
      <c r="AM27" s="217">
        <f t="shared" si="6"/>
        <v>1</v>
      </c>
      <c r="AN27" s="216">
        <f t="shared" si="7"/>
        <v>0</v>
      </c>
      <c r="AO27" s="217">
        <f t="shared" si="8"/>
        <v>0</v>
      </c>
      <c r="AP27" s="216">
        <f t="shared" si="9"/>
        <v>0</v>
      </c>
      <c r="AQ27" s="217">
        <f t="shared" si="10"/>
        <v>0</v>
      </c>
      <c r="AR27" s="216">
        <f t="shared" si="11"/>
        <v>0</v>
      </c>
      <c r="AS27" s="217">
        <f t="shared" si="12"/>
        <v>0</v>
      </c>
      <c r="AT27" s="216">
        <f t="shared" si="13"/>
        <v>0</v>
      </c>
      <c r="AU27" s="218">
        <f t="shared" si="14"/>
        <v>0</v>
      </c>
      <c r="AV27" s="219">
        <f>IF($B27="","",$B27)</f>
        <v>1</v>
      </c>
    </row>
    <row r="28" spans="1:48" ht="14.5" customHeight="1" x14ac:dyDescent="0.2">
      <c r="A28" s="308"/>
      <c r="B28" s="282"/>
      <c r="C28" s="303"/>
      <c r="D28" s="39" t="s">
        <v>28</v>
      </c>
      <c r="E28" s="277"/>
      <c r="F28" s="291"/>
      <c r="G28" s="120" t="s">
        <v>36</v>
      </c>
      <c r="H28" s="277"/>
      <c r="I28" s="42" t="s">
        <v>20</v>
      </c>
      <c r="J28" s="177">
        <f>IF(I28="","",IF(_xlfn.XLOOKUP(I28,I$3:I27,$AV$3:AV27,0,,-1)=AV28,_xlfn.XLOOKUP(I28,I$3:I27,J$3:J27,1,,-1)+1,1))</f>
        <v>8</v>
      </c>
      <c r="K28" s="178">
        <f>IF(I28="","",_xlfn.XLOOKUP(I28,I$3:I27,K$3:K27,0,,-1)+IF($D28=" ",1,0))</f>
        <v>0</v>
      </c>
      <c r="L28" s="121">
        <v>1.95</v>
      </c>
      <c r="M28" s="122">
        <v>43.46</v>
      </c>
      <c r="N28" s="294"/>
      <c r="O28" s="47">
        <f>IF(OR(W27="",W28=""),"",ROUND(IF(L29&gt;0,IF(M28&gt;0,M28,IF(M27&gt;0,IF(N27=TRUE,ROUND((M27*W28)/W27,0),(M27*W28)/W27),IF(M28&gt;0,IF(N27=TRUE,ROUND(M28,0),M28),IF(M29&gt;0,IF(N27=TRUE,ROUND(O29*W28/W29,0),O29*W28/W29),0)))),IF(M28&gt;0,M28,IF(N27=TRUE,ROUND((M27*W28)/W27,0),(M27*W28)/W27))),2))</f>
        <v>43.46</v>
      </c>
      <c r="P28" s="48">
        <f t="shared" si="15"/>
        <v>84.747</v>
      </c>
      <c r="Q28" s="277"/>
      <c r="R28" s="286"/>
      <c r="S28" s="286"/>
      <c r="T28" s="286"/>
      <c r="U28" s="286"/>
      <c r="V28" s="288"/>
      <c r="W28" s="49">
        <f>IF(L28="","",IF(L29&gt;0,(SUM(L27:L29)/L28)/(SUM(L27:L29)/L27+SUM(L27:L29)/L28+SUM(L27:L29)/L29),L27/SUM(L27:L28)))</f>
        <v>0.42338709677419356</v>
      </c>
      <c r="X28" s="311"/>
      <c r="Y28" s="298"/>
      <c r="Z28" s="298"/>
      <c r="AA28" s="229">
        <f t="shared" si="17"/>
        <v>0</v>
      </c>
      <c r="AB28" s="229">
        <f t="shared" si="17"/>
        <v>0</v>
      </c>
      <c r="AC28" s="228">
        <f t="shared" si="17"/>
        <v>-43.46</v>
      </c>
      <c r="AD28" s="229">
        <f t="shared" si="17"/>
        <v>0</v>
      </c>
      <c r="AE28" s="229">
        <f t="shared" si="17"/>
        <v>0</v>
      </c>
      <c r="AF28" s="229">
        <f t="shared" si="17"/>
        <v>0</v>
      </c>
      <c r="AG28" s="230">
        <f t="shared" si="17"/>
        <v>0</v>
      </c>
      <c r="AH28" s="216">
        <f t="shared" si="1"/>
        <v>0</v>
      </c>
      <c r="AI28" s="217">
        <f t="shared" si="2"/>
        <v>0</v>
      </c>
      <c r="AJ28" s="216">
        <f t="shared" si="3"/>
        <v>0</v>
      </c>
      <c r="AK28" s="217">
        <f t="shared" si="4"/>
        <v>0</v>
      </c>
      <c r="AL28" s="216">
        <f t="shared" si="5"/>
        <v>0</v>
      </c>
      <c r="AM28" s="217">
        <f t="shared" si="6"/>
        <v>1</v>
      </c>
      <c r="AN28" s="216">
        <f t="shared" si="7"/>
        <v>0</v>
      </c>
      <c r="AO28" s="217">
        <f t="shared" si="8"/>
        <v>0</v>
      </c>
      <c r="AP28" s="216">
        <f t="shared" si="9"/>
        <v>0</v>
      </c>
      <c r="AQ28" s="217">
        <f t="shared" si="10"/>
        <v>0</v>
      </c>
      <c r="AR28" s="216">
        <f t="shared" si="11"/>
        <v>0</v>
      </c>
      <c r="AS28" s="217">
        <f t="shared" si="12"/>
        <v>0</v>
      </c>
      <c r="AT28" s="216">
        <f t="shared" si="13"/>
        <v>0</v>
      </c>
      <c r="AU28" s="218">
        <f t="shared" si="14"/>
        <v>0</v>
      </c>
      <c r="AV28" s="219">
        <f>IF($B27="","",$B27)</f>
        <v>1</v>
      </c>
    </row>
    <row r="29" spans="1:48" ht="14.5" customHeight="1" x14ac:dyDescent="0.2">
      <c r="A29" s="309"/>
      <c r="B29" s="283"/>
      <c r="C29" s="304"/>
      <c r="D29" s="54" t="s">
        <v>31</v>
      </c>
      <c r="E29" s="278"/>
      <c r="F29" s="292"/>
      <c r="G29" s="123" t="s">
        <v>434</v>
      </c>
      <c r="H29" s="278"/>
      <c r="I29" s="124" t="s">
        <v>19</v>
      </c>
      <c r="J29" s="181">
        <f>IF(I29="","",IF(_xlfn.XLOOKUP(I29,I$3:I28,$AV$3:AV28,0,,-1)=AV29,_xlfn.XLOOKUP(I29,I$3:I28,J$3:J28,1,,-1)+1,1))</f>
        <v>5</v>
      </c>
      <c r="K29" s="182">
        <f>IF(I29="","",_xlfn.XLOOKUP(I29,I$3:I28,K$3:K28,0,,-1)+IF($D29=" ",1,0))</f>
        <v>0</v>
      </c>
      <c r="L29" s="127">
        <v>2.1</v>
      </c>
      <c r="M29" s="128">
        <v>53</v>
      </c>
      <c r="N29" s="295"/>
      <c r="O29" s="129">
        <f>IF(OR(W27="",W28=""),"",IF(L29&gt;0,ROUND(IF(M29&gt;0,M29,IF(M27&gt;0,IF(N27=TRUE,ROUND((M27*W29)/W27,0),(M27*W29)/W27),IF(M28&gt;0,IF(N27=TRUE,ROUND((M28*W29)/W28,0),(M28*W29)/W28),IF(M29&gt;0,M29,0)))),2),""))</f>
        <v>53</v>
      </c>
      <c r="P29" s="130">
        <f t="shared" si="15"/>
        <v>111.30000000000001</v>
      </c>
      <c r="Q29" s="278"/>
      <c r="R29" s="278"/>
      <c r="S29" s="278"/>
      <c r="T29" s="278"/>
      <c r="U29" s="278"/>
      <c r="V29" s="289"/>
      <c r="W29" s="131">
        <f>IF(L29="","",(SUM(L27:L29)/L29)/(SUM(L27:L29)/L27+SUM(L27:L29)/L28+SUM(L27:L29)/L29))</f>
        <v>0.39314516129032251</v>
      </c>
      <c r="X29" s="311"/>
      <c r="Y29" s="298"/>
      <c r="Z29" s="298"/>
      <c r="AA29" s="229">
        <f t="shared" si="17"/>
        <v>0</v>
      </c>
      <c r="AB29" s="228">
        <f t="shared" si="17"/>
        <v>58.300000000000011</v>
      </c>
      <c r="AC29" s="229">
        <f t="shared" si="17"/>
        <v>0</v>
      </c>
      <c r="AD29" s="229">
        <f t="shared" si="17"/>
        <v>0</v>
      </c>
      <c r="AE29" s="229">
        <f t="shared" si="17"/>
        <v>0</v>
      </c>
      <c r="AF29" s="229">
        <f t="shared" si="17"/>
        <v>0</v>
      </c>
      <c r="AG29" s="230">
        <f t="shared" si="17"/>
        <v>0</v>
      </c>
      <c r="AH29" s="216">
        <f t="shared" si="1"/>
        <v>0</v>
      </c>
      <c r="AI29" s="217">
        <f t="shared" si="2"/>
        <v>0</v>
      </c>
      <c r="AJ29" s="216">
        <f t="shared" si="3"/>
        <v>1</v>
      </c>
      <c r="AK29" s="217">
        <f t="shared" si="4"/>
        <v>0</v>
      </c>
      <c r="AL29" s="216">
        <f t="shared" si="5"/>
        <v>0</v>
      </c>
      <c r="AM29" s="217">
        <f t="shared" si="6"/>
        <v>0</v>
      </c>
      <c r="AN29" s="216">
        <f t="shared" si="7"/>
        <v>0</v>
      </c>
      <c r="AO29" s="217">
        <f t="shared" si="8"/>
        <v>0</v>
      </c>
      <c r="AP29" s="216">
        <f t="shared" si="9"/>
        <v>0</v>
      </c>
      <c r="AQ29" s="217">
        <f t="shared" si="10"/>
        <v>0</v>
      </c>
      <c r="AR29" s="216">
        <f t="shared" si="11"/>
        <v>0</v>
      </c>
      <c r="AS29" s="217">
        <f t="shared" si="12"/>
        <v>0</v>
      </c>
      <c r="AT29" s="216">
        <f t="shared" si="13"/>
        <v>0</v>
      </c>
      <c r="AU29" s="218">
        <f t="shared" si="14"/>
        <v>0</v>
      </c>
      <c r="AV29" s="219">
        <f>IF($B27="","",$B27)</f>
        <v>1</v>
      </c>
    </row>
    <row r="30" spans="1:48" ht="14.5" customHeight="1" x14ac:dyDescent="0.2">
      <c r="A30" s="307" t="str">
        <f>IF(OR(D30="W",D31="W",D32="W",D30="1/2W",D31="1/2W",D32="1/2W",D30="1/2L",D31="1/2L",D32="1/2L"),"OK",IF(OR(D30="L",D31="L",D32="L"),"LOSS",IF(OR(D30="X",D31="X",D32="X"),"Anulado"," ")))</f>
        <v>OK</v>
      </c>
      <c r="B30" s="281">
        <f>IF(E30="","",$B27)</f>
        <v>1</v>
      </c>
      <c r="C30" s="305" t="str">
        <f>IF(E30=""," ","– "&amp;COUNTIF(B$3:B32,$B30))</f>
        <v>– 10</v>
      </c>
      <c r="D30" s="65" t="s">
        <v>28</v>
      </c>
      <c r="E30" s="326">
        <v>44713.479166666664</v>
      </c>
      <c r="F30" s="314" t="s">
        <v>435</v>
      </c>
      <c r="G30" s="66" t="s">
        <v>150</v>
      </c>
      <c r="H30" s="313" t="str">
        <f ca="1">IF(E30="","",IF(AND(DAY(E30)&lt;DAY(TODAY()),$A30=" "),"???",IF($A30=" ",IF(AND(DAY(E30)=DAY(TODAY()),HOUR(E30)&lt;=HOUR(NOW())+1),IF(AND(HOUR(E30)+2&lt;=HOUR(NOW()),DAY(E30)&lt;=DAY(TODAY()),MINUTE(E30)&lt;=MINUTE(NOW())),"???",IF(OR(MINUTE(E30)&lt;=MINUTE(NOW()),HOUR(E30)&lt;=HOUR(NOW())),"!!!","")),""),"")))</f>
        <v/>
      </c>
      <c r="I30" s="67" t="s">
        <v>18</v>
      </c>
      <c r="J30" s="69">
        <f>IF(I30="","",IF(_xlfn.XLOOKUP(I30,I$3:I29,$AV$3:AV29,0,,-1)=AV30,_xlfn.XLOOKUP(I30,I$3:I29,J$3:J29,1,,-1)+1,1))</f>
        <v>6</v>
      </c>
      <c r="K30" s="173">
        <f>IF(I30="","",_xlfn.XLOOKUP(I30,I$3:I29,K$3:K29,0,,-1)+IF($D30=" ",1,0))</f>
        <v>0</v>
      </c>
      <c r="L30" s="70">
        <v>2.69</v>
      </c>
      <c r="M30" s="71">
        <v>12</v>
      </c>
      <c r="N30" s="293" t="b">
        <v>1</v>
      </c>
      <c r="O30" s="72">
        <f>IF(OR(W30="",W31=""),"",ROUND(IF(L32&gt;0,IF(M30&gt;0,M30,IF(M31&gt;0,IF(N30=TRUE,ROUND((M31*W30)/W31,0),(M31*W30)/W31),IF(N30=TRUE,ROUND((M32*W30)/W32,0),(M32*W30)/W32))),IF(M30&gt;0,M30,IF(N30=TRUE,ROUND((M31*W30)/W31,0),(M31*W30)/W31))),2))</f>
        <v>12</v>
      </c>
      <c r="P30" s="73">
        <f t="shared" si="15"/>
        <v>32.28</v>
      </c>
      <c r="Q30" s="320">
        <f>IF($A30="Anulado",0,IF(OR($A30="LOSS",$A30="OK"),IF(OR($D30="W",$D30="1/2W",$D30="1/2L"),P30-O30,IF($D30="L",-O30,0))+IF(OR($D31="W",$D31="1/2W",$D31="1/2L"),P31-O31,IF($D31="L",-O31,0))+IF(OR($D32="W",$D32="1/2W",$D32="1/2L"),P32-O32,IF($D32="L",-O32,0)),IF(AND(OR($D30="W",$D30="1/2W",$D30="1/2L"),D31="W"),P30+P31-SUM(O30:O32)+_xlfn.XLOOKUP("X",D30:D32,O30:O32,0),IF(AND(D30=TRUE,D32="W"),P30+P32-SUM(O30:O32),IF(AND(D31="W",D32="W"),P31+P32-SUM(O30:O32)+_xlfn.XLOOKUP("X",D30:D32,O30:O32,0),IF(L32&gt;0,IF(OR($D30="W",$D30="1/2W",$D30="1/2L"),P30-SUM(O30:O32)+_xlfn.XLOOKUP("X",D30:D32,O30:O32,0),IF(OR($D30="W",$D30="1/2W",$D30="1/2L"),P31-SUM(O30:O32)+_xlfn.XLOOKUP("X",D30:D32,O30:O32,0),IF(OR($D30="W",$D30="1/2W",$D30="1/2L"),P32-SUM(O30:O32)+_xlfn.XLOOKUP("X",D30:D32,O30:O32,0),IF(SUM(P30:P32)/3-SUM(O30:O32)+_xlfn.XLOOKUP("X",D30:D32,O30:O32,0)&gt;0,SUM(P30:P32)/3-SUM(O30:O32)+_xlfn.XLOOKUP("X",D30:D32,O30:O32,0),LARGE(P30:P32,1)-SUM(O30:O32))))),IF(OR($D30="W",$D30="1/2W",$D30="1/2L"),P30-SUM(O30:O31)+_xlfn.XLOOKUP("X",D30:D32,O30:O32,0),IF(OR($D30="W",$D30="1/2W",$D30="1/2L"),P31-SUM(O30:O31)+_xlfn.XLOOKUP("X",D30:D32,O30:O32,0),SUM(P30:P31)/2-SUM(O30:O31)+_xlfn.XLOOKUP("X",D30:D32,O30:O32,0)))))))))</f>
        <v>4.1499999999999986</v>
      </c>
      <c r="R30" s="319">
        <f>IF(Q30=0,0,Q30/SUM(O30:O32))</f>
        <v>0.14310344827586202</v>
      </c>
      <c r="S30" s="296">
        <f>IF($B30=$B27,IF(OR($A30="LOSS",$A30="OK",$A30="Anulada"),Q30,0)+S27,IF(OR($A30="LOSS",$A30="OK",$A30="Anulada"),Q30,0))</f>
        <v>62.425318208955233</v>
      </c>
      <c r="T30" s="296">
        <f>IF($B30=$B27,IF(Q30&lt;0,IF(G32="",Q30,0),Q30)+T27,Q30)</f>
        <v>-109.24104</v>
      </c>
      <c r="U30" s="296">
        <f>IF($B30=$B27,IF(Q30&lt;0,IF(G32="",Q30,0),Q30)+U27,Q30)</f>
        <v>62.425318208955233</v>
      </c>
      <c r="V30" s="323">
        <f>IF(U30=0,0,U30/X30)</f>
        <v>0.14084129453552136</v>
      </c>
      <c r="W30" s="74">
        <f>IF(L30="","",IF(L32&gt;0,(SUM(L30:L32)/L30)/(SUM(L30:L32)/L30+SUM(L30:L32)/L31+SUM(L30:L32)/L32),L31/SUM(L30:L31)))</f>
        <v>0.42025862068965519</v>
      </c>
      <c r="X30" s="321">
        <f>IF($B30=$B27,X27+SUM(O30:O32),SUM(O30:O32))</f>
        <v>443.23164179104481</v>
      </c>
      <c r="Y30" s="296">
        <f>IF($A30=" ",SUM(O30:O32),0)+Y27</f>
        <v>0</v>
      </c>
      <c r="Z30" s="296">
        <f>IF($B30="","",Z27+Q30)</f>
        <v>62.425318208955233</v>
      </c>
      <c r="AA30" s="227">
        <f t="shared" si="17"/>
        <v>-12</v>
      </c>
      <c r="AB30" s="225">
        <f t="shared" si="17"/>
        <v>0</v>
      </c>
      <c r="AC30" s="225">
        <f t="shared" si="17"/>
        <v>0</v>
      </c>
      <c r="AD30" s="225">
        <f t="shared" si="17"/>
        <v>0</v>
      </c>
      <c r="AE30" s="225">
        <f t="shared" si="17"/>
        <v>0</v>
      </c>
      <c r="AF30" s="225">
        <f t="shared" si="17"/>
        <v>0</v>
      </c>
      <c r="AG30" s="224">
        <f t="shared" si="17"/>
        <v>0</v>
      </c>
      <c r="AH30" s="223">
        <f t="shared" si="1"/>
        <v>0</v>
      </c>
      <c r="AI30" s="224">
        <f t="shared" si="2"/>
        <v>1</v>
      </c>
      <c r="AJ30" s="223">
        <f t="shared" si="3"/>
        <v>0</v>
      </c>
      <c r="AK30" s="224">
        <f t="shared" si="4"/>
        <v>0</v>
      </c>
      <c r="AL30" s="223">
        <f t="shared" si="5"/>
        <v>0</v>
      </c>
      <c r="AM30" s="224">
        <f t="shared" si="6"/>
        <v>0</v>
      </c>
      <c r="AN30" s="223">
        <f t="shared" si="7"/>
        <v>0</v>
      </c>
      <c r="AO30" s="224">
        <f t="shared" si="8"/>
        <v>0</v>
      </c>
      <c r="AP30" s="223">
        <f t="shared" si="9"/>
        <v>0</v>
      </c>
      <c r="AQ30" s="224">
        <f t="shared" si="10"/>
        <v>0</v>
      </c>
      <c r="AR30" s="223">
        <f t="shared" si="11"/>
        <v>0</v>
      </c>
      <c r="AS30" s="224">
        <f t="shared" si="12"/>
        <v>0</v>
      </c>
      <c r="AT30" s="223">
        <f t="shared" si="13"/>
        <v>0</v>
      </c>
      <c r="AU30" s="225">
        <f t="shared" si="14"/>
        <v>0</v>
      </c>
      <c r="AV30" s="226">
        <f>IF($B30="","",$B30)</f>
        <v>1</v>
      </c>
    </row>
    <row r="31" spans="1:48" ht="14.5" customHeight="1" x14ac:dyDescent="0.2">
      <c r="A31" s="308"/>
      <c r="B31" s="282"/>
      <c r="C31" s="303"/>
      <c r="D31" s="79" t="s">
        <v>31</v>
      </c>
      <c r="E31" s="277"/>
      <c r="F31" s="291"/>
      <c r="G31" s="80" t="s">
        <v>78</v>
      </c>
      <c r="H31" s="277"/>
      <c r="I31" s="81" t="s">
        <v>19</v>
      </c>
      <c r="J31" s="83">
        <f>IF(I31="","",IF(_xlfn.XLOOKUP(I31,I$3:I30,$AV$3:AV30,0,,-1)=AV31,_xlfn.XLOOKUP(I31,I$3:I30,J$3:J30,1,,-1)+1,1))</f>
        <v>6</v>
      </c>
      <c r="K31" s="174">
        <f>IF(I31="","",_xlfn.XLOOKUP(I31,I$3:I30,K$3:K30,0,,-1)+IF($D31=" ",1,0))</f>
        <v>0</v>
      </c>
      <c r="L31" s="84">
        <v>1.95</v>
      </c>
      <c r="M31" s="85"/>
      <c r="N31" s="294"/>
      <c r="O31" s="86">
        <f>IF(OR(W30="",W31=""),"",ROUND(IF(L32&gt;0,IF(M31&gt;0,M31,IF(M30&gt;0,IF(N30=TRUE,ROUND((M30*W31)/W30,0),(M30*W31)/W30),IF(M31&gt;0,IF(N30=TRUE,ROUND(M31,0),M31),IF(M32&gt;0,IF(N30=TRUE,ROUND(O32*W31/W32,0),O32*W31/W32),0)))),IF(M31&gt;0,M31,IF(N30=TRUE,ROUND((M30*W31)/W30,0),(M30*W31)/W30))),2))</f>
        <v>17</v>
      </c>
      <c r="P31" s="87">
        <f t="shared" si="15"/>
        <v>33.15</v>
      </c>
      <c r="Q31" s="277"/>
      <c r="R31" s="286"/>
      <c r="S31" s="286"/>
      <c r="T31" s="286"/>
      <c r="U31" s="286"/>
      <c r="V31" s="288"/>
      <c r="W31" s="88">
        <f>IF(L31="","",IF(L32&gt;0,(SUM(L30:L32)/L31)/(SUM(L30:L32)/L30+SUM(L30:L32)/L31+SUM(L30:L32)/L32),L30/SUM(L30:L31)))</f>
        <v>0.57974137931034486</v>
      </c>
      <c r="X31" s="311"/>
      <c r="Y31" s="298"/>
      <c r="Z31" s="298"/>
      <c r="AA31" s="225">
        <f t="shared" si="17"/>
        <v>0</v>
      </c>
      <c r="AB31" s="227">
        <f t="shared" si="17"/>
        <v>16.149999999999999</v>
      </c>
      <c r="AC31" s="225">
        <f t="shared" si="17"/>
        <v>0</v>
      </c>
      <c r="AD31" s="225">
        <f t="shared" si="17"/>
        <v>0</v>
      </c>
      <c r="AE31" s="225">
        <f t="shared" si="17"/>
        <v>0</v>
      </c>
      <c r="AF31" s="225">
        <f t="shared" si="17"/>
        <v>0</v>
      </c>
      <c r="AG31" s="224">
        <f t="shared" si="17"/>
        <v>0</v>
      </c>
      <c r="AH31" s="223">
        <f t="shared" si="1"/>
        <v>0</v>
      </c>
      <c r="AI31" s="224">
        <f t="shared" si="2"/>
        <v>0</v>
      </c>
      <c r="AJ31" s="223">
        <f t="shared" si="3"/>
        <v>1</v>
      </c>
      <c r="AK31" s="224">
        <f t="shared" si="4"/>
        <v>0</v>
      </c>
      <c r="AL31" s="223">
        <f t="shared" si="5"/>
        <v>0</v>
      </c>
      <c r="AM31" s="224">
        <f t="shared" si="6"/>
        <v>0</v>
      </c>
      <c r="AN31" s="223">
        <f t="shared" si="7"/>
        <v>0</v>
      </c>
      <c r="AO31" s="224">
        <f t="shared" si="8"/>
        <v>0</v>
      </c>
      <c r="AP31" s="223">
        <f t="shared" si="9"/>
        <v>0</v>
      </c>
      <c r="AQ31" s="224">
        <f t="shared" si="10"/>
        <v>0</v>
      </c>
      <c r="AR31" s="223">
        <f t="shared" si="11"/>
        <v>0</v>
      </c>
      <c r="AS31" s="224">
        <f t="shared" si="12"/>
        <v>0</v>
      </c>
      <c r="AT31" s="223">
        <f t="shared" si="13"/>
        <v>0</v>
      </c>
      <c r="AU31" s="225">
        <f t="shared" si="14"/>
        <v>0</v>
      </c>
      <c r="AV31" s="226">
        <f>IF($B30="","",$B30)</f>
        <v>1</v>
      </c>
    </row>
    <row r="32" spans="1:48" ht="14.5" customHeight="1" x14ac:dyDescent="0.2">
      <c r="A32" s="309"/>
      <c r="B32" s="283"/>
      <c r="C32" s="304"/>
      <c r="D32" s="90" t="s">
        <v>32</v>
      </c>
      <c r="E32" s="278"/>
      <c r="F32" s="292"/>
      <c r="G32" s="109"/>
      <c r="H32" s="278"/>
      <c r="I32" s="110"/>
      <c r="J32" s="112" t="str">
        <f>IF(I32="","",IF(_xlfn.XLOOKUP(I32,I$3:I31,$AV$3:AV31,0,,-1)=AV32,_xlfn.XLOOKUP(I32,I$3:I31,J$3:J31,1,,-1)+1,1))</f>
        <v/>
      </c>
      <c r="K32" s="115" t="str">
        <f>IF(I32="","",_xlfn.XLOOKUP(I32,I$3:I31,K$3:K31,0,,-1)+IF($D32=" ",1,0))</f>
        <v/>
      </c>
      <c r="L32" s="113"/>
      <c r="M32" s="96"/>
      <c r="N32" s="295"/>
      <c r="O32" s="114" t="str">
        <f>IF(OR(W30="",W31=""),"",IF(L32&gt;0,ROUND(IF(M32&gt;0,M32,IF(M30&gt;0,IF(N30=TRUE,ROUND((M30*W32)/W30,0),(M30*W32)/W30),IF(M31&gt;0,IF(N30=TRUE,ROUND((M31*W32)/W31,0),(M31*W32)/W31),IF(M32&gt;0,M32,0)))),2),""))</f>
        <v/>
      </c>
      <c r="P32" s="115" t="str">
        <f t="shared" si="15"/>
        <v/>
      </c>
      <c r="Q32" s="278"/>
      <c r="R32" s="278"/>
      <c r="S32" s="278"/>
      <c r="T32" s="278"/>
      <c r="U32" s="278"/>
      <c r="V32" s="289"/>
      <c r="W32" s="116" t="str">
        <f>IF(L32="","",(SUM(L30:L32)/L32)/(SUM(L30:L32)/L30+SUM(L30:L32)/L31+SUM(L30:L32)/L32))</f>
        <v/>
      </c>
      <c r="X32" s="311"/>
      <c r="Y32" s="298"/>
      <c r="Z32" s="298"/>
      <c r="AA32" s="225">
        <f t="shared" si="17"/>
        <v>0</v>
      </c>
      <c r="AB32" s="225">
        <f t="shared" si="17"/>
        <v>0</v>
      </c>
      <c r="AC32" s="225">
        <f t="shared" si="17"/>
        <v>0</v>
      </c>
      <c r="AD32" s="225">
        <f t="shared" si="17"/>
        <v>0</v>
      </c>
      <c r="AE32" s="225">
        <f t="shared" si="17"/>
        <v>0</v>
      </c>
      <c r="AF32" s="225">
        <f t="shared" si="17"/>
        <v>0</v>
      </c>
      <c r="AG32" s="224">
        <f t="shared" si="17"/>
        <v>0</v>
      </c>
      <c r="AH32" s="223">
        <f t="shared" si="1"/>
        <v>0</v>
      </c>
      <c r="AI32" s="224">
        <f t="shared" si="2"/>
        <v>0</v>
      </c>
      <c r="AJ32" s="223">
        <f t="shared" si="3"/>
        <v>0</v>
      </c>
      <c r="AK32" s="224">
        <f t="shared" si="4"/>
        <v>0</v>
      </c>
      <c r="AL32" s="223">
        <f t="shared" si="5"/>
        <v>0</v>
      </c>
      <c r="AM32" s="224">
        <f t="shared" si="6"/>
        <v>0</v>
      </c>
      <c r="AN32" s="223">
        <f t="shared" si="7"/>
        <v>0</v>
      </c>
      <c r="AO32" s="224">
        <f t="shared" si="8"/>
        <v>0</v>
      </c>
      <c r="AP32" s="223">
        <f t="shared" si="9"/>
        <v>0</v>
      </c>
      <c r="AQ32" s="224">
        <f t="shared" si="10"/>
        <v>0</v>
      </c>
      <c r="AR32" s="223">
        <f t="shared" si="11"/>
        <v>0</v>
      </c>
      <c r="AS32" s="224">
        <f t="shared" si="12"/>
        <v>0</v>
      </c>
      <c r="AT32" s="223">
        <f t="shared" si="13"/>
        <v>0</v>
      </c>
      <c r="AU32" s="225">
        <f t="shared" si="14"/>
        <v>0</v>
      </c>
      <c r="AV32" s="226">
        <f>IF($B30="","",$B30)</f>
        <v>1</v>
      </c>
    </row>
    <row r="33" spans="1:48" ht="14.5" customHeight="1" x14ac:dyDescent="0.2">
      <c r="A33" s="312" t="str">
        <f>IF(OR(D33="W",D34="W",D35="W",D33="1/2W",D34="1/2W",D35="1/2W",D33="1/2L",D34="1/2L",D35="1/2L"),"OK",IF(OR(D33="L",D34="L",D35="L"),"LOSS",IF(OR(D33="X",D34="X",D35="X"),"Anulado"," ")))</f>
        <v>OK</v>
      </c>
      <c r="B33" s="299">
        <f>IF(E33="","",$B30)</f>
        <v>1</v>
      </c>
      <c r="C33" s="302" t="str">
        <f>IF(E33=""," ","– "&amp;COUNTIF(B$3:B35,$B33))</f>
        <v>– 11</v>
      </c>
      <c r="D33" s="25" t="s">
        <v>31</v>
      </c>
      <c r="E33" s="325">
        <v>44714.833333333336</v>
      </c>
      <c r="F33" s="315" t="s">
        <v>436</v>
      </c>
      <c r="G33" s="117" t="s">
        <v>44</v>
      </c>
      <c r="H33" s="306" t="str">
        <f ca="1">IF(E33="","",IF(AND(DAY(E33)&lt;DAY(TODAY()),$A33=" "),"???",IF($A33=" ",IF(AND(DAY(E33)=DAY(TODAY()),HOUR(E33)&lt;=HOUR(NOW())+1),IF(AND(HOUR(E33)+2&lt;=HOUR(NOW()),DAY(E33)&lt;=DAY(TODAY()),MINUTE(E33)&lt;=MINUTE(NOW())),"???",IF(OR(MINUTE(E33)&lt;=MINUTE(NOW()),HOUR(E33)&lt;=HOUR(NOW())),"!!!","")),""),"")))</f>
        <v/>
      </c>
      <c r="I33" s="27" t="s">
        <v>23</v>
      </c>
      <c r="J33" s="175">
        <f>IF(I33="","",IF(_xlfn.XLOOKUP(I33,I$3:I32,$AV$3:AV32,0,,-1)=AV33,_xlfn.XLOOKUP(I33,I$3:I32,J$3:J32,1,,-1)+1,1))</f>
        <v>3</v>
      </c>
      <c r="K33" s="176">
        <f>IF(I33="","",_xlfn.XLOOKUP(I33,I$3:I32,K$3:K32,0,,-1)+IF($D33=" ",1,0))</f>
        <v>0</v>
      </c>
      <c r="L33" s="118">
        <v>1.9</v>
      </c>
      <c r="M33" s="119"/>
      <c r="N33" s="318" t="b">
        <v>0</v>
      </c>
      <c r="O33" s="102">
        <f>IF(OR(W33="",W34=""),"",ROUND(IF(L35&gt;0,IF(M33&gt;0,M33,IF(M34&gt;0,IF(N33=TRUE,ROUND((M34*W33)/W34,0),(M34*W33)/W34),IF(N33=TRUE,ROUND((M35*W33)/W35,0),(M35*W33)/W35))),IF(M33&gt;0,M33,IF(N33=TRUE,ROUND((M34*W33)/W34,0),(M34*W33)/W34))),2))</f>
        <v>5.42</v>
      </c>
      <c r="P33" s="33">
        <f t="shared" si="15"/>
        <v>10.298</v>
      </c>
      <c r="Q33" s="301">
        <f>IF($A33="Anulado",0,IF(OR($A33="LOSS",$A33="OK"),IF(OR($D33="W",$D33="1/2W",$D33="1/2L"),P33-O33,IF($D33="L",-O33,0))+IF(OR($D34="W",$D34="1/2W",$D34="1/2L"),P34-O34,IF($D34="L",-O34,0))+IF(OR($D35="W",$D35="1/2W",$D35="1/2L"),P35-O35,IF($D35="L",-O35,0)),IF(AND(OR($D33="W",$D33="1/2W",$D33="1/2L"),D34="W"),P33+P34-SUM(O33:O35)+_xlfn.XLOOKUP("X",D33:D35,O33:O35,0),IF(AND(D33=TRUE,D35="W"),P33+P35-SUM(O33:O35),IF(AND(D34="W",D35="W"),P34+P35-SUM(O33:O35)+_xlfn.XLOOKUP("X",D33:D35,O33:O35,0),IF(L35&gt;0,IF(OR($D33="W",$D33="1/2W",$D33="1/2L"),P33-SUM(O33:O35)+_xlfn.XLOOKUP("X",D33:D35,O33:O35,0),IF(OR($D33="W",$D33="1/2W",$D33="1/2L"),P34-SUM(O33:O35)+_xlfn.XLOOKUP("X",D33:D35,O33:O35,0),IF(OR($D33="W",$D33="1/2W",$D33="1/2L"),P35-SUM(O33:O35)+_xlfn.XLOOKUP("X",D33:D35,O33:O35,0),IF(SUM(P33:P35)/3-SUM(O33:O35)+_xlfn.XLOOKUP("X",D33:D35,O33:O35,0)&gt;0,SUM(P33:P35)/3-SUM(O33:O35)+_xlfn.XLOOKUP("X",D33:D35,O33:O35,0),LARGE(P33:P35,1)-SUM(O33:O35))))),IF(OR($D33="W",$D33="1/2W",$D33="1/2L"),P33-SUM(O33:O34)+_xlfn.XLOOKUP("X",D33:D35,O33:O35,0),IF(OR($D33="W",$D33="1/2W",$D33="1/2L"),P34-SUM(O33:O34)+_xlfn.XLOOKUP("X",D33:D35,O33:O35,0),SUM(P33:P34)/2-SUM(O33:O34)+_xlfn.XLOOKUP("X",D33:D35,O33:O35,0)))))))))</f>
        <v>0.39799999999999969</v>
      </c>
      <c r="R33" s="300">
        <f>IF(Q33=0,0,Q33/SUM(O33:O35))</f>
        <v>4.0202020202020169E-2</v>
      </c>
      <c r="S33" s="285">
        <f>IF($B33=$B30,IF(OR($A33="LOSS",$A33="OK",$A33="Anulada"),Q33,0)+S30,IF(OR($A33="LOSS",$A33="OK",$A33="Anulada"),Q33,0))</f>
        <v>62.823318208955229</v>
      </c>
      <c r="T33" s="285">
        <f>IF($B33="",0,IF($B33=$B30,IF(G35="",IF(OR(G33="DNB1",G33="DNB2",G33="AH1(0)",G33="AH2(0)",G33="AH1(1)",G33="AH2(1)",G33="AH1(2)",G33="AH2(2)",G33="AH1(3)",G33="AH2(3)",G33="AH1(4)",G33="AH2(4)"),0,IF(Q33&lt;0,IF(G35="",SMALL(P33:P35,1)-SUM(O33:O35),0),SMALL(P33:P35,1)-SUM(O33:O35))),IF(Q33&lt;0,IF(G35="",SMALL(P33:P35,1)-SUM(O33:O35),0),SMALL(P33:P35,1)-SUM(O33:O35)))+T30,IF(G35="",IF(OR(G33="DNB1",G33="DNB2",G33="AH1(0)",G33="AH2(0)",G33="AH1(1)",G33="AH2(1)",G33="AH1(2)",G33="AH2(2)",G33="AH1(3)",G33="AH2(3)",G33="AH1(4)",G33="AH2(4)"),0,IF(Q33&lt;0,IF(G35="",SMALL(P33:P35,1)-SUM(O33:O35),0),SMALL(P33:P35,1)-SUM(O33:O35))),IF(Q33&lt;0,IF(G35="",SMALL(P33:P35,1)-SUM(O33:O35),0),SMALL(P33:P35,1)-SUM(O33:O35)))))</f>
        <v>-108.84304</v>
      </c>
      <c r="U33" s="285">
        <f>IF($B33=$B30,IF(Q33&lt;0,IF(G35="",Q33,0),Q33)+U30,Q33)</f>
        <v>62.823318208955229</v>
      </c>
      <c r="V33" s="287">
        <f>IF(U33=0,0,U33/X33)</f>
        <v>0.13864253213622479</v>
      </c>
      <c r="W33" s="34">
        <f>IF(L33="","",IF(L35&gt;0,(SUM(L33:L35)/L33)/(SUM(L33:L35)/L33+SUM(L33:L35)/L34+SUM(L33:L35)/L35),L34/SUM(L33:L34)))</f>
        <v>0.54761904761904767</v>
      </c>
      <c r="X33" s="322">
        <f>IF($B33=$B30,X30+SUM(O33:O35),SUM(O33:O35))</f>
        <v>453.13164179104479</v>
      </c>
      <c r="Y33" s="285">
        <f>IF($A33=" ",SUM(O33:O35),0)+Y30</f>
        <v>0</v>
      </c>
      <c r="Z33" s="285">
        <f>IF($B33="","",Z30+Q33)</f>
        <v>62.823318208955229</v>
      </c>
      <c r="AA33" s="229">
        <f t="shared" ref="AA33:AG42" si="18">IF($I33=AA$2,IF(OR($D33="W",$D33="1/2W",$D33="1/2L"),$P33-$O33,IF($D33="X",0,-$O33)),0)</f>
        <v>0</v>
      </c>
      <c r="AB33" s="229">
        <f t="shared" si="18"/>
        <v>0</v>
      </c>
      <c r="AC33" s="229">
        <f t="shared" si="18"/>
        <v>0</v>
      </c>
      <c r="AD33" s="229">
        <f t="shared" si="18"/>
        <v>0</v>
      </c>
      <c r="AE33" s="229">
        <f t="shared" si="18"/>
        <v>0</v>
      </c>
      <c r="AF33" s="228">
        <f t="shared" si="18"/>
        <v>4.8780000000000001</v>
      </c>
      <c r="AG33" s="230">
        <f t="shared" si="18"/>
        <v>0</v>
      </c>
      <c r="AH33" s="216">
        <f t="shared" si="1"/>
        <v>0</v>
      </c>
      <c r="AI33" s="217">
        <f t="shared" si="2"/>
        <v>0</v>
      </c>
      <c r="AJ33" s="216">
        <f t="shared" si="3"/>
        <v>0</v>
      </c>
      <c r="AK33" s="217">
        <f t="shared" si="4"/>
        <v>0</v>
      </c>
      <c r="AL33" s="216">
        <f t="shared" si="5"/>
        <v>0</v>
      </c>
      <c r="AM33" s="217">
        <f t="shared" si="6"/>
        <v>0</v>
      </c>
      <c r="AN33" s="216">
        <f t="shared" si="7"/>
        <v>0</v>
      </c>
      <c r="AO33" s="217">
        <f t="shared" si="8"/>
        <v>0</v>
      </c>
      <c r="AP33" s="216">
        <f t="shared" si="9"/>
        <v>0</v>
      </c>
      <c r="AQ33" s="217">
        <f t="shared" si="10"/>
        <v>0</v>
      </c>
      <c r="AR33" s="216">
        <f t="shared" si="11"/>
        <v>1</v>
      </c>
      <c r="AS33" s="217">
        <f t="shared" si="12"/>
        <v>0</v>
      </c>
      <c r="AT33" s="216">
        <f t="shared" si="13"/>
        <v>0</v>
      </c>
      <c r="AU33" s="218">
        <f t="shared" si="14"/>
        <v>0</v>
      </c>
      <c r="AV33" s="219">
        <f>IF($B33="","",$B33)</f>
        <v>1</v>
      </c>
    </row>
    <row r="34" spans="1:48" ht="14.5" customHeight="1" x14ac:dyDescent="0.2">
      <c r="A34" s="308"/>
      <c r="B34" s="282"/>
      <c r="C34" s="303"/>
      <c r="D34" s="39" t="s">
        <v>28</v>
      </c>
      <c r="E34" s="277"/>
      <c r="F34" s="291"/>
      <c r="G34" s="133">
        <v>1</v>
      </c>
      <c r="H34" s="277"/>
      <c r="I34" s="42" t="s">
        <v>20</v>
      </c>
      <c r="J34" s="177">
        <f>IF(I34="","",IF(_xlfn.XLOOKUP(I34,I$3:I33,$AV$3:AV33,0,,-1)=AV34,_xlfn.XLOOKUP(I34,I$3:I33,J$3:J33,1,,-1)+1,1))</f>
        <v>9</v>
      </c>
      <c r="K34" s="178">
        <f>IF(I34="","",_xlfn.XLOOKUP(I34,I$3:I33,K$3:K33,0,,-1)+IF($D34=" ",1,0))</f>
        <v>0</v>
      </c>
      <c r="L34" s="121">
        <v>2.2999999999999998</v>
      </c>
      <c r="M34" s="122">
        <v>4.4800000000000004</v>
      </c>
      <c r="N34" s="294"/>
      <c r="O34" s="47">
        <f>IF(OR(W33="",W34=""),"",ROUND(IF(L35&gt;0,IF(M34&gt;0,M34,IF(M33&gt;0,IF(N33=TRUE,ROUND((M33*W34)/W33,0),(M33*W34)/W33),IF(M34&gt;0,IF(N33=TRUE,ROUND(M34,0),M34),IF(M35&gt;0,IF(N33=TRUE,ROUND(O35*W34/W35,0),O35*W34/W35),0)))),IF(M34&gt;0,M34,IF(N33=TRUE,ROUND((M33*W34)/W33,0),(M33*W34)/W33))),2))</f>
        <v>4.4800000000000004</v>
      </c>
      <c r="P34" s="48">
        <f t="shared" si="15"/>
        <v>10.304</v>
      </c>
      <c r="Q34" s="277"/>
      <c r="R34" s="286"/>
      <c r="S34" s="286"/>
      <c r="T34" s="286"/>
      <c r="U34" s="286"/>
      <c r="V34" s="288"/>
      <c r="W34" s="49">
        <f>IF(L34="","",IF(L35&gt;0,(SUM(L33:L35)/L34)/(SUM(L33:L35)/L33+SUM(L33:L35)/L34+SUM(L33:L35)/L35),L33/SUM(L33:L34)))</f>
        <v>0.45238095238095244</v>
      </c>
      <c r="X34" s="311"/>
      <c r="Y34" s="298"/>
      <c r="Z34" s="298"/>
      <c r="AA34" s="229">
        <f t="shared" si="18"/>
        <v>0</v>
      </c>
      <c r="AB34" s="229">
        <f t="shared" si="18"/>
        <v>0</v>
      </c>
      <c r="AC34" s="228">
        <f t="shared" si="18"/>
        <v>-4.4800000000000004</v>
      </c>
      <c r="AD34" s="229">
        <f t="shared" si="18"/>
        <v>0</v>
      </c>
      <c r="AE34" s="229">
        <f t="shared" si="18"/>
        <v>0</v>
      </c>
      <c r="AF34" s="229">
        <f t="shared" si="18"/>
        <v>0</v>
      </c>
      <c r="AG34" s="230">
        <f t="shared" si="18"/>
        <v>0</v>
      </c>
      <c r="AH34" s="216">
        <f t="shared" si="1"/>
        <v>0</v>
      </c>
      <c r="AI34" s="217">
        <f t="shared" si="2"/>
        <v>0</v>
      </c>
      <c r="AJ34" s="216">
        <f t="shared" si="3"/>
        <v>0</v>
      </c>
      <c r="AK34" s="217">
        <f t="shared" si="4"/>
        <v>0</v>
      </c>
      <c r="AL34" s="216">
        <f t="shared" si="5"/>
        <v>0</v>
      </c>
      <c r="AM34" s="217">
        <f t="shared" si="6"/>
        <v>1</v>
      </c>
      <c r="AN34" s="216">
        <f t="shared" si="7"/>
        <v>0</v>
      </c>
      <c r="AO34" s="217">
        <f t="shared" si="8"/>
        <v>0</v>
      </c>
      <c r="AP34" s="216">
        <f t="shared" si="9"/>
        <v>0</v>
      </c>
      <c r="AQ34" s="217">
        <f t="shared" si="10"/>
        <v>0</v>
      </c>
      <c r="AR34" s="216">
        <f t="shared" si="11"/>
        <v>0</v>
      </c>
      <c r="AS34" s="217">
        <f t="shared" si="12"/>
        <v>0</v>
      </c>
      <c r="AT34" s="216">
        <f t="shared" si="13"/>
        <v>0</v>
      </c>
      <c r="AU34" s="218">
        <f t="shared" si="14"/>
        <v>0</v>
      </c>
      <c r="AV34" s="219">
        <f>IF($B33="","",$B33)</f>
        <v>1</v>
      </c>
    </row>
    <row r="35" spans="1:48" ht="37.5" customHeight="1" x14ac:dyDescent="0.2">
      <c r="A35" s="309"/>
      <c r="B35" s="283"/>
      <c r="C35" s="304"/>
      <c r="D35" s="54" t="s">
        <v>32</v>
      </c>
      <c r="E35" s="278"/>
      <c r="F35" s="292"/>
      <c r="G35" s="134"/>
      <c r="H35" s="278"/>
      <c r="I35" s="57"/>
      <c r="J35" s="179" t="str">
        <f>IF(I35="","",IF(_xlfn.XLOOKUP(I35,I$3:I34,$AV$3:AV34,0,,-1)=AV35,_xlfn.XLOOKUP(I35,I$3:I34,J$3:J34,1,,-1)+1,1))</f>
        <v/>
      </c>
      <c r="K35" s="63" t="str">
        <f>IF(I35="","",_xlfn.XLOOKUP(I35,I$3:I34,K$3:K34,0,,-1)+IF($D35=" ",1,0))</f>
        <v/>
      </c>
      <c r="L35" s="55"/>
      <c r="M35" s="128"/>
      <c r="N35" s="295"/>
      <c r="O35" s="62" t="str">
        <f>IF(OR(W33="",W34=""),"",IF(L35&gt;0,ROUND(IF(M35&gt;0,M35,IF(M33&gt;0,IF(N33=TRUE,ROUND((M33*W35)/W33,0),(M33*W35)/W33),IF(M34&gt;0,IF(N33=TRUE,ROUND((M34*W35)/W34,0),(M34*W35)/W34),IF(M35&gt;0,M35,0)))),2),""))</f>
        <v/>
      </c>
      <c r="P35" s="63" t="str">
        <f t="shared" si="15"/>
        <v/>
      </c>
      <c r="Q35" s="278"/>
      <c r="R35" s="278"/>
      <c r="S35" s="278"/>
      <c r="T35" s="278"/>
      <c r="U35" s="278"/>
      <c r="V35" s="289"/>
      <c r="W35" s="64" t="str">
        <f>IF(L35="","",(SUM(L33:L35)/L35)/(SUM(L33:L35)/L33+SUM(L33:L35)/L34+SUM(L33:L35)/L35))</f>
        <v/>
      </c>
      <c r="X35" s="311"/>
      <c r="Y35" s="298"/>
      <c r="Z35" s="298"/>
      <c r="AA35" s="229">
        <f t="shared" si="18"/>
        <v>0</v>
      </c>
      <c r="AB35" s="229">
        <f t="shared" si="18"/>
        <v>0</v>
      </c>
      <c r="AC35" s="229">
        <f t="shared" si="18"/>
        <v>0</v>
      </c>
      <c r="AD35" s="229">
        <f t="shared" si="18"/>
        <v>0</v>
      </c>
      <c r="AE35" s="229">
        <f t="shared" si="18"/>
        <v>0</v>
      </c>
      <c r="AF35" s="229">
        <f t="shared" si="18"/>
        <v>0</v>
      </c>
      <c r="AG35" s="230">
        <f t="shared" si="18"/>
        <v>0</v>
      </c>
      <c r="AH35" s="216">
        <f t="shared" si="1"/>
        <v>0</v>
      </c>
      <c r="AI35" s="217">
        <f t="shared" si="2"/>
        <v>0</v>
      </c>
      <c r="AJ35" s="216">
        <f t="shared" si="3"/>
        <v>0</v>
      </c>
      <c r="AK35" s="217">
        <f t="shared" si="4"/>
        <v>0</v>
      </c>
      <c r="AL35" s="216">
        <f t="shared" si="5"/>
        <v>0</v>
      </c>
      <c r="AM35" s="217">
        <f t="shared" si="6"/>
        <v>0</v>
      </c>
      <c r="AN35" s="216">
        <f t="shared" si="7"/>
        <v>0</v>
      </c>
      <c r="AO35" s="217">
        <f t="shared" si="8"/>
        <v>0</v>
      </c>
      <c r="AP35" s="216">
        <f t="shared" si="9"/>
        <v>0</v>
      </c>
      <c r="AQ35" s="217">
        <f t="shared" si="10"/>
        <v>0</v>
      </c>
      <c r="AR35" s="216">
        <f t="shared" si="11"/>
        <v>0</v>
      </c>
      <c r="AS35" s="217">
        <f t="shared" si="12"/>
        <v>0</v>
      </c>
      <c r="AT35" s="216">
        <f t="shared" si="13"/>
        <v>0</v>
      </c>
      <c r="AU35" s="218">
        <f t="shared" si="14"/>
        <v>0</v>
      </c>
      <c r="AV35" s="219">
        <f>IF($B33="","",$B33)</f>
        <v>1</v>
      </c>
    </row>
    <row r="36" spans="1:48" ht="14.5" customHeight="1" x14ac:dyDescent="0.2">
      <c r="A36" s="307" t="str">
        <f>IF(OR(D36="W",D37="W",D38="W",D36="1/2W",D37="1/2W",D38="1/2W",D36="1/2L",D37="1/2L",D38="1/2L"),"OK",IF(OR(D36="L",D37="L",D38="L"),"LOSS",IF(OR(D36="X",D37="X",D38="X"),"Anulado"," ")))</f>
        <v>OK</v>
      </c>
      <c r="B36" s="281">
        <f>IF(E36="","",$B33)</f>
        <v>1</v>
      </c>
      <c r="C36" s="305" t="str">
        <f>IF(E36=""," ","– "&amp;COUNTIF(B$3:B38,$B36))</f>
        <v>– 12</v>
      </c>
      <c r="D36" s="65" t="s">
        <v>28</v>
      </c>
      <c r="E36" s="326">
        <v>44714.875</v>
      </c>
      <c r="F36" s="314" t="s">
        <v>437</v>
      </c>
      <c r="G36" s="66" t="s">
        <v>438</v>
      </c>
      <c r="H36" s="313" t="str">
        <f ca="1">IF(E36="","",IF(AND(DAY(E36)&lt;DAY(TODAY()),$A36=" "),"???",IF($A36=" ",IF(AND(DAY(E36)=DAY(TODAY()),HOUR(E36)&lt;=HOUR(NOW())+1),IF(AND(HOUR(E36)+2&lt;=HOUR(NOW()),DAY(E36)&lt;=DAY(TODAY()),MINUTE(E36)&lt;=MINUTE(NOW())),"???",IF(OR(MINUTE(E36)&lt;=MINUTE(NOW()),HOUR(E36)&lt;=HOUR(NOW())),"!!!","")),""),"")))</f>
        <v/>
      </c>
      <c r="I36" s="67" t="s">
        <v>20</v>
      </c>
      <c r="J36" s="69">
        <f>IF(I36="","",IF(_xlfn.XLOOKUP(I36,I$3:I35,$AV$3:AV35,0,,-1)=AV36,_xlfn.XLOOKUP(I36,I$3:I35,J$3:J35,1,,-1)+1,1))</f>
        <v>10</v>
      </c>
      <c r="K36" s="173">
        <f>IF(I36="","",_xlfn.XLOOKUP(I36,I$3:I35,K$3:K35,0,,-1)+IF($D36=" ",1,0))</f>
        <v>0</v>
      </c>
      <c r="L36" s="70">
        <v>2.9</v>
      </c>
      <c r="M36" s="71">
        <v>10.039999999999999</v>
      </c>
      <c r="N36" s="293" t="b">
        <v>0</v>
      </c>
      <c r="O36" s="72">
        <f>IF(OR(W36="",W37=""),"",ROUND(IF(L38&gt;0,IF(M36&gt;0,M36,IF(M37&gt;0,IF(N36=TRUE,ROUND((M37*W36)/W37,0),(M37*W36)/W37),IF(N36=TRUE,ROUND((M38*W36)/W38,0),(M38*W36)/W38))),IF(M36&gt;0,M36,IF(N36=TRUE,ROUND((M37*W36)/W37,0),(M37*W36)/W37))),2))</f>
        <v>10.039999999999999</v>
      </c>
      <c r="P36" s="73">
        <f t="shared" si="15"/>
        <v>29.115999999999996</v>
      </c>
      <c r="Q36" s="320">
        <f>IF($A36="Anulado",0,IF(OR($A36="LOSS",$A36="OK"),IF(OR($D36="W",$D36="1/2W",$D36="1/2L"),P36-O36,IF($D36="L",-O36,0))+IF(OR($D37="W",$D37="1/2W",$D37="1/2L"),P37-O37,IF($D37="L",-O37,0))+IF(OR($D38="W",$D38="1/2W",$D38="1/2L"),P38-O38,IF($D38="L",-O38,0)),IF(AND(OR($D36="W",$D36="1/2W",$D36="1/2L"),D37="W"),P36+P37-SUM(O36:O38)+_xlfn.XLOOKUP("X",D36:D38,O36:O38,0),IF(AND(D36=TRUE,D38="W"),P36+P38-SUM(O36:O38),IF(AND(D37="W",D38="W"),P37+P38-SUM(O36:O38)+_xlfn.XLOOKUP("X",D36:D38,O36:O38,0),IF(L38&gt;0,IF(OR($D36="W",$D36="1/2W",$D36="1/2L"),P36-SUM(O36:O38)+_xlfn.XLOOKUP("X",D36:D38,O36:O38,0),IF(OR($D36="W",$D36="1/2W",$D36="1/2L"),P37-SUM(O36:O38)+_xlfn.XLOOKUP("X",D36:D38,O36:O38,0),IF(OR($D36="W",$D36="1/2W",$D36="1/2L"),P38-SUM(O36:O38)+_xlfn.XLOOKUP("X",D36:D38,O36:O38,0),IF(SUM(P36:P38)/3-SUM(O36:O38)+_xlfn.XLOOKUP("X",D36:D38,O36:O38,0)&gt;0,SUM(P36:P38)/3-SUM(O36:O38)+_xlfn.XLOOKUP("X",D36:D38,O36:O38,0),LARGE(P36:P38,1)-SUM(O36:O38))))),IF(OR($D36="W",$D36="1/2W",$D36="1/2L"),P36-SUM(O36:O37)+_xlfn.XLOOKUP("X",D36:D38,O36:O38,0),IF(OR($D36="W",$D36="1/2W",$D36="1/2L"),P37-SUM(O36:O37)+_xlfn.XLOOKUP("X",D36:D38,O36:O38,0),SUM(P36:P37)/2-SUM(O36:O37)+_xlfn.XLOOKUP("X",D36:D38,O36:O38,0)))))))))</f>
        <v>1.8287999999999975</v>
      </c>
      <c r="R36" s="319">
        <f>IF(Q36=0,0,Q36/SUM(O36:O38))</f>
        <v>3.2587312900926542E-2</v>
      </c>
      <c r="S36" s="296">
        <f>IF($B36=$B33,IF(OR($A36="LOSS",$A36="OK",$A36="Anulada"),Q36,0)+S33,IF(OR($A36="LOSS",$A36="OK",$A36="Anulada"),Q36,0))</f>
        <v>64.65211820895523</v>
      </c>
      <c r="T36" s="296">
        <f>IF($B36=$B33,IF(Q36&lt;0,IF(G38="",Q36,0),Q36)+T33,Q36)</f>
        <v>-107.01424</v>
      </c>
      <c r="U36" s="296">
        <f>IF($B36=$B33,IF(Q36&lt;0,IF(G38="",Q36,0),Q36)+U33,Q36)</f>
        <v>64.65211820895523</v>
      </c>
      <c r="V36" s="323">
        <f>IF(U36=0,0,U36/X36)</f>
        <v>0.1269551492884203</v>
      </c>
      <c r="W36" s="74">
        <f>IF(L36="","",IF(L38&gt;0,(SUM(L36:L38)/L36)/(SUM(L36:L38)/L36+SUM(L36:L38)/L37+SUM(L36:L38)/L38),L37/SUM(L36:L37)))</f>
        <v>0.24020164725930135</v>
      </c>
      <c r="X36" s="321">
        <f>IF($B36=$B33,X33+SUM(O36:O38),SUM(O36:O38))</f>
        <v>509.25164179104479</v>
      </c>
      <c r="Y36" s="296">
        <f>IF($A36=" ",SUM(O36:O38),0)+Y33</f>
        <v>0</v>
      </c>
      <c r="Z36" s="296">
        <f>IF($B36="","",Z33+Q36)</f>
        <v>64.65211820895523</v>
      </c>
      <c r="AA36" s="225">
        <f t="shared" si="18"/>
        <v>0</v>
      </c>
      <c r="AB36" s="225">
        <f t="shared" si="18"/>
        <v>0</v>
      </c>
      <c r="AC36" s="227">
        <f t="shared" si="18"/>
        <v>-10.039999999999999</v>
      </c>
      <c r="AD36" s="225">
        <f t="shared" si="18"/>
        <v>0</v>
      </c>
      <c r="AE36" s="225">
        <f t="shared" si="18"/>
        <v>0</v>
      </c>
      <c r="AF36" s="225">
        <f t="shared" si="18"/>
        <v>0</v>
      </c>
      <c r="AG36" s="224">
        <f t="shared" si="18"/>
        <v>0</v>
      </c>
      <c r="AH36" s="223">
        <f t="shared" si="1"/>
        <v>0</v>
      </c>
      <c r="AI36" s="224">
        <f t="shared" si="2"/>
        <v>0</v>
      </c>
      <c r="AJ36" s="223">
        <f t="shared" si="3"/>
        <v>0</v>
      </c>
      <c r="AK36" s="224">
        <f t="shared" si="4"/>
        <v>0</v>
      </c>
      <c r="AL36" s="223">
        <f t="shared" si="5"/>
        <v>0</v>
      </c>
      <c r="AM36" s="224">
        <f t="shared" si="6"/>
        <v>1</v>
      </c>
      <c r="AN36" s="223">
        <f t="shared" si="7"/>
        <v>0</v>
      </c>
      <c r="AO36" s="224">
        <f t="shared" si="8"/>
        <v>0</v>
      </c>
      <c r="AP36" s="223">
        <f t="shared" si="9"/>
        <v>0</v>
      </c>
      <c r="AQ36" s="224">
        <f t="shared" si="10"/>
        <v>0</v>
      </c>
      <c r="AR36" s="223">
        <f t="shared" si="11"/>
        <v>0</v>
      </c>
      <c r="AS36" s="224">
        <f t="shared" si="12"/>
        <v>0</v>
      </c>
      <c r="AT36" s="223">
        <f t="shared" si="13"/>
        <v>0</v>
      </c>
      <c r="AU36" s="225">
        <f t="shared" si="14"/>
        <v>0</v>
      </c>
      <c r="AV36" s="226">
        <f>IF($B36="","",$B36)</f>
        <v>1</v>
      </c>
    </row>
    <row r="37" spans="1:48" ht="14.5" customHeight="1" x14ac:dyDescent="0.2">
      <c r="A37" s="308"/>
      <c r="B37" s="282"/>
      <c r="C37" s="303"/>
      <c r="D37" s="79" t="s">
        <v>28</v>
      </c>
      <c r="E37" s="277"/>
      <c r="F37" s="291"/>
      <c r="G37" s="80" t="s">
        <v>153</v>
      </c>
      <c r="H37" s="277"/>
      <c r="I37" s="81" t="s">
        <v>20</v>
      </c>
      <c r="J37" s="83">
        <f>IF(I37="","",IF(_xlfn.XLOOKUP(I37,I$3:I36,$AV$3:AV36,0,,-1)=AV37,_xlfn.XLOOKUP(I37,I$3:I36,J$3:J36,1,,-1)+1,1))</f>
        <v>11</v>
      </c>
      <c r="K37" s="174">
        <f>IF(I37="","",_xlfn.XLOOKUP(I37,I$3:I36,K$3:K36,0,,-1)+IF($D37=" ",1,0))</f>
        <v>0</v>
      </c>
      <c r="L37" s="84">
        <v>1.7</v>
      </c>
      <c r="M37" s="85">
        <v>16.96</v>
      </c>
      <c r="N37" s="294"/>
      <c r="O37" s="86">
        <f>IF(OR(W36="",W37=""),"",ROUND(IF(L38&gt;0,IF(M37&gt;0,M37,IF(M36&gt;0,IF(N36=TRUE,ROUND((M36*W37)/W36,0),(M36*W37)/W36),IF(M37&gt;0,IF(N36=TRUE,ROUND(M37,0),M37),IF(M38&gt;0,IF(N36=TRUE,ROUND(O38*W37/W38,0),O38*W37/W38),0)))),IF(M37&gt;0,M37,IF(N36=TRUE,ROUND((M36*W37)/W36,0),(M36*W37)/W36))),2))</f>
        <v>16.96</v>
      </c>
      <c r="P37" s="87">
        <f t="shared" si="15"/>
        <v>28.832000000000001</v>
      </c>
      <c r="Q37" s="277"/>
      <c r="R37" s="286"/>
      <c r="S37" s="286"/>
      <c r="T37" s="286"/>
      <c r="U37" s="286"/>
      <c r="V37" s="288"/>
      <c r="W37" s="88">
        <f>IF(L37="","",IF(L38&gt;0,(SUM(L36:L38)/L37)/(SUM(L36:L38)/L36+SUM(L36:L38)/L37+SUM(L36:L38)/L38),L36/SUM(L36:L37)))</f>
        <v>0.40975575120704344</v>
      </c>
      <c r="X37" s="311"/>
      <c r="Y37" s="298"/>
      <c r="Z37" s="298"/>
      <c r="AA37" s="225">
        <f t="shared" si="18"/>
        <v>0</v>
      </c>
      <c r="AB37" s="225">
        <f t="shared" si="18"/>
        <v>0</v>
      </c>
      <c r="AC37" s="227">
        <f t="shared" si="18"/>
        <v>-16.96</v>
      </c>
      <c r="AD37" s="225">
        <f t="shared" si="18"/>
        <v>0</v>
      </c>
      <c r="AE37" s="225">
        <f t="shared" si="18"/>
        <v>0</v>
      </c>
      <c r="AF37" s="225">
        <f t="shared" si="18"/>
        <v>0</v>
      </c>
      <c r="AG37" s="224">
        <f t="shared" si="18"/>
        <v>0</v>
      </c>
      <c r="AH37" s="223">
        <f t="shared" si="1"/>
        <v>0</v>
      </c>
      <c r="AI37" s="224">
        <f t="shared" si="2"/>
        <v>0</v>
      </c>
      <c r="AJ37" s="223">
        <f t="shared" si="3"/>
        <v>0</v>
      </c>
      <c r="AK37" s="224">
        <f t="shared" si="4"/>
        <v>0</v>
      </c>
      <c r="AL37" s="223">
        <f t="shared" si="5"/>
        <v>0</v>
      </c>
      <c r="AM37" s="224">
        <f t="shared" si="6"/>
        <v>1</v>
      </c>
      <c r="AN37" s="223">
        <f t="shared" si="7"/>
        <v>0</v>
      </c>
      <c r="AO37" s="224">
        <f t="shared" si="8"/>
        <v>0</v>
      </c>
      <c r="AP37" s="223">
        <f t="shared" si="9"/>
        <v>0</v>
      </c>
      <c r="AQ37" s="224">
        <f t="shared" si="10"/>
        <v>0</v>
      </c>
      <c r="AR37" s="223">
        <f t="shared" si="11"/>
        <v>0</v>
      </c>
      <c r="AS37" s="224">
        <f t="shared" si="12"/>
        <v>0</v>
      </c>
      <c r="AT37" s="223">
        <f t="shared" si="13"/>
        <v>0</v>
      </c>
      <c r="AU37" s="225">
        <f t="shared" si="14"/>
        <v>0</v>
      </c>
      <c r="AV37" s="226">
        <f>IF($B36="","",$B36)</f>
        <v>1</v>
      </c>
    </row>
    <row r="38" spans="1:48" ht="14.5" customHeight="1" x14ac:dyDescent="0.2">
      <c r="A38" s="309"/>
      <c r="B38" s="283"/>
      <c r="C38" s="304"/>
      <c r="D38" s="90" t="s">
        <v>31</v>
      </c>
      <c r="E38" s="278"/>
      <c r="F38" s="292"/>
      <c r="G38" s="135" t="s">
        <v>253</v>
      </c>
      <c r="H38" s="278"/>
      <c r="I38" s="92" t="s">
        <v>23</v>
      </c>
      <c r="J38" s="94">
        <f>IF(I38="","",IF(_xlfn.XLOOKUP(I38,I$3:I37,$AV$3:AV37,0,,-1)=AV38,_xlfn.XLOOKUP(I38,I$3:I37,J$3:J37,1,,-1)+1,1))</f>
        <v>4</v>
      </c>
      <c r="K38" s="180">
        <f>IF(I38="","",_xlfn.XLOOKUP(I38,I$3:I37,K$3:K37,0,,-1)+IF($D38=" ",1,0))</f>
        <v>0</v>
      </c>
      <c r="L38" s="95">
        <v>1.99</v>
      </c>
      <c r="M38" s="96">
        <v>29.12</v>
      </c>
      <c r="N38" s="295"/>
      <c r="O38" s="97">
        <f>IF(OR(W36="",W37=""),"",IF(L38&gt;0,ROUND(IF(M38&gt;0,M38,IF(M36&gt;0,IF(N36=TRUE,ROUND((M36*W38)/W36,0),(M36*W38)/W36),IF(M37&gt;0,IF(N36=TRUE,ROUND((M37*W38)/W37,0),(M37*W38)/W37),IF(M38&gt;0,M38,0)))),2),""))</f>
        <v>29.12</v>
      </c>
      <c r="P38" s="98">
        <f t="shared" ref="P38:P69" si="19">IF(OR(L38="",O38=""),"",IF($D38="1/2W",O38/2+O38/2*L38,IF($D38="1/2L",O38/2,O38*L38)))</f>
        <v>57.948799999999999</v>
      </c>
      <c r="Q38" s="278"/>
      <c r="R38" s="278"/>
      <c r="S38" s="278"/>
      <c r="T38" s="278"/>
      <c r="U38" s="278"/>
      <c r="V38" s="289"/>
      <c r="W38" s="99">
        <f>IF(L38="","",(SUM(L36:L38)/L38)/(SUM(L36:L38)/L36+SUM(L36:L38)/L37+SUM(L36:L38)/L38))</f>
        <v>0.35004260153365518</v>
      </c>
      <c r="X38" s="311"/>
      <c r="Y38" s="298"/>
      <c r="Z38" s="298"/>
      <c r="AA38" s="225">
        <f t="shared" si="18"/>
        <v>0</v>
      </c>
      <c r="AB38" s="225">
        <f t="shared" si="18"/>
        <v>0</v>
      </c>
      <c r="AC38" s="225">
        <f t="shared" si="18"/>
        <v>0</v>
      </c>
      <c r="AD38" s="225">
        <f t="shared" si="18"/>
        <v>0</v>
      </c>
      <c r="AE38" s="225">
        <f t="shared" si="18"/>
        <v>0</v>
      </c>
      <c r="AF38" s="227">
        <f t="shared" si="18"/>
        <v>28.828799999999998</v>
      </c>
      <c r="AG38" s="224">
        <f t="shared" si="18"/>
        <v>0</v>
      </c>
      <c r="AH38" s="223">
        <f t="shared" si="1"/>
        <v>0</v>
      </c>
      <c r="AI38" s="224">
        <f t="shared" si="2"/>
        <v>0</v>
      </c>
      <c r="AJ38" s="223">
        <f t="shared" si="3"/>
        <v>0</v>
      </c>
      <c r="AK38" s="224">
        <f t="shared" si="4"/>
        <v>0</v>
      </c>
      <c r="AL38" s="223">
        <f t="shared" si="5"/>
        <v>0</v>
      </c>
      <c r="AM38" s="224">
        <f t="shared" si="6"/>
        <v>0</v>
      </c>
      <c r="AN38" s="223">
        <f t="shared" si="7"/>
        <v>0</v>
      </c>
      <c r="AO38" s="224">
        <f t="shared" si="8"/>
        <v>0</v>
      </c>
      <c r="AP38" s="223">
        <f t="shared" si="9"/>
        <v>0</v>
      </c>
      <c r="AQ38" s="224">
        <f t="shared" si="10"/>
        <v>0</v>
      </c>
      <c r="AR38" s="223">
        <f t="shared" si="11"/>
        <v>1</v>
      </c>
      <c r="AS38" s="224">
        <f t="shared" si="12"/>
        <v>0</v>
      </c>
      <c r="AT38" s="223">
        <f t="shared" si="13"/>
        <v>0</v>
      </c>
      <c r="AU38" s="225">
        <f t="shared" si="14"/>
        <v>0</v>
      </c>
      <c r="AV38" s="226">
        <f>IF($B36="","",$B36)</f>
        <v>1</v>
      </c>
    </row>
    <row r="39" spans="1:48" ht="14.5" customHeight="1" x14ac:dyDescent="0.2">
      <c r="A39" s="312" t="str">
        <f>IF(OR(D39="W",D40="W",D41="W",D39="1/2W",D40="1/2W",D41="1/2W",D39="1/2L",D40="1/2L",D41="1/2L"),"OK",IF(OR(D39="L",D40="L",D41="L"),"LOSS",IF(OR(D39="X",D40="X",D41="X"),"Anulado"," ")))</f>
        <v>OK</v>
      </c>
      <c r="B39" s="299">
        <f>IF(E39="","",$B36)</f>
        <v>1</v>
      </c>
      <c r="C39" s="302" t="str">
        <f>IF(E39=""," ","– "&amp;COUNTIF(B$3:B41,$B39))</f>
        <v>– 13</v>
      </c>
      <c r="D39" s="25" t="s">
        <v>31</v>
      </c>
      <c r="E39" s="325">
        <v>44714.479166666664</v>
      </c>
      <c r="F39" s="315" t="s">
        <v>439</v>
      </c>
      <c r="G39" s="117" t="s">
        <v>404</v>
      </c>
      <c r="H39" s="306" t="str">
        <f ca="1">IF(E39="","",IF(AND(DAY(E39)&lt;DAY(TODAY()),$A39=" "),"???",IF($A39=" ",IF(AND(DAY(E39)=DAY(TODAY()),HOUR(E39)&lt;=HOUR(NOW())+1),IF(AND(HOUR(E39)+2&lt;=HOUR(NOW()),DAY(E39)&lt;=DAY(TODAY()),MINUTE(E39)&lt;=MINUTE(NOW())),"???",IF(OR(MINUTE(E39)&lt;=MINUTE(NOW()),HOUR(E39)&lt;=HOUR(NOW())),"!!!","")),""),"")))</f>
        <v/>
      </c>
      <c r="I39" s="27" t="s">
        <v>18</v>
      </c>
      <c r="J39" s="175">
        <f>IF(I39="","",IF(_xlfn.XLOOKUP(I39,I$3:I38,$AV$3:AV38,0,,-1)=AV39,_xlfn.XLOOKUP(I39,I$3:I38,J$3:J38,1,,-1)+1,1))</f>
        <v>7</v>
      </c>
      <c r="K39" s="176">
        <f>IF(I39="","",_xlfn.XLOOKUP(I39,I$3:I38,K$3:K38,0,,-1)+IF($D39=" ",1,0))</f>
        <v>0</v>
      </c>
      <c r="L39" s="118">
        <v>1.94</v>
      </c>
      <c r="M39" s="119">
        <v>44</v>
      </c>
      <c r="N39" s="318" t="b">
        <v>0</v>
      </c>
      <c r="O39" s="102">
        <f>IF(OR(W39="",W40=""),"",ROUND(IF(L41&gt;0,IF(M39&gt;0,M39,IF(M40&gt;0,IF(N39=TRUE,ROUND((M40*W39)/W40,0),(M40*W39)/W40),IF(N39=TRUE,ROUND((M41*W39)/W41,0),(M41*W39)/W41))),IF(M39&gt;0,M39,IF(N39=TRUE,ROUND((M40*W39)/W40,0),(M40*W39)/W40))),2))</f>
        <v>44</v>
      </c>
      <c r="P39" s="33">
        <f t="shared" si="19"/>
        <v>85.36</v>
      </c>
      <c r="Q39" s="301">
        <f>IF($A39="Anulado",0,IF(OR($A39="LOSS",$A39="OK"),IF(OR($D39="W",$D39="1/2W",$D39="1/2L"),P39-O39,IF($D39="L",-O39,0))+IF(OR($D40="W",$D40="1/2W",$D40="1/2L"),P40-O40,IF($D40="L",-O40,0))+IF(OR($D41="W",$D41="1/2W",$D41="1/2L"),P41-O41,IF($D41="L",-O41,0)),IF(AND(OR($D39="W",$D39="1/2W",$D39="1/2L"),D40="W"),P39+P40-SUM(O39:O41)+_xlfn.XLOOKUP("X",D39:D41,O39:O41,0),IF(AND(D39=TRUE,D41="W"),P39+P41-SUM(O39:O41),IF(AND(D40="W",D41="W"),P40+P41-SUM(O39:O41)+_xlfn.XLOOKUP("X",D39:D41,O39:O41,0),IF(L41&gt;0,IF(OR($D39="W",$D39="1/2W",$D39="1/2L"),P39-SUM(O39:O41)+_xlfn.XLOOKUP("X",D39:D41,O39:O41,0),IF(OR($D39="W",$D39="1/2W",$D39="1/2L"),P40-SUM(O39:O41)+_xlfn.XLOOKUP("X",D39:D41,O39:O41,0),IF(OR($D39="W",$D39="1/2W",$D39="1/2L"),P41-SUM(O39:O41)+_xlfn.XLOOKUP("X",D39:D41,O39:O41,0),IF(SUM(P39:P41)/3-SUM(O39:O41)+_xlfn.XLOOKUP("X",D39:D41,O39:O41,0)&gt;0,SUM(P39:P41)/3-SUM(O39:O41)+_xlfn.XLOOKUP("X",D39:D41,O39:O41,0),LARGE(P39:P41,1)-SUM(O39:O41))))),IF(OR($D39="W",$D39="1/2W",$D39="1/2L"),P39-SUM(O39:O40)+_xlfn.XLOOKUP("X",D39:D41,O39:O41,0),IF(OR($D39="W",$D39="1/2W",$D39="1/2L"),P40-SUM(O39:O40)+_xlfn.XLOOKUP("X",D39:D41,O39:O41,0),SUM(P39:P40)/2-SUM(O39:O40)+_xlfn.XLOOKUP("X",D39:D41,O39:O41,0)))))))))</f>
        <v>4.25</v>
      </c>
      <c r="R39" s="300">
        <f>IF(Q39=0,0,Q39/SUM(O39:O41))</f>
        <v>5.23979780544939E-2</v>
      </c>
      <c r="S39" s="285">
        <f>IF($B39=$B36,IF(OR($A39="LOSS",$A39="OK",$A39="Anulada"),Q39,0)+S36,IF(OR($A39="LOSS",$A39="OK",$A39="Anulada"),Q39,0))</f>
        <v>68.90211820895523</v>
      </c>
      <c r="T39" s="285">
        <f>IF($B39="",0,IF($B39=$B36,IF(G41="",IF(OR(G39="DNB1",G39="DNB2",G39="AH1(0)",G39="AH2(0)",G39="AH1(1)",G39="AH2(1)",G39="AH1(2)",G39="AH2(2)",G39="AH1(3)",G39="AH2(3)",G39="AH1(4)",G39="AH2(4)"),0,IF(Q39&lt;0,IF(G41="",SMALL(P39:P41,1)-SUM(O39:O41),0),SMALL(P39:P41,1)-SUM(O39:O41))),IF(Q39&lt;0,IF(G41="",SMALL(P39:P41,1)-SUM(O39:O41),0),SMALL(P39:P41,1)-SUM(O39:O41)))+T36,IF(G41="",IF(OR(G39="DNB1",G39="DNB2",G39="AH1(0)",G39="AH2(0)",G39="AH1(1)",G39="AH2(1)",G39="AH1(2)",G39="AH2(2)",G39="AH1(3)",G39="AH2(3)",G39="AH1(4)",G39="AH2(4)"),0,IF(Q39&lt;0,IF(G41="",SMALL(P39:P41,1)-SUM(O39:O41),0),SMALL(P39:P41,1)-SUM(O39:O41))),IF(Q39&lt;0,IF(G41="",SMALL(P39:P41,1)-SUM(O39:O41),0),SMALL(P39:P41,1)-SUM(O39:O41)))))</f>
        <v>-102.77124000000001</v>
      </c>
      <c r="U39" s="285">
        <f>IF($B39=$B36,IF(Q39&lt;0,IF(G41="",Q39,0),Q39)+U36,Q39)</f>
        <v>68.90211820895523</v>
      </c>
      <c r="V39" s="287">
        <f>IF(U39=0,0,U39/X39)</f>
        <v>0.11671171250205098</v>
      </c>
      <c r="W39" s="34">
        <f>IF(L39="","",IF(L41&gt;0,(SUM(L39:L41)/L39)/(SUM(L39:L41)/L39+SUM(L39:L41)/L40+SUM(L39:L41)/L41),L40/SUM(L39:L40)))</f>
        <v>0.54245283018867918</v>
      </c>
      <c r="X39" s="322">
        <f>IF($B39=$B36,X36+SUM(O39:O41),SUM(O39:O41))</f>
        <v>590.3616417910448</v>
      </c>
      <c r="Y39" s="285">
        <f>IF($A39=" ",SUM(O39:O41),0)+Y36</f>
        <v>0</v>
      </c>
      <c r="Z39" s="285">
        <f>IF($B39="","",Z36+Q39)</f>
        <v>68.90211820895523</v>
      </c>
      <c r="AA39" s="227">
        <f t="shared" si="18"/>
        <v>41.36</v>
      </c>
      <c r="AB39" s="225">
        <f t="shared" si="18"/>
        <v>0</v>
      </c>
      <c r="AC39" s="225">
        <f t="shared" si="18"/>
        <v>0</v>
      </c>
      <c r="AD39" s="225">
        <f t="shared" si="18"/>
        <v>0</v>
      </c>
      <c r="AE39" s="225">
        <f t="shared" si="18"/>
        <v>0</v>
      </c>
      <c r="AF39" s="225">
        <f t="shared" si="18"/>
        <v>0</v>
      </c>
      <c r="AG39" s="224">
        <f t="shared" si="18"/>
        <v>0</v>
      </c>
      <c r="AH39" s="223">
        <f t="shared" si="1"/>
        <v>1</v>
      </c>
      <c r="AI39" s="224">
        <f t="shared" si="2"/>
        <v>0</v>
      </c>
      <c r="AJ39" s="223">
        <f t="shared" si="3"/>
        <v>0</v>
      </c>
      <c r="AK39" s="224">
        <f t="shared" si="4"/>
        <v>0</v>
      </c>
      <c r="AL39" s="223">
        <f t="shared" si="5"/>
        <v>0</v>
      </c>
      <c r="AM39" s="224">
        <f t="shared" si="6"/>
        <v>0</v>
      </c>
      <c r="AN39" s="223">
        <f t="shared" si="7"/>
        <v>0</v>
      </c>
      <c r="AO39" s="224">
        <f t="shared" si="8"/>
        <v>0</v>
      </c>
      <c r="AP39" s="223">
        <f t="shared" si="9"/>
        <v>0</v>
      </c>
      <c r="AQ39" s="224">
        <f t="shared" si="10"/>
        <v>0</v>
      </c>
      <c r="AR39" s="223">
        <f t="shared" si="11"/>
        <v>0</v>
      </c>
      <c r="AS39" s="224">
        <f t="shared" si="12"/>
        <v>0</v>
      </c>
      <c r="AT39" s="223">
        <f t="shared" si="13"/>
        <v>0</v>
      </c>
      <c r="AU39" s="225">
        <f t="shared" si="14"/>
        <v>0</v>
      </c>
      <c r="AV39" s="219">
        <f>IF($B39="","",$B39)</f>
        <v>1</v>
      </c>
    </row>
    <row r="40" spans="1:48" ht="14.5" customHeight="1" x14ac:dyDescent="0.2">
      <c r="A40" s="308"/>
      <c r="B40" s="282"/>
      <c r="C40" s="303"/>
      <c r="D40" s="39" t="s">
        <v>28</v>
      </c>
      <c r="E40" s="277"/>
      <c r="F40" s="291"/>
      <c r="G40" s="120" t="s">
        <v>405</v>
      </c>
      <c r="H40" s="277"/>
      <c r="I40" s="42" t="s">
        <v>23</v>
      </c>
      <c r="J40" s="177">
        <f>IF(I40="","",IF(_xlfn.XLOOKUP(I40,I$3:I39,$AV$3:AV39,0,,-1)=AV40,_xlfn.XLOOKUP(I40,I$3:I39,J$3:J39,1,,-1)+1,1))</f>
        <v>5</v>
      </c>
      <c r="K40" s="178">
        <f>IF(I40="","",_xlfn.XLOOKUP(I40,I$3:I39,K$3:K39,0,,-1)+IF($D40=" ",1,0))</f>
        <v>0</v>
      </c>
      <c r="L40" s="121">
        <v>2.2999999999999998</v>
      </c>
      <c r="M40" s="122"/>
      <c r="N40" s="294"/>
      <c r="O40" s="47">
        <f>IF(OR(W39="",W40=""),"",ROUND(IF(L41&gt;0,IF(M40&gt;0,M40,IF(M39&gt;0,IF(N39=TRUE,ROUND((M39*W40)/W39,0),(M39*W40)/W39),IF(M40&gt;0,IF(N39=TRUE,ROUND(M40,0),M40),IF(M41&gt;0,IF(N39=TRUE,ROUND(O41*W40/W41,0),O41*W40/W41),0)))),IF(M40&gt;0,M40,IF(N39=TRUE,ROUND((M39*W40)/W39,0),(M39*W40)/W39))),2))</f>
        <v>37.11</v>
      </c>
      <c r="P40" s="48">
        <f t="shared" si="19"/>
        <v>85.352999999999994</v>
      </c>
      <c r="Q40" s="277"/>
      <c r="R40" s="286"/>
      <c r="S40" s="286"/>
      <c r="T40" s="286"/>
      <c r="U40" s="286"/>
      <c r="V40" s="288"/>
      <c r="W40" s="49">
        <f>IF(L40="","",IF(L41&gt;0,(SUM(L39:L41)/L40)/(SUM(L39:L41)/L39+SUM(L39:L41)/L40+SUM(L39:L41)/L41),L39/SUM(L39:L40)))</f>
        <v>0.45754716981132071</v>
      </c>
      <c r="X40" s="311"/>
      <c r="Y40" s="298"/>
      <c r="Z40" s="298"/>
      <c r="AA40" s="225">
        <f t="shared" si="18"/>
        <v>0</v>
      </c>
      <c r="AB40" s="225">
        <f t="shared" si="18"/>
        <v>0</v>
      </c>
      <c r="AC40" s="225">
        <f t="shared" si="18"/>
        <v>0</v>
      </c>
      <c r="AD40" s="225">
        <f t="shared" si="18"/>
        <v>0</v>
      </c>
      <c r="AE40" s="225">
        <f t="shared" si="18"/>
        <v>0</v>
      </c>
      <c r="AF40" s="227">
        <f t="shared" si="18"/>
        <v>-37.11</v>
      </c>
      <c r="AG40" s="224">
        <f t="shared" si="18"/>
        <v>0</v>
      </c>
      <c r="AH40" s="223">
        <f t="shared" si="1"/>
        <v>0</v>
      </c>
      <c r="AI40" s="224">
        <f t="shared" si="2"/>
        <v>0</v>
      </c>
      <c r="AJ40" s="223">
        <f t="shared" si="3"/>
        <v>0</v>
      </c>
      <c r="AK40" s="224">
        <f t="shared" si="4"/>
        <v>0</v>
      </c>
      <c r="AL40" s="223">
        <f t="shared" si="5"/>
        <v>0</v>
      </c>
      <c r="AM40" s="224">
        <f t="shared" si="6"/>
        <v>0</v>
      </c>
      <c r="AN40" s="223">
        <f t="shared" si="7"/>
        <v>0</v>
      </c>
      <c r="AO40" s="224">
        <f t="shared" si="8"/>
        <v>0</v>
      </c>
      <c r="AP40" s="223">
        <f t="shared" si="9"/>
        <v>0</v>
      </c>
      <c r="AQ40" s="224">
        <f t="shared" si="10"/>
        <v>0</v>
      </c>
      <c r="AR40" s="223">
        <f t="shared" si="11"/>
        <v>0</v>
      </c>
      <c r="AS40" s="224">
        <f t="shared" si="12"/>
        <v>1</v>
      </c>
      <c r="AT40" s="223">
        <f t="shared" si="13"/>
        <v>0</v>
      </c>
      <c r="AU40" s="225">
        <f t="shared" si="14"/>
        <v>0</v>
      </c>
      <c r="AV40" s="219">
        <f>IF($B39="","",$B39)</f>
        <v>1</v>
      </c>
    </row>
    <row r="41" spans="1:48" ht="14.5" customHeight="1" x14ac:dyDescent="0.2">
      <c r="A41" s="309"/>
      <c r="B41" s="283"/>
      <c r="C41" s="304"/>
      <c r="D41" s="54" t="s">
        <v>32</v>
      </c>
      <c r="E41" s="278"/>
      <c r="F41" s="292"/>
      <c r="G41" s="134"/>
      <c r="H41" s="278"/>
      <c r="I41" s="57"/>
      <c r="J41" s="179" t="str">
        <f>IF(I41="","",IF(_xlfn.XLOOKUP(I41,I$3:I40,$AV$3:AV40,0,,-1)=AV41,_xlfn.XLOOKUP(I41,I$3:I40,J$3:J40,1,,-1)+1,1))</f>
        <v/>
      </c>
      <c r="K41" s="63" t="str">
        <f>IF(I41="","",_xlfn.XLOOKUP(I41,I$3:I40,K$3:K40,0,,-1)+IF($D41=" ",1,0))</f>
        <v/>
      </c>
      <c r="L41" s="55"/>
      <c r="M41" s="128"/>
      <c r="N41" s="295"/>
      <c r="O41" s="62" t="str">
        <f>IF(OR(W39="",W40=""),"",IF(L41&gt;0,ROUND(IF(M41&gt;0,M41,IF(M39&gt;0,IF(N39=TRUE,ROUND((M39*W41)/W39,0),(M39*W41)/W39),IF(M40&gt;0,IF(N39=TRUE,ROUND((M40*W41)/W40,0),(M40*W41)/W40),IF(M41&gt;0,M41,0)))),2),""))</f>
        <v/>
      </c>
      <c r="P41" s="63" t="str">
        <f t="shared" si="19"/>
        <v/>
      </c>
      <c r="Q41" s="278"/>
      <c r="R41" s="278"/>
      <c r="S41" s="278"/>
      <c r="T41" s="278"/>
      <c r="U41" s="278"/>
      <c r="V41" s="289"/>
      <c r="W41" s="64" t="str">
        <f>IF(L41="","",(SUM(L39:L41)/L41)/(SUM(L39:L41)/L39+SUM(L39:L41)/L40+SUM(L39:L41)/L41))</f>
        <v/>
      </c>
      <c r="X41" s="311"/>
      <c r="Y41" s="298"/>
      <c r="Z41" s="298"/>
      <c r="AA41" s="225">
        <f t="shared" si="18"/>
        <v>0</v>
      </c>
      <c r="AB41" s="225">
        <f t="shared" si="18"/>
        <v>0</v>
      </c>
      <c r="AC41" s="225">
        <f t="shared" si="18"/>
        <v>0</v>
      </c>
      <c r="AD41" s="225">
        <f t="shared" si="18"/>
        <v>0</v>
      </c>
      <c r="AE41" s="225">
        <f t="shared" si="18"/>
        <v>0</v>
      </c>
      <c r="AF41" s="225">
        <f t="shared" si="18"/>
        <v>0</v>
      </c>
      <c r="AG41" s="224">
        <f t="shared" si="18"/>
        <v>0</v>
      </c>
      <c r="AH41" s="223">
        <f t="shared" si="1"/>
        <v>0</v>
      </c>
      <c r="AI41" s="224">
        <f t="shared" si="2"/>
        <v>0</v>
      </c>
      <c r="AJ41" s="223">
        <f t="shared" si="3"/>
        <v>0</v>
      </c>
      <c r="AK41" s="224">
        <f t="shared" si="4"/>
        <v>0</v>
      </c>
      <c r="AL41" s="223">
        <f t="shared" si="5"/>
        <v>0</v>
      </c>
      <c r="AM41" s="224">
        <f t="shared" si="6"/>
        <v>0</v>
      </c>
      <c r="AN41" s="223">
        <f t="shared" si="7"/>
        <v>0</v>
      </c>
      <c r="AO41" s="224">
        <f t="shared" si="8"/>
        <v>0</v>
      </c>
      <c r="AP41" s="223">
        <f t="shared" si="9"/>
        <v>0</v>
      </c>
      <c r="AQ41" s="224">
        <f t="shared" si="10"/>
        <v>0</v>
      </c>
      <c r="AR41" s="223">
        <f t="shared" si="11"/>
        <v>0</v>
      </c>
      <c r="AS41" s="224">
        <f t="shared" si="12"/>
        <v>0</v>
      </c>
      <c r="AT41" s="223">
        <f t="shared" si="13"/>
        <v>0</v>
      </c>
      <c r="AU41" s="225">
        <f t="shared" si="14"/>
        <v>0</v>
      </c>
      <c r="AV41" s="219">
        <f>IF($B39="","",$B39)</f>
        <v>1</v>
      </c>
    </row>
    <row r="42" spans="1:48" ht="14.5" customHeight="1" x14ac:dyDescent="0.2">
      <c r="A42" s="307" t="str">
        <f>IF(OR(D42="W",D43="W",D44="W",D42="1/2W",D43="1/2W",D44="1/2W",D42="1/2L",D43="1/2L",D44="1/2L"),"OK",IF(OR(D42="L",D43="L",D44="L"),"LOSS",IF(OR(D42="X",D43="X",D44="X"),"Anulado"," ")))</f>
        <v>OK</v>
      </c>
      <c r="B42" s="281">
        <f>IF(E42="","",$B39)</f>
        <v>1</v>
      </c>
      <c r="C42" s="305" t="str">
        <f>IF(E42=""," ","– "&amp;COUNTIF(B$3:B44,$B42))</f>
        <v>– 14</v>
      </c>
      <c r="D42" s="65" t="s">
        <v>28</v>
      </c>
      <c r="E42" s="326">
        <v>44714.604166666664</v>
      </c>
      <c r="F42" s="314" t="s">
        <v>440</v>
      </c>
      <c r="G42" s="66" t="s">
        <v>441</v>
      </c>
      <c r="H42" s="313" t="str">
        <f ca="1">IF(E42="","",IF(AND(DAY(E42)&lt;DAY(TODAY()),$A42=" "),"???",IF($A42=" ",IF(AND(DAY(E42)=DAY(TODAY()),HOUR(E42)&lt;=HOUR(NOW())+1),IF(AND(HOUR(E42)+2&lt;=HOUR(NOW()),DAY(E42)&lt;=DAY(TODAY()),MINUTE(E42)&lt;=MINUTE(NOW())),"???",IF(OR(MINUTE(E42)&lt;=MINUTE(NOW()),HOUR(E42)&lt;=HOUR(NOW())),"!!!","")),""),"")))</f>
        <v/>
      </c>
      <c r="I42" s="67" t="s">
        <v>18</v>
      </c>
      <c r="J42" s="69">
        <f>IF(I42="","",IF(_xlfn.XLOOKUP(I42,I$3:I41,$AV$3:AV41,0,,-1)=AV42,_xlfn.XLOOKUP(I42,I$3:I41,J$3:J41,1,,-1)+1,1))</f>
        <v>8</v>
      </c>
      <c r="K42" s="173">
        <f>IF(I42="","",_xlfn.XLOOKUP(I42,I$3:I41,K$3:K41,0,,-1)+IF($D42=" ",1,0))</f>
        <v>0</v>
      </c>
      <c r="L42" s="70">
        <v>1.9</v>
      </c>
      <c r="M42" s="71">
        <v>120</v>
      </c>
      <c r="N42" s="293" t="b">
        <v>1</v>
      </c>
      <c r="O42" s="72">
        <f>IF(OR(W42="",W43=""),"",ROUND(IF(L44&gt;0,IF(M42&gt;0,M42,IF(M43&gt;0,IF(N42=TRUE,ROUND((M43*W42)/W43,0),(M43*W42)/W43),IF(N42=TRUE,ROUND((M44*W42)/W44,0),(M44*W42)/W44))),IF(M42&gt;0,M42,IF(N42=TRUE,ROUND((M43*W42)/W43,0),(M43*W42)/W43))),2))</f>
        <v>120</v>
      </c>
      <c r="P42" s="73">
        <f t="shared" si="19"/>
        <v>228</v>
      </c>
      <c r="Q42" s="320">
        <f>IF($A42="Anulado",0,IF(OR($A42="LOSS",$A42="OK"),IF(OR($D42="W",$D42="1/2W",$D42="1/2L"),P42-O42,IF($D42="L",-O42,0))+IF(OR($D43="W",$D43="1/2W",$D43="1/2L"),P43-O43,IF($D43="L",-O43,0))+IF(OR($D44="W",$D44="1/2W",$D44="1/2L"),P44-O44,IF($D44="L",-O44,0)),IF(AND(OR($D42="W",$D42="1/2W",$D42="1/2L"),D43="W"),P42+P43-SUM(O42:O44)+_xlfn.XLOOKUP("X",D42:D44,O42:O44,0),IF(AND(D42=TRUE,D44="W"),P42+P44-SUM(O42:O44),IF(AND(D43="W",D44="W"),P43+P44-SUM(O42:O44)+_xlfn.XLOOKUP("X",D42:D44,O42:O44,0),IF(L44&gt;0,IF(OR($D42="W",$D42="1/2W",$D42="1/2L"),P42-SUM(O42:O44)+_xlfn.XLOOKUP("X",D42:D44,O42:O44,0),IF(OR($D42="W",$D42="1/2W",$D42="1/2L"),P43-SUM(O42:O44)+_xlfn.XLOOKUP("X",D42:D44,O42:O44,0),IF(OR($D42="W",$D42="1/2W",$D42="1/2L"),P44-SUM(O42:O44)+_xlfn.XLOOKUP("X",D42:D44,O42:O44,0),IF(SUM(P42:P44)/3-SUM(O42:O44)+_xlfn.XLOOKUP("X",D42:D44,O42:O44,0)&gt;0,SUM(P42:P44)/3-SUM(O42:O44)+_xlfn.XLOOKUP("X",D42:D44,O42:O44,0),LARGE(P42:P44,1)-SUM(O42:O44))))),IF(OR($D42="W",$D42="1/2W",$D42="1/2L"),P42-SUM(O42:O43)+_xlfn.XLOOKUP("X",D42:D44,O42:O44,0),IF(OR($D42="W",$D42="1/2W",$D42="1/2L"),P43-SUM(O42:O43)+_xlfn.XLOOKUP("X",D42:D44,O42:O44,0),SUM(P42:P43)/2-SUM(O42:O43)+_xlfn.XLOOKUP("X",D42:D44,O42:O44,0)))))))))</f>
        <v>10.950000000000017</v>
      </c>
      <c r="R42" s="319">
        <f>IF(Q42=0,0,Q42/SUM(O42:O44))</f>
        <v>5.0460829493087639E-2</v>
      </c>
      <c r="S42" s="296">
        <f>IF($B42=$B39,IF(OR($A42="LOSS",$A42="OK",$A42="Anulada"),Q42,0)+S39,IF(OR($A42="LOSS",$A42="OK",$A42="Anulada"),Q42,0))</f>
        <v>79.852118208955247</v>
      </c>
      <c r="T42" s="296">
        <f>IF($B42=$B39,IF(Q42&lt;0,IF(G44="",Q42,0),Q42)+T39,Q42)</f>
        <v>-91.821239999999989</v>
      </c>
      <c r="U42" s="296">
        <f>IF($B42=$B39,IF(Q42&lt;0,IF(G44="",Q42,0),Q42)+U39,Q42)</f>
        <v>79.852118208955247</v>
      </c>
      <c r="V42" s="323">
        <f>IF(U42=0,0,U42/X42)</f>
        <v>9.8905018613234988E-2</v>
      </c>
      <c r="W42" s="74">
        <f>IF(L42="","",IF(L44&gt;0,(SUM(L42:L44)/L42)/(SUM(L42:L44)/L42+SUM(L42:L44)/L43+SUM(L42:L44)/L44),L43/SUM(L42:L43)))</f>
        <v>0.55294117647058827</v>
      </c>
      <c r="X42" s="321">
        <f>IF($B42=$B39,X39+SUM(O42:O44),SUM(O42:O44))</f>
        <v>807.3616417910448</v>
      </c>
      <c r="Y42" s="296">
        <f>IF($A42=" ",SUM(O42:O44),0)+Y39</f>
        <v>0</v>
      </c>
      <c r="Z42" s="296">
        <f>IF($B42="","",Z39+Q42)</f>
        <v>79.852118208955247</v>
      </c>
      <c r="AA42" s="227">
        <f t="shared" si="18"/>
        <v>-120</v>
      </c>
      <c r="AB42" s="225">
        <f t="shared" si="18"/>
        <v>0</v>
      </c>
      <c r="AC42" s="225">
        <f t="shared" si="18"/>
        <v>0</v>
      </c>
      <c r="AD42" s="225">
        <f t="shared" si="18"/>
        <v>0</v>
      </c>
      <c r="AE42" s="225">
        <f t="shared" si="18"/>
        <v>0</v>
      </c>
      <c r="AF42" s="225">
        <f t="shared" si="18"/>
        <v>0</v>
      </c>
      <c r="AG42" s="224">
        <f t="shared" si="18"/>
        <v>0</v>
      </c>
      <c r="AH42" s="223">
        <f t="shared" si="1"/>
        <v>0</v>
      </c>
      <c r="AI42" s="224">
        <f t="shared" si="2"/>
        <v>1</v>
      </c>
      <c r="AJ42" s="223">
        <f t="shared" si="3"/>
        <v>0</v>
      </c>
      <c r="AK42" s="224">
        <f t="shared" si="4"/>
        <v>0</v>
      </c>
      <c r="AL42" s="223">
        <f t="shared" si="5"/>
        <v>0</v>
      </c>
      <c r="AM42" s="224">
        <f t="shared" si="6"/>
        <v>0</v>
      </c>
      <c r="AN42" s="223">
        <f t="shared" si="7"/>
        <v>0</v>
      </c>
      <c r="AO42" s="224">
        <f t="shared" si="8"/>
        <v>0</v>
      </c>
      <c r="AP42" s="223">
        <f t="shared" si="9"/>
        <v>0</v>
      </c>
      <c r="AQ42" s="224">
        <f t="shared" si="10"/>
        <v>0</v>
      </c>
      <c r="AR42" s="223">
        <f t="shared" si="11"/>
        <v>0</v>
      </c>
      <c r="AS42" s="224">
        <f t="shared" si="12"/>
        <v>0</v>
      </c>
      <c r="AT42" s="223">
        <f t="shared" si="13"/>
        <v>0</v>
      </c>
      <c r="AU42" s="225">
        <f t="shared" si="14"/>
        <v>0</v>
      </c>
      <c r="AV42" s="226">
        <f>IF($B42="","",$B42)</f>
        <v>1</v>
      </c>
    </row>
    <row r="43" spans="1:48" ht="14.5" customHeight="1" x14ac:dyDescent="0.2">
      <c r="A43" s="308"/>
      <c r="B43" s="282"/>
      <c r="C43" s="303"/>
      <c r="D43" s="79" t="s">
        <v>31</v>
      </c>
      <c r="E43" s="277"/>
      <c r="F43" s="291"/>
      <c r="G43" s="80" t="s">
        <v>442</v>
      </c>
      <c r="H43" s="277"/>
      <c r="I43" s="81" t="s">
        <v>23</v>
      </c>
      <c r="J43" s="83">
        <f>IF(I43="","",IF(_xlfn.XLOOKUP(I43,I$3:I42,$AV$3:AV42,0,,-1)=AV43,_xlfn.XLOOKUP(I43,I$3:I42,J$3:J42,1,,-1)+1,1))</f>
        <v>6</v>
      </c>
      <c r="K43" s="174">
        <f>IF(I43="","",_xlfn.XLOOKUP(I43,I$3:I42,K$3:K42,0,,-1)+IF($D43=" ",1,0))</f>
        <v>0</v>
      </c>
      <c r="L43" s="84">
        <v>2.35</v>
      </c>
      <c r="M43" s="85"/>
      <c r="N43" s="294"/>
      <c r="O43" s="86">
        <f>IF(OR(W42="",W43=""),"",ROUND(IF(L44&gt;0,IF(M43&gt;0,M43,IF(M42&gt;0,IF(N42=TRUE,ROUND((M42*W43)/W42,0),(M42*W43)/W42),IF(M43&gt;0,IF(N42=TRUE,ROUND(M43,0),M43),IF(M44&gt;0,IF(N42=TRUE,ROUND(O44*W43/W44,0),O44*W43/W44),0)))),IF(M43&gt;0,M43,IF(N42=TRUE,ROUND((M42*W43)/W42,0),(M42*W43)/W42))),2))</f>
        <v>97</v>
      </c>
      <c r="P43" s="87">
        <f t="shared" si="19"/>
        <v>227.95000000000002</v>
      </c>
      <c r="Q43" s="277"/>
      <c r="R43" s="286"/>
      <c r="S43" s="286"/>
      <c r="T43" s="286"/>
      <c r="U43" s="286"/>
      <c r="V43" s="288"/>
      <c r="W43" s="88">
        <f>IF(L43="","",IF(L44&gt;0,(SUM(L42:L44)/L43)/(SUM(L42:L44)/L42+SUM(L42:L44)/L43+SUM(L42:L44)/L44),L42/SUM(L42:L43)))</f>
        <v>0.44705882352941173</v>
      </c>
      <c r="X43" s="311"/>
      <c r="Y43" s="298"/>
      <c r="Z43" s="298"/>
      <c r="AA43" s="225">
        <f t="shared" ref="AA43:AG52" si="20">IF($I43=AA$2,IF(OR($D43="W",$D43="1/2W",$D43="1/2L"),$P43-$O43,IF($D43="X",0,-$O43)),0)</f>
        <v>0</v>
      </c>
      <c r="AB43" s="225">
        <f t="shared" si="20"/>
        <v>0</v>
      </c>
      <c r="AC43" s="225">
        <f t="shared" si="20"/>
        <v>0</v>
      </c>
      <c r="AD43" s="225">
        <f t="shared" si="20"/>
        <v>0</v>
      </c>
      <c r="AE43" s="225">
        <f t="shared" si="20"/>
        <v>0</v>
      </c>
      <c r="AF43" s="227">
        <f t="shared" si="20"/>
        <v>130.95000000000002</v>
      </c>
      <c r="AG43" s="224">
        <f t="shared" si="20"/>
        <v>0</v>
      </c>
      <c r="AH43" s="223">
        <f t="shared" si="1"/>
        <v>0</v>
      </c>
      <c r="AI43" s="224">
        <f t="shared" si="2"/>
        <v>0</v>
      </c>
      <c r="AJ43" s="223">
        <f t="shared" si="3"/>
        <v>0</v>
      </c>
      <c r="AK43" s="224">
        <f t="shared" si="4"/>
        <v>0</v>
      </c>
      <c r="AL43" s="223">
        <f t="shared" si="5"/>
        <v>0</v>
      </c>
      <c r="AM43" s="224">
        <f t="shared" si="6"/>
        <v>0</v>
      </c>
      <c r="AN43" s="223">
        <f t="shared" si="7"/>
        <v>0</v>
      </c>
      <c r="AO43" s="224">
        <f t="shared" si="8"/>
        <v>0</v>
      </c>
      <c r="AP43" s="223">
        <f t="shared" si="9"/>
        <v>0</v>
      </c>
      <c r="AQ43" s="224">
        <f t="shared" si="10"/>
        <v>0</v>
      </c>
      <c r="AR43" s="223">
        <f t="shared" si="11"/>
        <v>1</v>
      </c>
      <c r="AS43" s="224">
        <f t="shared" si="12"/>
        <v>0</v>
      </c>
      <c r="AT43" s="223">
        <f t="shared" si="13"/>
        <v>0</v>
      </c>
      <c r="AU43" s="225">
        <f t="shared" si="14"/>
        <v>0</v>
      </c>
      <c r="AV43" s="226">
        <f>IF($B42="","",$B42)</f>
        <v>1</v>
      </c>
    </row>
    <row r="44" spans="1:48" ht="14.5" customHeight="1" x14ac:dyDescent="0.2">
      <c r="A44" s="309"/>
      <c r="B44" s="283"/>
      <c r="C44" s="304"/>
      <c r="D44" s="90" t="s">
        <v>32</v>
      </c>
      <c r="E44" s="278"/>
      <c r="F44" s="292"/>
      <c r="G44" s="109"/>
      <c r="H44" s="278"/>
      <c r="I44" s="110"/>
      <c r="J44" s="112" t="str">
        <f>IF(I44="","",IF(_xlfn.XLOOKUP(I44,I$3:I43,$AV$3:AV43,0,,-1)=AV44,_xlfn.XLOOKUP(I44,I$3:I43,J$3:J43,1,,-1)+1,1))</f>
        <v/>
      </c>
      <c r="K44" s="115" t="str">
        <f>IF(I44="","",_xlfn.XLOOKUP(I44,I$3:I43,K$3:K43,0,,-1)+IF($D44=" ",1,0))</f>
        <v/>
      </c>
      <c r="L44" s="113"/>
      <c r="M44" s="96"/>
      <c r="N44" s="295"/>
      <c r="O44" s="114" t="str">
        <f>IF(OR(W42="",W43=""),"",IF(L44&gt;0,ROUND(IF(M44&gt;0,M44,IF(M42&gt;0,IF(N42=TRUE,ROUND((M42*W44)/W42,0),(M42*W44)/W42),IF(M43&gt;0,IF(N42=TRUE,ROUND((M43*W44)/W43,0),(M43*W44)/W43),IF(M44&gt;0,M44,0)))),2),""))</f>
        <v/>
      </c>
      <c r="P44" s="115" t="str">
        <f t="shared" si="19"/>
        <v/>
      </c>
      <c r="Q44" s="278"/>
      <c r="R44" s="278"/>
      <c r="S44" s="278"/>
      <c r="T44" s="278"/>
      <c r="U44" s="278"/>
      <c r="V44" s="289"/>
      <c r="W44" s="116" t="str">
        <f>IF(L44="","",(SUM(L42:L44)/L44)/(SUM(L42:L44)/L42+SUM(L42:L44)/L43+SUM(L42:L44)/L44))</f>
        <v/>
      </c>
      <c r="X44" s="311"/>
      <c r="Y44" s="298"/>
      <c r="Z44" s="298"/>
      <c r="AA44" s="225">
        <f t="shared" si="20"/>
        <v>0</v>
      </c>
      <c r="AB44" s="225">
        <f t="shared" si="20"/>
        <v>0</v>
      </c>
      <c r="AC44" s="225">
        <f t="shared" si="20"/>
        <v>0</v>
      </c>
      <c r="AD44" s="225">
        <f t="shared" si="20"/>
        <v>0</v>
      </c>
      <c r="AE44" s="225">
        <f t="shared" si="20"/>
        <v>0</v>
      </c>
      <c r="AF44" s="225">
        <f t="shared" si="20"/>
        <v>0</v>
      </c>
      <c r="AG44" s="224">
        <f t="shared" si="20"/>
        <v>0</v>
      </c>
      <c r="AH44" s="223">
        <f t="shared" si="1"/>
        <v>0</v>
      </c>
      <c r="AI44" s="224">
        <f t="shared" si="2"/>
        <v>0</v>
      </c>
      <c r="AJ44" s="223">
        <f t="shared" si="3"/>
        <v>0</v>
      </c>
      <c r="AK44" s="224">
        <f t="shared" si="4"/>
        <v>0</v>
      </c>
      <c r="AL44" s="223">
        <f t="shared" si="5"/>
        <v>0</v>
      </c>
      <c r="AM44" s="224">
        <f t="shared" si="6"/>
        <v>0</v>
      </c>
      <c r="AN44" s="223">
        <f t="shared" si="7"/>
        <v>0</v>
      </c>
      <c r="AO44" s="224">
        <f t="shared" si="8"/>
        <v>0</v>
      </c>
      <c r="AP44" s="223">
        <f t="shared" si="9"/>
        <v>0</v>
      </c>
      <c r="AQ44" s="224">
        <f t="shared" si="10"/>
        <v>0</v>
      </c>
      <c r="AR44" s="223">
        <f t="shared" si="11"/>
        <v>0</v>
      </c>
      <c r="AS44" s="224">
        <f t="shared" si="12"/>
        <v>0</v>
      </c>
      <c r="AT44" s="223">
        <f t="shared" si="13"/>
        <v>0</v>
      </c>
      <c r="AU44" s="225">
        <f t="shared" si="14"/>
        <v>0</v>
      </c>
      <c r="AV44" s="226">
        <f>IF($B42="","",$B42)</f>
        <v>1</v>
      </c>
    </row>
    <row r="45" spans="1:48" ht="14.5" customHeight="1" x14ac:dyDescent="0.2">
      <c r="A45" s="312" t="str">
        <f>IF(OR(D45="W",D46="W",D47="W",D45="1/2W",D46="1/2W",D47="1/2W",D45="1/2L",D46="1/2L",D47="1/2L"),"OK",IF(OR(D45="L",D46="L",D47="L"),"LOSS",IF(OR(D45="X",D46="X",D47="X"),"Anulado"," ")))</f>
        <v>OK</v>
      </c>
      <c r="B45" s="299">
        <f>IF(E45="","",$B42)</f>
        <v>1</v>
      </c>
      <c r="C45" s="302" t="str">
        <f>IF(E45=""," ","– "&amp;COUNTIF(B$3:B47,$B45))</f>
        <v>– 15</v>
      </c>
      <c r="D45" s="25" t="s">
        <v>31</v>
      </c>
      <c r="E45" s="325">
        <v>44714.333333333336</v>
      </c>
      <c r="F45" s="315" t="s">
        <v>443</v>
      </c>
      <c r="G45" s="117" t="s">
        <v>66</v>
      </c>
      <c r="H45" s="306" t="str">
        <f ca="1">IF(E45="","",IF(AND(DAY(E45)&lt;DAY(TODAY()),$A45=" "),"???",IF($A45=" ",IF(AND(DAY(E45)=DAY(TODAY()),HOUR(E45)&lt;=HOUR(NOW())+1),IF(AND(HOUR(E45)+2&lt;=HOUR(NOW()),DAY(E45)&lt;=DAY(TODAY()),MINUTE(E45)&lt;=MINUTE(NOW())),"???",IF(OR(MINUTE(E45)&lt;=MINUTE(NOW()),HOUR(E45)&lt;=HOUR(NOW())),"!!!","")),""),"")))</f>
        <v/>
      </c>
      <c r="I45" s="27" t="s">
        <v>20</v>
      </c>
      <c r="J45" s="175">
        <f>IF(I45="","",IF(_xlfn.XLOOKUP(I45,I$3:I44,$AV$3:AV44,0,,-1)=AV45,_xlfn.XLOOKUP(I45,I$3:I44,J$3:J44,1,,-1)+1,1))</f>
        <v>12</v>
      </c>
      <c r="K45" s="176">
        <f>IF(I45="","",_xlfn.XLOOKUP(I45,I$3:I44,K$3:K44,0,,-1)+IF($D45=" ",1,0))</f>
        <v>0</v>
      </c>
      <c r="L45" s="118">
        <v>2.1</v>
      </c>
      <c r="M45" s="119">
        <v>10.54</v>
      </c>
      <c r="N45" s="318" t="b">
        <v>0</v>
      </c>
      <c r="O45" s="102">
        <f>IF(OR(W45="",W46=""),"",ROUND(IF(L47&gt;0,IF(M45&gt;0,M45,IF(M46&gt;0,IF(N45=TRUE,ROUND((M46*W45)/W46,0),(M46*W45)/W46),IF(N45=TRUE,ROUND((M47*W45)/W47,0),(M47*W45)/W47))),IF(M45&gt;0,M45,IF(N45=TRUE,ROUND((M46*W45)/W46,0),(M46*W45)/W46))),2))</f>
        <v>10.54</v>
      </c>
      <c r="P45" s="33">
        <f t="shared" si="19"/>
        <v>22.134</v>
      </c>
      <c r="Q45" s="301">
        <f>IF($A45="Anulado",0,IF(OR($A45="LOSS",$A45="OK"),IF(OR($D45="W",$D45="1/2W",$D45="1/2L"),P45-O45,IF($D45="L",-O45,0))+IF(OR($D46="W",$D46="1/2W",$D46="1/2L"),P46-O46,IF($D46="L",-O46,0))+IF(OR($D47="W",$D47="1/2W",$D47="1/2L"),P47-O47,IF($D47="L",-O47,0)),IF(AND(OR($D45="W",$D45="1/2W",$D45="1/2L"),D46="W"),P45+P46-SUM(O45:O47)+_xlfn.XLOOKUP("X",D45:D47,O45:O47,0),IF(AND(D45=TRUE,D47="W"),P45+P47-SUM(O45:O47),IF(AND(D46="W",D47="W"),P46+P47-SUM(O45:O47)+_xlfn.XLOOKUP("X",D45:D47,O45:O47,0),IF(L47&gt;0,IF(OR($D45="W",$D45="1/2W",$D45="1/2L"),P45-SUM(O45:O47)+_xlfn.XLOOKUP("X",D45:D47,O45:O47,0),IF(OR($D45="W",$D45="1/2W",$D45="1/2L"),P46-SUM(O45:O47)+_xlfn.XLOOKUP("X",D45:D47,O45:O47,0),IF(OR($D45="W",$D45="1/2W",$D45="1/2L"),P47-SUM(O45:O47)+_xlfn.XLOOKUP("X",D45:D47,O45:O47,0),IF(SUM(P45:P47)/3-SUM(O45:O47)+_xlfn.XLOOKUP("X",D45:D47,O45:O47,0)&gt;0,SUM(P45:P47)/3-SUM(O45:O47)+_xlfn.XLOOKUP("X",D45:D47,O45:O47,0),LARGE(P45:P47,1)-SUM(O45:O47))))),IF(OR($D45="W",$D45="1/2W",$D45="1/2L"),P45-SUM(O45:O46)+_xlfn.XLOOKUP("X",D45:D47,O45:O47,0),IF(OR($D45="W",$D45="1/2W",$D45="1/2L"),P46-SUM(O45:O46)+_xlfn.XLOOKUP("X",D45:D47,O45:O47,0),SUM(P45:P46)/2-SUM(O45:O46)+_xlfn.XLOOKUP("X",D45:D47,O45:O47,0)))))))))</f>
        <v>1.4920000000000044</v>
      </c>
      <c r="R45" s="300">
        <f>IF(Q45=0,0,Q45/SUM(O45:O47))</f>
        <v>2.8653735356251289E-2</v>
      </c>
      <c r="S45" s="285">
        <f>IF($B45=$B42,IF(OR($A45="LOSS",$A45="OK",$A45="Anulada"),Q45,0)+S42,IF(OR($A45="LOSS",$A45="OK",$A45="Anulada"),Q45,0))</f>
        <v>81.344118208955251</v>
      </c>
      <c r="T45" s="285">
        <f>IF($B45="",0,IF($B45=$B42,IF(G47="",IF(OR(G45="DNB1",G45="DNB2",G45="AH1(0)",G45="AH2(0)",G45="AH1(1)",G45="AH2(1)",G45="AH1(2)",G45="AH2(2)",G45="AH1(3)",G45="AH2(3)",G45="AH1(4)",G45="AH2(4)"),0,IF(Q45&lt;0,IF(G47="",SMALL(P45:P47,1)-SUM(O45:O47),0),SMALL(P45:P47,1)-SUM(O45:O47))),IF(Q45&lt;0,IF(G47="",SMALL(P45:P47,1)-SUM(O45:O47),0),SMALL(P45:P47,1)-SUM(O45:O47)))+T42,IF(G47="",IF(OR(G45="DNB1",G45="DNB2",G45="AH1(0)",G45="AH2(0)",G45="AH1(1)",G45="AH2(1)",G45="AH1(2)",G45="AH2(2)",G45="AH1(3)",G45="AH2(3)",G45="AH1(4)",G45="AH2(4)"),0,IF(Q45&lt;0,IF(G47="",SMALL(P45:P47,1)-SUM(O45:O47),0),SMALL(P45:P47,1)-SUM(O45:O47))),IF(Q45&lt;0,IF(G47="",SMALL(P45:P47,1)-SUM(O45:O47),0),SMALL(P45:P47,1)-SUM(O45:O47)))))</f>
        <v>-121.75723999999998</v>
      </c>
      <c r="U45" s="285">
        <f>IF($B45=$B42,IF(Q45&lt;0,IF(G47="",Q45,0),Q45)+U42,Q45)</f>
        <v>81.344118208955251</v>
      </c>
      <c r="V45" s="287">
        <f>IF(U45=0,0,U45/X45)</f>
        <v>9.4648735575333404E-2</v>
      </c>
      <c r="W45" s="34">
        <f>IF(L45="","",IF(L47&gt;0,(SUM(L45:L47)/L45)/(SUM(L45:L47)/L45+SUM(L45:L47)/L46+SUM(L45:L47)/L47),L46/SUM(L45:L46)))</f>
        <v>0.31604914385218152</v>
      </c>
      <c r="X45" s="322">
        <f>IF($B45=$B42,X42+SUM(O45:O47),SUM(O45:O47))</f>
        <v>859.43164179104474</v>
      </c>
      <c r="Y45" s="285">
        <f>IF($A45=" ",SUM(O45:O47),0)+Y42</f>
        <v>0</v>
      </c>
      <c r="Z45" s="285">
        <f>IF($B45="","",Z42+Q45)</f>
        <v>81.344118208955251</v>
      </c>
      <c r="AA45" s="225">
        <f t="shared" si="20"/>
        <v>0</v>
      </c>
      <c r="AB45" s="225">
        <f t="shared" si="20"/>
        <v>0</v>
      </c>
      <c r="AC45" s="227">
        <f t="shared" si="20"/>
        <v>11.594000000000001</v>
      </c>
      <c r="AD45" s="225">
        <f t="shared" si="20"/>
        <v>0</v>
      </c>
      <c r="AE45" s="225">
        <f t="shared" si="20"/>
        <v>0</v>
      </c>
      <c r="AF45" s="225">
        <f t="shared" si="20"/>
        <v>0</v>
      </c>
      <c r="AG45" s="224">
        <f t="shared" si="20"/>
        <v>0</v>
      </c>
      <c r="AH45" s="223">
        <f t="shared" si="1"/>
        <v>0</v>
      </c>
      <c r="AI45" s="224">
        <f t="shared" si="2"/>
        <v>0</v>
      </c>
      <c r="AJ45" s="223">
        <f t="shared" si="3"/>
        <v>0</v>
      </c>
      <c r="AK45" s="224">
        <f t="shared" si="4"/>
        <v>0</v>
      </c>
      <c r="AL45" s="223">
        <f t="shared" si="5"/>
        <v>1</v>
      </c>
      <c r="AM45" s="224">
        <f t="shared" si="6"/>
        <v>0</v>
      </c>
      <c r="AN45" s="223">
        <f t="shared" si="7"/>
        <v>0</v>
      </c>
      <c r="AO45" s="224">
        <f t="shared" si="8"/>
        <v>0</v>
      </c>
      <c r="AP45" s="223">
        <f t="shared" si="9"/>
        <v>0</v>
      </c>
      <c r="AQ45" s="224">
        <f t="shared" si="10"/>
        <v>0</v>
      </c>
      <c r="AR45" s="223">
        <f t="shared" si="11"/>
        <v>0</v>
      </c>
      <c r="AS45" s="224">
        <f t="shared" si="12"/>
        <v>0</v>
      </c>
      <c r="AT45" s="223">
        <f t="shared" si="13"/>
        <v>0</v>
      </c>
      <c r="AU45" s="225">
        <f t="shared" si="14"/>
        <v>0</v>
      </c>
      <c r="AV45" s="219">
        <f>IF($B45="","",$B45)</f>
        <v>1</v>
      </c>
    </row>
    <row r="46" spans="1:48" ht="14.5" customHeight="1" x14ac:dyDescent="0.2">
      <c r="A46" s="308"/>
      <c r="B46" s="282"/>
      <c r="C46" s="303"/>
      <c r="D46" s="39" t="s">
        <v>31</v>
      </c>
      <c r="E46" s="277"/>
      <c r="F46" s="291"/>
      <c r="G46" s="133">
        <v>2</v>
      </c>
      <c r="H46" s="277"/>
      <c r="I46" s="42" t="s">
        <v>20</v>
      </c>
      <c r="J46" s="177">
        <f>IF(I46="","",IF(_xlfn.XLOOKUP(I46,I$3:I45,$AV$3:AV45,0,,-1)=AV46,_xlfn.XLOOKUP(I46,I$3:I45,J$3:J45,1,,-1)+1,1))</f>
        <v>13</v>
      </c>
      <c r="K46" s="178">
        <f>IF(I46="","",_xlfn.XLOOKUP(I46,I$3:I45,K$3:K45,0,,-1)+IF($D46=" ",1,0))</f>
        <v>0</v>
      </c>
      <c r="L46" s="121">
        <v>1.62</v>
      </c>
      <c r="M46" s="122">
        <v>19.399999999999999</v>
      </c>
      <c r="N46" s="294"/>
      <c r="O46" s="47">
        <f>IF(OR(W45="",W46=""),"",ROUND(IF(L47&gt;0,IF(M46&gt;0,M46,IF(M45&gt;0,IF(N45=TRUE,ROUND((M45*W46)/W45,0),(M45*W46)/W45),IF(M46&gt;0,IF(N45=TRUE,ROUND(M46,0),M46),IF(M47&gt;0,IF(N45=TRUE,ROUND(O47*W46/W47,0),O47*W46/W47),0)))),IF(M46&gt;0,M46,IF(N45=TRUE,ROUND((M45*W46)/W45,0),(M45*W46)/W45))),2))</f>
        <v>19.399999999999999</v>
      </c>
      <c r="P46" s="48">
        <f t="shared" si="19"/>
        <v>31.428000000000001</v>
      </c>
      <c r="Q46" s="277"/>
      <c r="R46" s="286"/>
      <c r="S46" s="286"/>
      <c r="T46" s="286"/>
      <c r="U46" s="286"/>
      <c r="V46" s="288"/>
      <c r="W46" s="49">
        <f>IF(L46="","",IF(L47&gt;0,(SUM(L45:L47)/L46)/(SUM(L45:L47)/L45+SUM(L45:L47)/L46+SUM(L45:L47)/L47),L45/SUM(L45:L46)))</f>
        <v>0.40969333462319824</v>
      </c>
      <c r="X46" s="311"/>
      <c r="Y46" s="298"/>
      <c r="Z46" s="298"/>
      <c r="AA46" s="225">
        <f t="shared" si="20"/>
        <v>0</v>
      </c>
      <c r="AB46" s="225">
        <f t="shared" si="20"/>
        <v>0</v>
      </c>
      <c r="AC46" s="227">
        <f t="shared" si="20"/>
        <v>12.028000000000002</v>
      </c>
      <c r="AD46" s="225">
        <f t="shared" si="20"/>
        <v>0</v>
      </c>
      <c r="AE46" s="225">
        <f t="shared" si="20"/>
        <v>0</v>
      </c>
      <c r="AF46" s="225">
        <f t="shared" si="20"/>
        <v>0</v>
      </c>
      <c r="AG46" s="224">
        <f t="shared" si="20"/>
        <v>0</v>
      </c>
      <c r="AH46" s="223">
        <f t="shared" si="1"/>
        <v>0</v>
      </c>
      <c r="AI46" s="224">
        <f t="shared" si="2"/>
        <v>0</v>
      </c>
      <c r="AJ46" s="223">
        <f t="shared" si="3"/>
        <v>0</v>
      </c>
      <c r="AK46" s="224">
        <f t="shared" si="4"/>
        <v>0</v>
      </c>
      <c r="AL46" s="223">
        <f t="shared" si="5"/>
        <v>1</v>
      </c>
      <c r="AM46" s="224">
        <f t="shared" si="6"/>
        <v>0</v>
      </c>
      <c r="AN46" s="223">
        <f t="shared" si="7"/>
        <v>0</v>
      </c>
      <c r="AO46" s="224">
        <f t="shared" si="8"/>
        <v>0</v>
      </c>
      <c r="AP46" s="223">
        <f t="shared" si="9"/>
        <v>0</v>
      </c>
      <c r="AQ46" s="224">
        <f t="shared" si="10"/>
        <v>0</v>
      </c>
      <c r="AR46" s="223">
        <f t="shared" si="11"/>
        <v>0</v>
      </c>
      <c r="AS46" s="224">
        <f t="shared" si="12"/>
        <v>0</v>
      </c>
      <c r="AT46" s="223">
        <f t="shared" si="13"/>
        <v>0</v>
      </c>
      <c r="AU46" s="225">
        <f t="shared" si="14"/>
        <v>0</v>
      </c>
      <c r="AV46" s="219">
        <f>IF($B45="","",$B45)</f>
        <v>1</v>
      </c>
    </row>
    <row r="47" spans="1:48" ht="14.5" customHeight="1" x14ac:dyDescent="0.2">
      <c r="A47" s="309"/>
      <c r="B47" s="283"/>
      <c r="C47" s="304"/>
      <c r="D47" s="54" t="s">
        <v>28</v>
      </c>
      <c r="E47" s="278"/>
      <c r="F47" s="327"/>
      <c r="G47" s="123" t="s">
        <v>251</v>
      </c>
      <c r="H47" s="278"/>
      <c r="I47" s="124" t="s">
        <v>23</v>
      </c>
      <c r="J47" s="181">
        <f>IF(I47="","",IF(_xlfn.XLOOKUP(I47,I$3:I46,$AV$3:AV46,0,,-1)=AV47,_xlfn.XLOOKUP(I47,I$3:I46,J$3:J46,1,,-1)+1,1))</f>
        <v>7</v>
      </c>
      <c r="K47" s="182">
        <f>IF(I47="","",_xlfn.XLOOKUP(I47,I$3:I46,K$3:K46,0,,-1)+IF($D47=" ",1,0))</f>
        <v>0</v>
      </c>
      <c r="L47" s="127">
        <v>2.42</v>
      </c>
      <c r="M47" s="128">
        <v>22.13</v>
      </c>
      <c r="N47" s="295"/>
      <c r="O47" s="129">
        <f>IF(OR(W45="",W46=""),"",IF(L47&gt;0,ROUND(IF(M47&gt;0,M47,IF(M45&gt;0,IF(N45=TRUE,ROUND((M45*W47)/W45,0),(M45*W47)/W45),IF(M46&gt;0,IF(N45=TRUE,ROUND((M46*W47)/W46,0),(M46*W47)/W46),IF(M47&gt;0,M47,0)))),2),""))</f>
        <v>22.13</v>
      </c>
      <c r="P47" s="130">
        <f t="shared" si="19"/>
        <v>53.554599999999994</v>
      </c>
      <c r="Q47" s="278"/>
      <c r="R47" s="278"/>
      <c r="S47" s="278"/>
      <c r="T47" s="278"/>
      <c r="U47" s="278"/>
      <c r="V47" s="289"/>
      <c r="W47" s="131">
        <f>IF(L47="","",(SUM(L45:L47)/L47)/(SUM(L45:L47)/L45+SUM(L45:L47)/L46+SUM(L45:L47)/L47))</f>
        <v>0.2742575215246203</v>
      </c>
      <c r="X47" s="311"/>
      <c r="Y47" s="298"/>
      <c r="Z47" s="298"/>
      <c r="AA47" s="225">
        <f t="shared" si="20"/>
        <v>0</v>
      </c>
      <c r="AB47" s="225">
        <f t="shared" si="20"/>
        <v>0</v>
      </c>
      <c r="AC47" s="225">
        <f t="shared" si="20"/>
        <v>0</v>
      </c>
      <c r="AD47" s="225">
        <f t="shared" si="20"/>
        <v>0</v>
      </c>
      <c r="AE47" s="225">
        <f t="shared" si="20"/>
        <v>0</v>
      </c>
      <c r="AF47" s="227">
        <f t="shared" si="20"/>
        <v>-22.13</v>
      </c>
      <c r="AG47" s="224">
        <f t="shared" si="20"/>
        <v>0</v>
      </c>
      <c r="AH47" s="223">
        <f t="shared" si="1"/>
        <v>0</v>
      </c>
      <c r="AI47" s="224">
        <f t="shared" si="2"/>
        <v>0</v>
      </c>
      <c r="AJ47" s="223">
        <f t="shared" si="3"/>
        <v>0</v>
      </c>
      <c r="AK47" s="224">
        <f t="shared" si="4"/>
        <v>0</v>
      </c>
      <c r="AL47" s="223">
        <f t="shared" si="5"/>
        <v>0</v>
      </c>
      <c r="AM47" s="224">
        <f t="shared" si="6"/>
        <v>0</v>
      </c>
      <c r="AN47" s="223">
        <f t="shared" si="7"/>
        <v>0</v>
      </c>
      <c r="AO47" s="224">
        <f t="shared" si="8"/>
        <v>0</v>
      </c>
      <c r="AP47" s="223">
        <f t="shared" si="9"/>
        <v>0</v>
      </c>
      <c r="AQ47" s="224">
        <f t="shared" si="10"/>
        <v>0</v>
      </c>
      <c r="AR47" s="223">
        <f t="shared" si="11"/>
        <v>0</v>
      </c>
      <c r="AS47" s="224">
        <f t="shared" si="12"/>
        <v>1</v>
      </c>
      <c r="AT47" s="223">
        <f t="shared" si="13"/>
        <v>0</v>
      </c>
      <c r="AU47" s="225">
        <f t="shared" si="14"/>
        <v>0</v>
      </c>
      <c r="AV47" s="219">
        <f>IF($B45="","",$B45)</f>
        <v>1</v>
      </c>
    </row>
    <row r="48" spans="1:48" ht="14.5" customHeight="1" x14ac:dyDescent="0.2">
      <c r="A48" s="307" t="str">
        <f>IF(OR(D48="W",D49="W",D50="W",D48="1/2W",D49="1/2W",D50="1/2W",D48="1/2L",D49="1/2L",D50="1/2L"),"OK",IF(OR(D48="L",D49="L",D50="L"),"LOSS",IF(OR(D48="X",D49="X",D50="X"),"Anulado"," ")))</f>
        <v>OK</v>
      </c>
      <c r="B48" s="281">
        <v>2</v>
      </c>
      <c r="C48" s="305" t="str">
        <f>IF(E48=""," ","– "&amp;COUNTIF(B$3:B50,$B48))</f>
        <v>– 1</v>
      </c>
      <c r="D48" s="65" t="s">
        <v>31</v>
      </c>
      <c r="E48" s="326">
        <v>44714.229166666664</v>
      </c>
      <c r="F48" s="328" t="s">
        <v>444</v>
      </c>
      <c r="G48" s="66" t="s">
        <v>35</v>
      </c>
      <c r="H48" s="313" t="str">
        <f ca="1">IF(E48="","",IF(AND(DAY(E48)&lt;DAY(TODAY()),$A48=" "),"???",IF($A48=" ",IF(AND(DAY(E48)=DAY(TODAY()),HOUR(E48)&lt;=HOUR(NOW())+1),IF(AND(HOUR(E48)+2&lt;=HOUR(NOW()),DAY(E48)&lt;=DAY(TODAY()),MINUTE(E48)&lt;=MINUTE(NOW())),"???",IF(OR(MINUTE(E48)&lt;=MINUTE(NOW()),HOUR(E48)&lt;=HOUR(NOW())),"!!!","")),""),"")))</f>
        <v/>
      </c>
      <c r="I48" s="67" t="s">
        <v>19</v>
      </c>
      <c r="J48" s="69">
        <f>IF(I48="","",IF(_xlfn.XLOOKUP(I48,I$3:I47,$AV$3:AV47,0,,-1)=AV48,_xlfn.XLOOKUP(I48,I$3:I47,J$3:J47,1,,-1)+1,1))</f>
        <v>1</v>
      </c>
      <c r="K48" s="173">
        <f>IF(I48="","",_xlfn.XLOOKUP(I48,I$3:I47,K$3:K47,0,,-1)+IF($D48=" ",1,0))</f>
        <v>0</v>
      </c>
      <c r="L48" s="70">
        <v>1.111</v>
      </c>
      <c r="M48" s="71">
        <v>62</v>
      </c>
      <c r="N48" s="293" t="b">
        <v>0</v>
      </c>
      <c r="O48" s="72">
        <f>IF(OR(W48="",W49=""),"",ROUND(IF(L50&gt;0,IF(M48&gt;0,M48,IF(M49&gt;0,IF(N48=TRUE,ROUND((M49*W48)/W49,0),(M49*W48)/W49),IF(N48=TRUE,ROUND((M50*W48)/W50,0),(M50*W48)/W50))),IF(M48&gt;0,M48,IF(N48=TRUE,ROUND((M49*W48)/W49,0),(M49*W48)/W49))),2))</f>
        <v>62</v>
      </c>
      <c r="P48" s="73">
        <f t="shared" si="19"/>
        <v>68.882000000000005</v>
      </c>
      <c r="Q48" s="320">
        <f>IF($A48="Anulado",0,IF(OR($A48="LOSS",$A48="OK"),IF(OR($D48="W",$D48="1/2W",$D48="1/2L"),P48-O48,IF($D48="L",-O48,0))+IF(OR($D49="W",$D49="1/2W",$D49="1/2L"),P49-O49,IF($D49="L",-O49,0))+IF(OR($D50="W",$D50="1/2W",$D50="1/2L"),P50-O50,IF($D50="L",-O50,0)),IF(AND(OR($D48="W",$D48="1/2W",$D48="1/2L"),D49="W"),P48+P49-SUM(O48:O50)+_xlfn.XLOOKUP("X",D48:D50,O48:O50,0),IF(AND(D48=TRUE,D50="W"),P48+P50-SUM(O48:O50),IF(AND(D49="W",D50="W"),P49+P50-SUM(O48:O50)+_xlfn.XLOOKUP("X",D48:D50,O48:O50,0),IF(L50&gt;0,IF(OR($D48="W",$D48="1/2W",$D48="1/2L"),P48-SUM(O48:O50)+_xlfn.XLOOKUP("X",D48:D50,O48:O50,0),IF(OR($D48="W",$D48="1/2W",$D48="1/2L"),P49-SUM(O48:O50)+_xlfn.XLOOKUP("X",D48:D50,O48:O50,0),IF(OR($D48="W",$D48="1/2W",$D48="1/2L"),P50-SUM(O48:O50)+_xlfn.XLOOKUP("X",D48:D50,O48:O50,0),IF(SUM(P48:P50)/3-SUM(O48:O50)+_xlfn.XLOOKUP("X",D48:D50,O48:O50,0)&gt;0,SUM(P48:P50)/3-SUM(O48:O50)+_xlfn.XLOOKUP("X",D48:D50,O48:O50,0),LARGE(P48:P50,1)-SUM(O48:O50))))),IF(OR($D48="W",$D48="1/2W",$D48="1/2L"),P48-SUM(O48:O49)+_xlfn.XLOOKUP("X",D48:D50,O48:O50,0),IF(OR($D48="W",$D48="1/2W",$D48="1/2L"),P49-SUM(O48:O49)+_xlfn.XLOOKUP("X",D48:D50,O48:O50,0),SUM(P48:P49)/2-SUM(O48:O49)+_xlfn.XLOOKUP("X",D48:D50,O48:O50,0)))))))))</f>
        <v>2.4320000000000053</v>
      </c>
      <c r="R48" s="319">
        <f>IF(Q48=0,0,Q48/SUM(O48:O50))</f>
        <v>3.659894657637329E-2</v>
      </c>
      <c r="S48" s="296">
        <f>IF($B48=$B45,IF(OR($A48="LOSS",$A48="OK",$A48="Anulada"),Q48,0)+S45,IF(OR($A48="LOSS",$A48="OK",$A48="Anulada"),Q48,0))</f>
        <v>2.4320000000000053</v>
      </c>
      <c r="T48" s="296">
        <f>IF($B48=$B45,IF(Q48&lt;0,IF(G50="",Q48,0),Q48)+T45,Q48)</f>
        <v>2.4320000000000053</v>
      </c>
      <c r="U48" s="296">
        <f>IF($B48=$B45,IF(Q48&lt;0,IF(G50="",Q48,0),Q48)+U45,Q48)</f>
        <v>2.4320000000000053</v>
      </c>
      <c r="V48" s="323">
        <f>IF(U48=0,0,U48/X48)</f>
        <v>3.659894657637329E-2</v>
      </c>
      <c r="W48" s="74">
        <f>IF(L48="","",IF(L50&gt;0,(SUM(L48:L50)/L48)/(SUM(L48:L50)/L48+SUM(L48:L50)/L49+SUM(L48:L50)/L50),L49/SUM(L48:L49)))</f>
        <v>0.81126338671261511</v>
      </c>
      <c r="X48" s="321">
        <f>IF($B48=$B45,X45+SUM(O48:O50),SUM(O48:O50))</f>
        <v>66.45</v>
      </c>
      <c r="Y48" s="296">
        <f>IF($A48=" ",SUM(O48:O50),0)+Y45</f>
        <v>0</v>
      </c>
      <c r="Z48" s="296">
        <f>IF($B48="","",Z45+Q48)</f>
        <v>83.776118208955253</v>
      </c>
      <c r="AA48" s="225">
        <f t="shared" si="20"/>
        <v>0</v>
      </c>
      <c r="AB48" s="227">
        <f t="shared" si="20"/>
        <v>6.882000000000005</v>
      </c>
      <c r="AC48" s="225">
        <f t="shared" si="20"/>
        <v>0</v>
      </c>
      <c r="AD48" s="225">
        <f t="shared" si="20"/>
        <v>0</v>
      </c>
      <c r="AE48" s="225">
        <f t="shared" si="20"/>
        <v>0</v>
      </c>
      <c r="AF48" s="225">
        <f t="shared" si="20"/>
        <v>0</v>
      </c>
      <c r="AG48" s="224">
        <f t="shared" si="20"/>
        <v>0</v>
      </c>
      <c r="AH48" s="223">
        <f t="shared" si="1"/>
        <v>0</v>
      </c>
      <c r="AI48" s="224">
        <f t="shared" si="2"/>
        <v>0</v>
      </c>
      <c r="AJ48" s="223">
        <f t="shared" si="3"/>
        <v>1</v>
      </c>
      <c r="AK48" s="224">
        <f t="shared" si="4"/>
        <v>0</v>
      </c>
      <c r="AL48" s="223">
        <f t="shared" si="5"/>
        <v>0</v>
      </c>
      <c r="AM48" s="224">
        <f t="shared" si="6"/>
        <v>0</v>
      </c>
      <c r="AN48" s="223">
        <f t="shared" si="7"/>
        <v>0</v>
      </c>
      <c r="AO48" s="224">
        <f t="shared" si="8"/>
        <v>0</v>
      </c>
      <c r="AP48" s="223">
        <f t="shared" si="9"/>
        <v>0</v>
      </c>
      <c r="AQ48" s="224">
        <f t="shared" si="10"/>
        <v>0</v>
      </c>
      <c r="AR48" s="223">
        <f t="shared" si="11"/>
        <v>0</v>
      </c>
      <c r="AS48" s="224">
        <f t="shared" si="12"/>
        <v>0</v>
      </c>
      <c r="AT48" s="223">
        <f t="shared" si="13"/>
        <v>0</v>
      </c>
      <c r="AU48" s="225">
        <f t="shared" si="14"/>
        <v>0</v>
      </c>
      <c r="AV48" s="226">
        <f>IF($B48="","",$B48)</f>
        <v>2</v>
      </c>
    </row>
    <row r="49" spans="1:48" ht="14.5" customHeight="1" x14ac:dyDescent="0.2">
      <c r="A49" s="308"/>
      <c r="B49" s="282"/>
      <c r="C49" s="303"/>
      <c r="D49" s="79" t="s">
        <v>28</v>
      </c>
      <c r="E49" s="277"/>
      <c r="F49" s="291"/>
      <c r="G49" s="80" t="s">
        <v>36</v>
      </c>
      <c r="H49" s="277"/>
      <c r="I49" s="81" t="s">
        <v>20</v>
      </c>
      <c r="J49" s="83">
        <f>IF(I49="","",IF(_xlfn.XLOOKUP(I49,I$3:I48,$AV$3:AV48,0,,-1)=AV49,_xlfn.XLOOKUP(I49,I$3:I48,J$3:J48,1,,-1)+1,1))</f>
        <v>1</v>
      </c>
      <c r="K49" s="174">
        <f>IF(I49="","",_xlfn.XLOOKUP(I49,I$3:I48,K$3:K48,0,,-1)+IF($D49=" ",1,0))</f>
        <v>0</v>
      </c>
      <c r="L49" s="84">
        <v>6.5</v>
      </c>
      <c r="M49" s="85">
        <v>1.05</v>
      </c>
      <c r="N49" s="294"/>
      <c r="O49" s="86">
        <f>IF(OR(W48="",W49=""),"",ROUND(IF(L50&gt;0,IF(M49&gt;0,M49,IF(M48&gt;0,IF(N48=TRUE,ROUND((M48*W49)/W48,0),(M48*W49)/W48),IF(M49&gt;0,IF(N48=TRUE,ROUND(M49,0),M49),IF(M50&gt;0,IF(N48=TRUE,ROUND(O50*W49/W50,0),O50*W49/W50),0)))),IF(M49&gt;0,M49,IF(N48=TRUE,ROUND((M48*W49)/W48,0),(M48*W49)/W48))),2))</f>
        <v>1.05</v>
      </c>
      <c r="P49" s="87">
        <f t="shared" si="19"/>
        <v>6.8250000000000002</v>
      </c>
      <c r="Q49" s="277"/>
      <c r="R49" s="286"/>
      <c r="S49" s="286"/>
      <c r="T49" s="286"/>
      <c r="U49" s="286"/>
      <c r="V49" s="288"/>
      <c r="W49" s="88">
        <f>IF(L49="","",IF(L50&gt;0,(SUM(L48:L50)/L49)/(SUM(L48:L50)/L48+SUM(L48:L50)/L49+SUM(L48:L50)/L50),L48/SUM(L48:L49)))</f>
        <v>0.13866363425195619</v>
      </c>
      <c r="X49" s="311"/>
      <c r="Y49" s="298"/>
      <c r="Z49" s="298"/>
      <c r="AA49" s="225">
        <f t="shared" si="20"/>
        <v>0</v>
      </c>
      <c r="AB49" s="225">
        <f t="shared" si="20"/>
        <v>0</v>
      </c>
      <c r="AC49" s="227">
        <f t="shared" si="20"/>
        <v>-1.05</v>
      </c>
      <c r="AD49" s="225">
        <f t="shared" si="20"/>
        <v>0</v>
      </c>
      <c r="AE49" s="225">
        <f t="shared" si="20"/>
        <v>0</v>
      </c>
      <c r="AF49" s="225">
        <f t="shared" si="20"/>
        <v>0</v>
      </c>
      <c r="AG49" s="224">
        <f t="shared" si="20"/>
        <v>0</v>
      </c>
      <c r="AH49" s="223">
        <f t="shared" si="1"/>
        <v>0</v>
      </c>
      <c r="AI49" s="224">
        <f t="shared" si="2"/>
        <v>0</v>
      </c>
      <c r="AJ49" s="223">
        <f t="shared" si="3"/>
        <v>0</v>
      </c>
      <c r="AK49" s="224">
        <f t="shared" si="4"/>
        <v>0</v>
      </c>
      <c r="AL49" s="223">
        <f t="shared" si="5"/>
        <v>0</v>
      </c>
      <c r="AM49" s="224">
        <f t="shared" si="6"/>
        <v>1</v>
      </c>
      <c r="AN49" s="223">
        <f t="shared" si="7"/>
        <v>0</v>
      </c>
      <c r="AO49" s="224">
        <f t="shared" si="8"/>
        <v>0</v>
      </c>
      <c r="AP49" s="223">
        <f t="shared" si="9"/>
        <v>0</v>
      </c>
      <c r="AQ49" s="224">
        <f t="shared" si="10"/>
        <v>0</v>
      </c>
      <c r="AR49" s="223">
        <f t="shared" si="11"/>
        <v>0</v>
      </c>
      <c r="AS49" s="224">
        <f t="shared" si="12"/>
        <v>0</v>
      </c>
      <c r="AT49" s="223">
        <f t="shared" si="13"/>
        <v>0</v>
      </c>
      <c r="AU49" s="225">
        <f t="shared" si="14"/>
        <v>0</v>
      </c>
      <c r="AV49" s="226">
        <f>IF($B48="","",$B48)</f>
        <v>2</v>
      </c>
    </row>
    <row r="50" spans="1:48" ht="14.5" customHeight="1" x14ac:dyDescent="0.2">
      <c r="A50" s="309"/>
      <c r="B50" s="283"/>
      <c r="C50" s="304"/>
      <c r="D50" s="90" t="s">
        <v>28</v>
      </c>
      <c r="E50" s="278"/>
      <c r="F50" s="292"/>
      <c r="G50" s="91">
        <v>2</v>
      </c>
      <c r="H50" s="278"/>
      <c r="I50" s="92" t="s">
        <v>20</v>
      </c>
      <c r="J50" s="94">
        <f>IF(I50="","",IF(_xlfn.XLOOKUP(I50,I$3:I49,$AV$3:AV49,0,,-1)=AV50,_xlfn.XLOOKUP(I50,I$3:I49,J$3:J49,1,,-1)+1,1))</f>
        <v>2</v>
      </c>
      <c r="K50" s="180">
        <f>IF(I50="","",_xlfn.XLOOKUP(I50,I$3:I49,K$3:K49,0,,-1)+IF($D50=" ",1,0))</f>
        <v>0</v>
      </c>
      <c r="L50" s="95">
        <v>18</v>
      </c>
      <c r="M50" s="96">
        <v>3.4</v>
      </c>
      <c r="N50" s="295"/>
      <c r="O50" s="97">
        <f>IF(OR(W48="",W49=""),"",IF(L50&gt;0,ROUND(IF(M50&gt;0,M50,IF(M48&gt;0,IF(N48=TRUE,ROUND((M48*W50)/W48,0),(M48*W50)/W48),IF(M49&gt;0,IF(N48=TRUE,ROUND((M49*W50)/W49,0),(M49*W50)/W49),IF(M50&gt;0,M50,0)))),2),""))</f>
        <v>3.4</v>
      </c>
      <c r="P50" s="98">
        <f t="shared" si="19"/>
        <v>61.199999999999996</v>
      </c>
      <c r="Q50" s="278"/>
      <c r="R50" s="278"/>
      <c r="S50" s="278"/>
      <c r="T50" s="278"/>
      <c r="U50" s="278"/>
      <c r="V50" s="289"/>
      <c r="W50" s="99">
        <f>IF(L50="","",(SUM(L48:L50)/L50)/(SUM(L48:L50)/L48+SUM(L48:L50)/L49+SUM(L48:L50)/L50))</f>
        <v>5.0072979035428629E-2</v>
      </c>
      <c r="X50" s="311"/>
      <c r="Y50" s="298"/>
      <c r="Z50" s="298"/>
      <c r="AA50" s="225">
        <f t="shared" si="20"/>
        <v>0</v>
      </c>
      <c r="AB50" s="225">
        <f t="shared" si="20"/>
        <v>0</v>
      </c>
      <c r="AC50" s="227">
        <f t="shared" si="20"/>
        <v>-3.4</v>
      </c>
      <c r="AD50" s="225">
        <f t="shared" si="20"/>
        <v>0</v>
      </c>
      <c r="AE50" s="225">
        <f t="shared" si="20"/>
        <v>0</v>
      </c>
      <c r="AF50" s="225">
        <f t="shared" si="20"/>
        <v>0</v>
      </c>
      <c r="AG50" s="224">
        <f t="shared" si="20"/>
        <v>0</v>
      </c>
      <c r="AH50" s="223">
        <f t="shared" si="1"/>
        <v>0</v>
      </c>
      <c r="AI50" s="224">
        <f t="shared" si="2"/>
        <v>0</v>
      </c>
      <c r="AJ50" s="223">
        <f t="shared" si="3"/>
        <v>0</v>
      </c>
      <c r="AK50" s="224">
        <f t="shared" si="4"/>
        <v>0</v>
      </c>
      <c r="AL50" s="223">
        <f t="shared" si="5"/>
        <v>0</v>
      </c>
      <c r="AM50" s="224">
        <f t="shared" si="6"/>
        <v>1</v>
      </c>
      <c r="AN50" s="223">
        <f t="shared" si="7"/>
        <v>0</v>
      </c>
      <c r="AO50" s="224">
        <f t="shared" si="8"/>
        <v>0</v>
      </c>
      <c r="AP50" s="223">
        <f t="shared" si="9"/>
        <v>0</v>
      </c>
      <c r="AQ50" s="224">
        <f t="shared" si="10"/>
        <v>0</v>
      </c>
      <c r="AR50" s="223">
        <f t="shared" si="11"/>
        <v>0</v>
      </c>
      <c r="AS50" s="224">
        <f t="shared" si="12"/>
        <v>0</v>
      </c>
      <c r="AT50" s="223">
        <f t="shared" si="13"/>
        <v>0</v>
      </c>
      <c r="AU50" s="225">
        <f t="shared" si="14"/>
        <v>0</v>
      </c>
      <c r="AV50" s="226">
        <f>IF($B48="","",$B48)</f>
        <v>2</v>
      </c>
    </row>
    <row r="51" spans="1:48" ht="14.5" customHeight="1" x14ac:dyDescent="0.2">
      <c r="A51" s="312" t="str">
        <f>IF(OR(D51="W",D52="W",D53="W",D51="1/2W",D52="1/2W",D53="1/2W",D51="1/2L",D52="1/2L",D53="1/2L"),"OK",IF(OR(D51="L",D52="L",D53="L"),"LOSS",IF(OR(D51="X",D52="X",D53="X"),"Anulado"," ")))</f>
        <v>OK</v>
      </c>
      <c r="B51" s="299">
        <f>IF(E51="","",$B48)</f>
        <v>2</v>
      </c>
      <c r="C51" s="302" t="str">
        <f>IF(E51=""," ","– "&amp;COUNTIF(B$3:B53,$B51))</f>
        <v>– 2</v>
      </c>
      <c r="D51" s="25" t="s">
        <v>31</v>
      </c>
      <c r="E51" s="325">
        <v>44713.625</v>
      </c>
      <c r="F51" s="315" t="s">
        <v>445</v>
      </c>
      <c r="G51" s="117" t="s">
        <v>254</v>
      </c>
      <c r="H51" s="306" t="str">
        <f ca="1">IF(E51="","",IF(AND(DAY(E51)&lt;DAY(TODAY()),$A51=" "),"???",IF($A51=" ",IF(AND(DAY(E51)=DAY(TODAY()),HOUR(E51)&lt;=HOUR(NOW())+1),IF(AND(HOUR(E51)+2&lt;=HOUR(NOW()),DAY(E51)&lt;=DAY(TODAY()),MINUTE(E51)&lt;=MINUTE(NOW())),"???",IF(OR(MINUTE(E51)&lt;=MINUTE(NOW()),HOUR(E51)&lt;=HOUR(NOW())),"!!!","")),""),"")))</f>
        <v/>
      </c>
      <c r="I51" s="27" t="s">
        <v>23</v>
      </c>
      <c r="J51" s="175">
        <f>IF(I51="","",IF(_xlfn.XLOOKUP(I51,I$3:I50,$AV$3:AV50,0,,-1)=AV51,_xlfn.XLOOKUP(I51,I$3:I50,J$3:J50,1,,-1)+1,1))</f>
        <v>1</v>
      </c>
      <c r="K51" s="176">
        <f>IF(I51="","",_xlfn.XLOOKUP(I51,I$3:I50,K$3:K50,0,,-1)+IF($D51=" ",1,0))</f>
        <v>0</v>
      </c>
      <c r="L51" s="118">
        <v>2.0699999999999998</v>
      </c>
      <c r="M51" s="119"/>
      <c r="N51" s="318" t="b">
        <v>0</v>
      </c>
      <c r="O51" s="102">
        <f>IF(OR(W51="",W52=""),"",ROUND(IF(L53&gt;0,IF(M51&gt;0,M51,IF(M52&gt;0,IF(N51=TRUE,ROUND((M52*W51)/W52,0),(M52*W51)/W52),IF(N51=TRUE,ROUND((M53*W51)/W53,0),(M53*W51)/W53))),IF(M51&gt;0,M51,IF(N51=TRUE,ROUND((M52*W51)/W52,0),(M52*W51)/W52))),2))</f>
        <v>36.44</v>
      </c>
      <c r="P51" s="33">
        <f t="shared" si="19"/>
        <v>75.430799999999991</v>
      </c>
      <c r="Q51" s="301">
        <f>IF($A51="Anulado",0,IF(OR($A51="LOSS",$A51="OK"),IF(OR($D51="W",$D51="1/2W",$D51="1/2L"),P51-O51,IF($D51="L",-O51,0))+IF(OR($D52="W",$D52="1/2W",$D52="1/2L"),P52-O52,IF($D52="L",-O52,0))+IF(OR($D53="W",$D53="1/2W",$D53="1/2L"),P53-O53,IF($D53="L",-O53,0)),IF(AND(OR($D51="W",$D51="1/2W",$D51="1/2L"),D52="W"),P51+P52-SUM(O51:O53)+_xlfn.XLOOKUP("X",D51:D53,O51:O53,0),IF(AND(D51=TRUE,D53="W"),P51+P53-SUM(O51:O53),IF(AND(D52="W",D53="W"),P52+P53-SUM(O51:O53)+_xlfn.XLOOKUP("X",D51:D53,O51:O53,0),IF(L53&gt;0,IF(OR($D51="W",$D51="1/2W",$D51="1/2L"),P51-SUM(O51:O53)+_xlfn.XLOOKUP("X",D51:D53,O51:O53,0),IF(OR($D51="W",$D51="1/2W",$D51="1/2L"),P52-SUM(O51:O53)+_xlfn.XLOOKUP("X",D51:D53,O51:O53,0),IF(OR($D51="W",$D51="1/2W",$D51="1/2L"),P53-SUM(O51:O53)+_xlfn.XLOOKUP("X",D51:D53,O51:O53,0),IF(SUM(P51:P53)/3-SUM(O51:O53)+_xlfn.XLOOKUP("X",D51:D53,O51:O53,0)&gt;0,SUM(P51:P53)/3-SUM(O51:O53)+_xlfn.XLOOKUP("X",D51:D53,O51:O53,0),LARGE(P51:P53,1)-SUM(O51:O53))))),IF(OR($D51="W",$D51="1/2W",$D51="1/2L"),P51-SUM(O51:O52)+_xlfn.XLOOKUP("X",D51:D53,O51:O53,0),IF(OR($D51="W",$D51="1/2W",$D51="1/2L"),P52-SUM(O51:O52)+_xlfn.XLOOKUP("X",D51:D53,O51:O53,0),SUM(P51:P52)/2-SUM(O51:O52)+_xlfn.XLOOKUP("X",D51:D53,O51:O53,0)))))))))</f>
        <v>3.990799999999993</v>
      </c>
      <c r="R51" s="300">
        <f>IF(Q51=0,0,Q51/SUM(O51:O53))</f>
        <v>5.5862262038073811E-2</v>
      </c>
      <c r="S51" s="285">
        <f>IF($B51=$B48,IF(OR($A51="LOSS",$A51="OK",$A51="Anulada"),Q51,0)+S48,IF(OR($A51="LOSS",$A51="OK",$A51="Anulada"),Q51,0))</f>
        <v>6.4227999999999987</v>
      </c>
      <c r="T51" s="285">
        <f>IF($B51="",0,IF($B51=$B48,IF(G53="",IF(OR(G51="DNB1",G51="DNB2",G51="AH1(0)",G51="AH2(0)",G51="AH1(1)",G51="AH2(1)",G51="AH1(2)",G51="AH2(2)",G51="AH1(3)",G51="AH2(3)",G51="AH1(4)",G51="AH2(4)"),0,IF(Q51&lt;0,IF(G53="",SMALL(P51:P53,1)-SUM(O51:O53),0),SMALL(P51:P53,1)-SUM(O51:O53))),IF(Q51&lt;0,IF(G53="",SMALL(P51:P53,1)-SUM(O51:O53),0),SMALL(P51:P53,1)-SUM(O51:O53)))+T48,IF(G53="",IF(OR(G51="DNB1",G51="DNB2",G51="AH1(0)",G51="AH2(0)",G51="AH1(1)",G51="AH2(1)",G51="AH1(2)",G51="AH2(2)",G51="AH1(3)",G51="AH2(3)",G51="AH1(4)",G51="AH2(4)"),0,IF(Q51&lt;0,IF(G53="",SMALL(P51:P53,1)-SUM(O51:O53),0),SMALL(P51:P53,1)-SUM(O51:O53))),IF(Q51&lt;0,IF(G53="",SMALL(P51:P53,1)-SUM(O51:O53),0),SMALL(P51:P53,1)-SUM(O51:O53)))))</f>
        <v>6.4170000000000051</v>
      </c>
      <c r="U51" s="285">
        <f>IF($B51=$B48,IF(Q51&lt;0,IF(G53="",Q51,0),Q51)+U48,Q51)</f>
        <v>6.4227999999999987</v>
      </c>
      <c r="V51" s="287">
        <f>IF(U51=0,0,U51/X51)</f>
        <v>4.6579157299296535E-2</v>
      </c>
      <c r="W51" s="34">
        <f>IF(L51="","",IF(L53&gt;0,(SUM(L51:L53)/L51)/(SUM(L51:L53)/L51+SUM(L51:L53)/L52+SUM(L51:L53)/L53),L52/SUM(L51:L52)))</f>
        <v>0.51005917159763314</v>
      </c>
      <c r="X51" s="322">
        <f>IF($B51=$B48,X48+SUM(O51:O53),SUM(O51:O53))</f>
        <v>137.88999999999999</v>
      </c>
      <c r="Y51" s="285">
        <f>IF($A51=" ",SUM(O51:O53),0)+Y48</f>
        <v>0</v>
      </c>
      <c r="Z51" s="285">
        <f>IF($B51="","",Z48+Q51)</f>
        <v>87.766918208955246</v>
      </c>
      <c r="AA51" s="225">
        <f t="shared" si="20"/>
        <v>0</v>
      </c>
      <c r="AB51" s="225">
        <f t="shared" si="20"/>
        <v>0</v>
      </c>
      <c r="AC51" s="225">
        <f t="shared" si="20"/>
        <v>0</v>
      </c>
      <c r="AD51" s="225">
        <f t="shared" si="20"/>
        <v>0</v>
      </c>
      <c r="AE51" s="225">
        <f t="shared" si="20"/>
        <v>0</v>
      </c>
      <c r="AF51" s="227">
        <f t="shared" si="20"/>
        <v>38.990799999999993</v>
      </c>
      <c r="AG51" s="224">
        <f t="shared" si="20"/>
        <v>0</v>
      </c>
      <c r="AH51" s="223">
        <f t="shared" si="1"/>
        <v>0</v>
      </c>
      <c r="AI51" s="224">
        <f t="shared" si="2"/>
        <v>0</v>
      </c>
      <c r="AJ51" s="223">
        <f t="shared" si="3"/>
        <v>0</v>
      </c>
      <c r="AK51" s="224">
        <f t="shared" si="4"/>
        <v>0</v>
      </c>
      <c r="AL51" s="223">
        <f t="shared" si="5"/>
        <v>0</v>
      </c>
      <c r="AM51" s="224">
        <f t="shared" si="6"/>
        <v>0</v>
      </c>
      <c r="AN51" s="223">
        <f t="shared" si="7"/>
        <v>0</v>
      </c>
      <c r="AO51" s="224">
        <f t="shared" si="8"/>
        <v>0</v>
      </c>
      <c r="AP51" s="223">
        <f t="shared" si="9"/>
        <v>0</v>
      </c>
      <c r="AQ51" s="224">
        <f t="shared" si="10"/>
        <v>0</v>
      </c>
      <c r="AR51" s="223">
        <f t="shared" si="11"/>
        <v>1</v>
      </c>
      <c r="AS51" s="224">
        <f t="shared" si="12"/>
        <v>0</v>
      </c>
      <c r="AT51" s="223">
        <f t="shared" si="13"/>
        <v>0</v>
      </c>
      <c r="AU51" s="225">
        <f t="shared" si="14"/>
        <v>0</v>
      </c>
      <c r="AV51" s="219">
        <f>IF($B51="","",$B51)</f>
        <v>2</v>
      </c>
    </row>
    <row r="52" spans="1:48" ht="14.5" customHeight="1" x14ac:dyDescent="0.2">
      <c r="A52" s="308"/>
      <c r="B52" s="282"/>
      <c r="C52" s="303"/>
      <c r="D52" s="39" t="s">
        <v>28</v>
      </c>
      <c r="E52" s="277"/>
      <c r="F52" s="291"/>
      <c r="G52" s="120" t="s">
        <v>253</v>
      </c>
      <c r="H52" s="277"/>
      <c r="I52" s="42" t="s">
        <v>18</v>
      </c>
      <c r="J52" s="177">
        <f>IF(I52="","",IF(_xlfn.XLOOKUP(I52,I$3:I51,$AV$3:AV51,0,,-1)=AV52,_xlfn.XLOOKUP(I52,I$3:I51,J$3:J51,1,,-1)+1,1))</f>
        <v>1</v>
      </c>
      <c r="K52" s="178">
        <f>IF(I52="","",_xlfn.XLOOKUP(I52,I$3:I51,K$3:K51,0,,-1)+IF($D52=" ",1,0))</f>
        <v>0</v>
      </c>
      <c r="L52" s="121">
        <v>2.1549999999999998</v>
      </c>
      <c r="M52" s="122">
        <v>35</v>
      </c>
      <c r="N52" s="294"/>
      <c r="O52" s="47">
        <f>IF(OR(W51="",W52=""),"",ROUND(IF(L53&gt;0,IF(M52&gt;0,M52,IF(M51&gt;0,IF(N51=TRUE,ROUND((M51*W52)/W51,0),(M51*W52)/W51),IF(M52&gt;0,IF(N51=TRUE,ROUND(M52,0),M52),IF(M53&gt;0,IF(N51=TRUE,ROUND(O53*W52/W53,0),O53*W52/W53),0)))),IF(M52&gt;0,M52,IF(N51=TRUE,ROUND((M51*W52)/W51,0),(M51*W52)/W51))),2))</f>
        <v>35</v>
      </c>
      <c r="P52" s="48">
        <f t="shared" si="19"/>
        <v>75.424999999999997</v>
      </c>
      <c r="Q52" s="277"/>
      <c r="R52" s="286"/>
      <c r="S52" s="286"/>
      <c r="T52" s="286"/>
      <c r="U52" s="286"/>
      <c r="V52" s="288"/>
      <c r="W52" s="49">
        <f>IF(L52="","",IF(L53&gt;0,(SUM(L51:L53)/L52)/(SUM(L51:L53)/L51+SUM(L51:L53)/L52+SUM(L51:L53)/L53),L51/SUM(L51:L52)))</f>
        <v>0.48994082840236686</v>
      </c>
      <c r="X52" s="311"/>
      <c r="Y52" s="298"/>
      <c r="Z52" s="298"/>
      <c r="AA52" s="227">
        <f t="shared" si="20"/>
        <v>-35</v>
      </c>
      <c r="AB52" s="225">
        <f t="shared" si="20"/>
        <v>0</v>
      </c>
      <c r="AC52" s="225">
        <f t="shared" si="20"/>
        <v>0</v>
      </c>
      <c r="AD52" s="225">
        <f t="shared" si="20"/>
        <v>0</v>
      </c>
      <c r="AE52" s="225">
        <f t="shared" si="20"/>
        <v>0</v>
      </c>
      <c r="AF52" s="225">
        <f t="shared" si="20"/>
        <v>0</v>
      </c>
      <c r="AG52" s="224">
        <f t="shared" si="20"/>
        <v>0</v>
      </c>
      <c r="AH52" s="223">
        <f t="shared" si="1"/>
        <v>0</v>
      </c>
      <c r="AI52" s="224">
        <f t="shared" si="2"/>
        <v>1</v>
      </c>
      <c r="AJ52" s="223">
        <f t="shared" si="3"/>
        <v>0</v>
      </c>
      <c r="AK52" s="224">
        <f t="shared" si="4"/>
        <v>0</v>
      </c>
      <c r="AL52" s="223">
        <f t="shared" si="5"/>
        <v>0</v>
      </c>
      <c r="AM52" s="224">
        <f t="shared" si="6"/>
        <v>0</v>
      </c>
      <c r="AN52" s="223">
        <f t="shared" si="7"/>
        <v>0</v>
      </c>
      <c r="AO52" s="224">
        <f t="shared" si="8"/>
        <v>0</v>
      </c>
      <c r="AP52" s="223">
        <f t="shared" si="9"/>
        <v>0</v>
      </c>
      <c r="AQ52" s="224">
        <f t="shared" si="10"/>
        <v>0</v>
      </c>
      <c r="AR52" s="223">
        <f t="shared" si="11"/>
        <v>0</v>
      </c>
      <c r="AS52" s="224">
        <f t="shared" si="12"/>
        <v>0</v>
      </c>
      <c r="AT52" s="223">
        <f t="shared" si="13"/>
        <v>0</v>
      </c>
      <c r="AU52" s="225">
        <f t="shared" si="14"/>
        <v>0</v>
      </c>
      <c r="AV52" s="219">
        <f>IF($B51="","",$B51)</f>
        <v>2</v>
      </c>
    </row>
    <row r="53" spans="1:48" ht="14.5" customHeight="1" x14ac:dyDescent="0.2">
      <c r="A53" s="309"/>
      <c r="B53" s="283"/>
      <c r="C53" s="304"/>
      <c r="D53" s="54" t="s">
        <v>32</v>
      </c>
      <c r="E53" s="278"/>
      <c r="F53" s="327"/>
      <c r="G53" s="134"/>
      <c r="H53" s="278"/>
      <c r="I53" s="57"/>
      <c r="J53" s="179" t="str">
        <f>IF(I53="","",IF(_xlfn.XLOOKUP(I53,I$3:I52,$AV$3:AV52,0,,-1)=AV53,_xlfn.XLOOKUP(I53,I$3:I52,J$3:J52,1,,-1)+1,1))</f>
        <v/>
      </c>
      <c r="K53" s="63" t="str">
        <f>IF(I53="","",_xlfn.XLOOKUP(I53,I$3:I52,K$3:K52,0,,-1)+IF($D53=" ",1,0))</f>
        <v/>
      </c>
      <c r="L53" s="55"/>
      <c r="M53" s="128"/>
      <c r="N53" s="295"/>
      <c r="O53" s="62" t="str">
        <f>IF(OR(W51="",W52=""),"",IF(L53&gt;0,ROUND(IF(M53&gt;0,M53,IF(M51&gt;0,IF(N51=TRUE,ROUND((M51*W53)/W51,0),(M51*W53)/W51),IF(M52&gt;0,IF(N51=TRUE,ROUND((M52*W53)/W52,0),(M52*W53)/W52),IF(M53&gt;0,M53,0)))),2),""))</f>
        <v/>
      </c>
      <c r="P53" s="63" t="str">
        <f t="shared" si="19"/>
        <v/>
      </c>
      <c r="Q53" s="278"/>
      <c r="R53" s="278"/>
      <c r="S53" s="278"/>
      <c r="T53" s="278"/>
      <c r="U53" s="278"/>
      <c r="V53" s="289"/>
      <c r="W53" s="64" t="str">
        <f>IF(L53="","",(SUM(L51:L53)/L53)/(SUM(L51:L53)/L51+SUM(L51:L53)/L52+SUM(L51:L53)/L53))</f>
        <v/>
      </c>
      <c r="X53" s="311"/>
      <c r="Y53" s="298"/>
      <c r="Z53" s="298"/>
      <c r="AA53" s="225">
        <f t="shared" ref="AA53:AG62" si="21">IF($I53=AA$2,IF(OR($D53="W",$D53="1/2W",$D53="1/2L"),$P53-$O53,IF($D53="X",0,-$O53)),0)</f>
        <v>0</v>
      </c>
      <c r="AB53" s="225">
        <f t="shared" si="21"/>
        <v>0</v>
      </c>
      <c r="AC53" s="225">
        <f t="shared" si="21"/>
        <v>0</v>
      </c>
      <c r="AD53" s="225">
        <f t="shared" si="21"/>
        <v>0</v>
      </c>
      <c r="AE53" s="225">
        <f t="shared" si="21"/>
        <v>0</v>
      </c>
      <c r="AF53" s="225">
        <f t="shared" si="21"/>
        <v>0</v>
      </c>
      <c r="AG53" s="224">
        <f t="shared" si="21"/>
        <v>0</v>
      </c>
      <c r="AH53" s="223">
        <f t="shared" si="1"/>
        <v>0</v>
      </c>
      <c r="AI53" s="224">
        <f t="shared" si="2"/>
        <v>0</v>
      </c>
      <c r="AJ53" s="223">
        <f t="shared" si="3"/>
        <v>0</v>
      </c>
      <c r="AK53" s="224">
        <f t="shared" si="4"/>
        <v>0</v>
      </c>
      <c r="AL53" s="223">
        <f t="shared" si="5"/>
        <v>0</v>
      </c>
      <c r="AM53" s="224">
        <f t="shared" si="6"/>
        <v>0</v>
      </c>
      <c r="AN53" s="223">
        <f t="shared" si="7"/>
        <v>0</v>
      </c>
      <c r="AO53" s="224">
        <f t="shared" si="8"/>
        <v>0</v>
      </c>
      <c r="AP53" s="223">
        <f t="shared" si="9"/>
        <v>0</v>
      </c>
      <c r="AQ53" s="224">
        <f t="shared" si="10"/>
        <v>0</v>
      </c>
      <c r="AR53" s="223">
        <f t="shared" si="11"/>
        <v>0</v>
      </c>
      <c r="AS53" s="224">
        <f t="shared" si="12"/>
        <v>0</v>
      </c>
      <c r="AT53" s="223">
        <f t="shared" si="13"/>
        <v>0</v>
      </c>
      <c r="AU53" s="225">
        <f t="shared" si="14"/>
        <v>0</v>
      </c>
      <c r="AV53" s="219">
        <f>IF($B51="","",$B51)</f>
        <v>2</v>
      </c>
    </row>
    <row r="54" spans="1:48" ht="14.5" customHeight="1" x14ac:dyDescent="0.2">
      <c r="A54" s="307" t="str">
        <f>IF(OR(D54="W",D55="W",D56="W",D54="1/2W",D55="1/2W",D56="1/2W",D54="1/2L",D55="1/2L",D56="1/2L"),"OK",IF(OR(D54="L",D55="L",D56="L"),"LOSS",IF(OR(D54="X",D55="X",D56="X"),"Anulado"," ")))</f>
        <v>OK</v>
      </c>
      <c r="B54" s="281">
        <f>IF(E54="","",$B51)</f>
        <v>2</v>
      </c>
      <c r="C54" s="305" t="str">
        <f>IF(E54=""," ","– "&amp;COUNTIF(B$3:B56,$B54))</f>
        <v>– 3</v>
      </c>
      <c r="D54" s="65" t="s">
        <v>28</v>
      </c>
      <c r="E54" s="326">
        <v>44714.291666666664</v>
      </c>
      <c r="F54" s="328" t="s">
        <v>446</v>
      </c>
      <c r="G54" s="136">
        <v>1</v>
      </c>
      <c r="H54" s="313" t="str">
        <f ca="1">IF(E54="","",IF(AND(DAY(E54)&lt;DAY(TODAY()),$A54=" "),"???",IF($A54=" ",IF(AND(DAY(E54)=DAY(TODAY()),HOUR(E54)&lt;=HOUR(NOW())+1),IF(AND(HOUR(E54)+2&lt;=HOUR(NOW()),DAY(E54)&lt;=DAY(TODAY()),MINUTE(E54)&lt;=MINUTE(NOW())),"???",IF(OR(MINUTE(E54)&lt;=MINUTE(NOW()),HOUR(E54)&lt;=HOUR(NOW())),"!!!","")),""),"")))</f>
        <v/>
      </c>
      <c r="I54" s="67" t="s">
        <v>23</v>
      </c>
      <c r="J54" s="69">
        <f>IF(I54="","",IF(_xlfn.XLOOKUP(I54,I$3:I53,$AV$3:AV53,0,,-1)=AV54,_xlfn.XLOOKUP(I54,I$3:I53,J$3:J53,1,,-1)+1,1))</f>
        <v>2</v>
      </c>
      <c r="K54" s="173">
        <f>IF(I54="","",_xlfn.XLOOKUP(I54,I$3:I53,K$3:K53,0,,-1)+IF($D54=" ",1,0))</f>
        <v>0</v>
      </c>
      <c r="L54" s="70">
        <v>5.49</v>
      </c>
      <c r="M54" s="71">
        <v>16.45</v>
      </c>
      <c r="N54" s="293" t="b">
        <v>0</v>
      </c>
      <c r="O54" s="72">
        <f>IF(OR(W54="",W55=""),"",ROUND(IF(L56&gt;0,IF(M54&gt;0,M54,IF(M55&gt;0,IF(N54=TRUE,ROUND((M55*W54)/W55,0),(M55*W54)/W55),IF(N54=TRUE,ROUND((M56*W54)/W56,0),(M56*W54)/W56))),IF(M54&gt;0,M54,IF(N54=TRUE,ROUND((M55*W54)/W55,0),(M55*W54)/W55))),2))</f>
        <v>16.45</v>
      </c>
      <c r="P54" s="73">
        <f t="shared" si="19"/>
        <v>90.310500000000005</v>
      </c>
      <c r="Q54" s="320">
        <f>IF($A54="Anulado",0,IF(OR($A54="LOSS",$A54="OK"),IF(OR($D54="W",$D54="1/2W",$D54="1/2L"),P54-O54,IF($D54="L",-O54,0))+IF(OR($D55="W",$D55="1/2W",$D55="1/2L"),P55-O55,IF($D55="L",-O55,0))+IF(OR($D56="W",$D56="1/2W",$D56="1/2L"),P56-O56,IF($D56="L",-O56,0)),IF(AND(OR($D54="W",$D54="1/2W",$D54="1/2L"),D55="W"),P54+P55-SUM(O54:O56)+_xlfn.XLOOKUP("X",D54:D56,O54:O56,0),IF(AND(D54=TRUE,D56="W"),P54+P56-SUM(O54:O56),IF(AND(D55="W",D56="W"),P55+P56-SUM(O54:O56)+_xlfn.XLOOKUP("X",D54:D56,O54:O56,0),IF(L56&gt;0,IF(OR($D54="W",$D54="1/2W",$D54="1/2L"),P54-SUM(O54:O56)+_xlfn.XLOOKUP("X",D54:D56,O54:O56,0),IF(OR($D54="W",$D54="1/2W",$D54="1/2L"),P55-SUM(O54:O56)+_xlfn.XLOOKUP("X",D54:D56,O54:O56,0),IF(OR($D54="W",$D54="1/2W",$D54="1/2L"),P56-SUM(O54:O56)+_xlfn.XLOOKUP("X",D54:D56,O54:O56,0),IF(SUM(P54:P56)/3-SUM(O54:O56)+_xlfn.XLOOKUP("X",D54:D56,O54:O56,0)&gt;0,SUM(P54:P56)/3-SUM(O54:O56)+_xlfn.XLOOKUP("X",D54:D56,O54:O56,0),LARGE(P54:P56,1)-SUM(O54:O56))))),IF(OR($D54="W",$D54="1/2W",$D54="1/2L"),P54-SUM(O54:O55)+_xlfn.XLOOKUP("X",D54:D56,O54:O56,0),IF(OR($D54="W",$D54="1/2W",$D54="1/2L"),P55-SUM(O54:O55)+_xlfn.XLOOKUP("X",D54:D56,O54:O56,0),SUM(P54:P55)/2-SUM(O54:O55)+_xlfn.XLOOKUP("X",D54:D56,O54:O56,0)))))))))</f>
        <v>5.1250000000000142</v>
      </c>
      <c r="R54" s="319">
        <f>IF(Q54=0,0,Q54/SUM(O54:O56))</f>
        <v>5.9906487434249145E-2</v>
      </c>
      <c r="S54" s="296">
        <f>IF($B54=$B51,IF(OR($A54="LOSS",$A54="OK",$A54="Anulada"),Q54,0)+S51,IF(OR($A54="LOSS",$A54="OK",$A54="Anulada"),Q54,0))</f>
        <v>11.547800000000013</v>
      </c>
      <c r="T54" s="296">
        <f>IF($B54=$B51,IF(Q54&lt;0,IF(G56="",Q54,0),Q54)+T51,Q54)</f>
        <v>11.542000000000019</v>
      </c>
      <c r="U54" s="296">
        <f>IF($B54=$B51,IF(Q54&lt;0,IF(G56="",Q54,0),Q54)+U51,Q54)</f>
        <v>11.547800000000013</v>
      </c>
      <c r="V54" s="323">
        <f>IF(U54=0,0,U54/X54)</f>
        <v>5.1681883279627701E-2</v>
      </c>
      <c r="W54" s="74">
        <f>IF(L54="","",IF(L56&gt;0,(SUM(L54:L56)/L54)/(SUM(L54:L56)/L54+SUM(L54:L56)/L55+SUM(L54:L56)/L56),L55/SUM(L54:L55)))</f>
        <v>0.19031691258970723</v>
      </c>
      <c r="X54" s="321">
        <f>IF($B54=$B51,X51+SUM(O54:O56),SUM(O54:O56))</f>
        <v>223.44</v>
      </c>
      <c r="Y54" s="296">
        <f>IF($A54=" ",SUM(O54:O56),0)+Y51</f>
        <v>0</v>
      </c>
      <c r="Z54" s="296">
        <f>IF($B54="","",Z51+Q54)</f>
        <v>92.891918208955261</v>
      </c>
      <c r="AA54" s="225">
        <f t="shared" si="21"/>
        <v>0</v>
      </c>
      <c r="AB54" s="225">
        <f t="shared" si="21"/>
        <v>0</v>
      </c>
      <c r="AC54" s="225">
        <f t="shared" si="21"/>
        <v>0</v>
      </c>
      <c r="AD54" s="225">
        <f t="shared" si="21"/>
        <v>0</v>
      </c>
      <c r="AE54" s="225">
        <f t="shared" si="21"/>
        <v>0</v>
      </c>
      <c r="AF54" s="227">
        <f t="shared" si="21"/>
        <v>-16.45</v>
      </c>
      <c r="AG54" s="224">
        <f t="shared" si="21"/>
        <v>0</v>
      </c>
      <c r="AH54" s="223">
        <f t="shared" si="1"/>
        <v>0</v>
      </c>
      <c r="AI54" s="224">
        <f t="shared" si="2"/>
        <v>0</v>
      </c>
      <c r="AJ54" s="223">
        <f t="shared" si="3"/>
        <v>0</v>
      </c>
      <c r="AK54" s="224">
        <f t="shared" si="4"/>
        <v>0</v>
      </c>
      <c r="AL54" s="223">
        <f t="shared" si="5"/>
        <v>0</v>
      </c>
      <c r="AM54" s="224">
        <f t="shared" si="6"/>
        <v>0</v>
      </c>
      <c r="AN54" s="223">
        <f t="shared" si="7"/>
        <v>0</v>
      </c>
      <c r="AO54" s="224">
        <f t="shared" si="8"/>
        <v>0</v>
      </c>
      <c r="AP54" s="223">
        <f t="shared" si="9"/>
        <v>0</v>
      </c>
      <c r="AQ54" s="224">
        <f t="shared" si="10"/>
        <v>0</v>
      </c>
      <c r="AR54" s="223">
        <f t="shared" si="11"/>
        <v>0</v>
      </c>
      <c r="AS54" s="224">
        <f t="shared" si="12"/>
        <v>1</v>
      </c>
      <c r="AT54" s="223">
        <f t="shared" si="13"/>
        <v>0</v>
      </c>
      <c r="AU54" s="225">
        <f t="shared" si="14"/>
        <v>0</v>
      </c>
      <c r="AV54" s="226">
        <f>IF($B54="","",$B54)</f>
        <v>2</v>
      </c>
    </row>
    <row r="55" spans="1:48" ht="14.5" customHeight="1" x14ac:dyDescent="0.2">
      <c r="A55" s="308"/>
      <c r="B55" s="282"/>
      <c r="C55" s="303"/>
      <c r="D55" s="79" t="s">
        <v>28</v>
      </c>
      <c r="E55" s="277"/>
      <c r="F55" s="291"/>
      <c r="G55" s="80" t="s">
        <v>56</v>
      </c>
      <c r="H55" s="277"/>
      <c r="I55" s="81" t="s">
        <v>20</v>
      </c>
      <c r="J55" s="83">
        <f>IF(I55="","",IF(_xlfn.XLOOKUP(I55,I$3:I54,$AV$3:AV54,0,,-1)=AV55,_xlfn.XLOOKUP(I55,I$3:I54,J$3:J54,1,,-1)+1,1))</f>
        <v>3</v>
      </c>
      <c r="K55" s="174">
        <f>IF(I55="","",_xlfn.XLOOKUP(I55,I$3:I54,K$3:K54,0,,-1)+IF($D55=" ",1,0))</f>
        <v>0</v>
      </c>
      <c r="L55" s="84">
        <v>2.9</v>
      </c>
      <c r="M55" s="85">
        <v>30.1</v>
      </c>
      <c r="N55" s="294"/>
      <c r="O55" s="86">
        <f>IF(OR(W54="",W55=""),"",ROUND(IF(L56&gt;0,IF(M55&gt;0,M55,IF(M54&gt;0,IF(N54=TRUE,ROUND((M54*W55)/W54,0),(M54*W55)/W54),IF(M55&gt;0,IF(N54=TRUE,ROUND(M55,0),M55),IF(M56&gt;0,IF(N54=TRUE,ROUND(O56*W55/W56,0),O56*W55/W56),0)))),IF(M55&gt;0,M55,IF(N54=TRUE,ROUND((M54*W55)/W54,0),(M54*W55)/W54))),2))</f>
        <v>30.1</v>
      </c>
      <c r="P55" s="87">
        <f t="shared" si="19"/>
        <v>87.29</v>
      </c>
      <c r="Q55" s="277"/>
      <c r="R55" s="286"/>
      <c r="S55" s="286"/>
      <c r="T55" s="286"/>
      <c r="U55" s="286"/>
      <c r="V55" s="288"/>
      <c r="W55" s="88">
        <f>IF(L55="","",IF(L56&gt;0,(SUM(L54:L56)/L55)/(SUM(L54:L56)/L54+SUM(L54:L56)/L55+SUM(L54:L56)/L56),L54/SUM(L54:L55)))</f>
        <v>0.36028960348879058</v>
      </c>
      <c r="X55" s="311"/>
      <c r="Y55" s="298"/>
      <c r="Z55" s="298"/>
      <c r="AA55" s="225">
        <f t="shared" si="21"/>
        <v>0</v>
      </c>
      <c r="AB55" s="225">
        <f t="shared" si="21"/>
        <v>0</v>
      </c>
      <c r="AC55" s="227">
        <f t="shared" si="21"/>
        <v>-30.1</v>
      </c>
      <c r="AD55" s="225">
        <f t="shared" si="21"/>
        <v>0</v>
      </c>
      <c r="AE55" s="225">
        <f t="shared" si="21"/>
        <v>0</v>
      </c>
      <c r="AF55" s="225">
        <f t="shared" si="21"/>
        <v>0</v>
      </c>
      <c r="AG55" s="224">
        <f t="shared" si="21"/>
        <v>0</v>
      </c>
      <c r="AH55" s="223">
        <f t="shared" si="1"/>
        <v>0</v>
      </c>
      <c r="AI55" s="224">
        <f t="shared" si="2"/>
        <v>0</v>
      </c>
      <c r="AJ55" s="223">
        <f t="shared" si="3"/>
        <v>0</v>
      </c>
      <c r="AK55" s="224">
        <f t="shared" si="4"/>
        <v>0</v>
      </c>
      <c r="AL55" s="223">
        <f t="shared" si="5"/>
        <v>0</v>
      </c>
      <c r="AM55" s="224">
        <f t="shared" si="6"/>
        <v>1</v>
      </c>
      <c r="AN55" s="223">
        <f t="shared" si="7"/>
        <v>0</v>
      </c>
      <c r="AO55" s="224">
        <f t="shared" si="8"/>
        <v>0</v>
      </c>
      <c r="AP55" s="223">
        <f t="shared" si="9"/>
        <v>0</v>
      </c>
      <c r="AQ55" s="224">
        <f t="shared" si="10"/>
        <v>0</v>
      </c>
      <c r="AR55" s="223">
        <f t="shared" si="11"/>
        <v>0</v>
      </c>
      <c r="AS55" s="224">
        <f t="shared" si="12"/>
        <v>0</v>
      </c>
      <c r="AT55" s="223">
        <f t="shared" si="13"/>
        <v>0</v>
      </c>
      <c r="AU55" s="225">
        <f t="shared" si="14"/>
        <v>0</v>
      </c>
      <c r="AV55" s="226">
        <f>IF($B54="","",$B54)</f>
        <v>2</v>
      </c>
    </row>
    <row r="56" spans="1:48" ht="14.5" customHeight="1" x14ac:dyDescent="0.2">
      <c r="A56" s="309"/>
      <c r="B56" s="283"/>
      <c r="C56" s="304"/>
      <c r="D56" s="90" t="s">
        <v>31</v>
      </c>
      <c r="E56" s="278"/>
      <c r="F56" s="292"/>
      <c r="G56" s="91">
        <v>2</v>
      </c>
      <c r="H56" s="278"/>
      <c r="I56" s="92" t="s">
        <v>18</v>
      </c>
      <c r="J56" s="94">
        <f>IF(I56="","",IF(_xlfn.XLOOKUP(I56,I$3:I55,$AV$3:AV55,0,,-1)=AV56,_xlfn.XLOOKUP(I56,I$3:I55,J$3:J55,1,,-1)+1,1))</f>
        <v>2</v>
      </c>
      <c r="K56" s="180">
        <f>IF(I56="","",_xlfn.XLOOKUP(I56,I$3:I55,K$3:K55,0,,-1)+IF($D56=" ",1,0))</f>
        <v>0</v>
      </c>
      <c r="L56" s="95">
        <v>2.3250000000000002</v>
      </c>
      <c r="M56" s="96">
        <v>39</v>
      </c>
      <c r="N56" s="295"/>
      <c r="O56" s="97">
        <f>IF(OR(W54="",W55=""),"",IF(L56&gt;0,ROUND(IF(M56&gt;0,M56,IF(M54&gt;0,IF(N54=TRUE,ROUND((M54*W56)/W54,0),(M54*W56)/W54),IF(M55&gt;0,IF(N54=TRUE,ROUND((M55*W56)/W55,0),(M55*W56)/W55),IF(M56&gt;0,M56,0)))),2),""))</f>
        <v>39</v>
      </c>
      <c r="P56" s="98">
        <f t="shared" si="19"/>
        <v>90.675000000000011</v>
      </c>
      <c r="Q56" s="278"/>
      <c r="R56" s="278"/>
      <c r="S56" s="278"/>
      <c r="T56" s="278"/>
      <c r="U56" s="278"/>
      <c r="V56" s="289"/>
      <c r="W56" s="99">
        <f>IF(L56="","",(SUM(L54:L56)/L56)/(SUM(L54:L56)/L54+SUM(L54:L56)/L55+SUM(L54:L56)/L56))</f>
        <v>0.44939348392150225</v>
      </c>
      <c r="X56" s="311"/>
      <c r="Y56" s="298"/>
      <c r="Z56" s="298"/>
      <c r="AA56" s="227">
        <f t="shared" si="21"/>
        <v>51.675000000000011</v>
      </c>
      <c r="AB56" s="225">
        <f t="shared" si="21"/>
        <v>0</v>
      </c>
      <c r="AC56" s="225">
        <f t="shared" si="21"/>
        <v>0</v>
      </c>
      <c r="AD56" s="225">
        <f t="shared" si="21"/>
        <v>0</v>
      </c>
      <c r="AE56" s="225">
        <f t="shared" si="21"/>
        <v>0</v>
      </c>
      <c r="AF56" s="225">
        <f t="shared" si="21"/>
        <v>0</v>
      </c>
      <c r="AG56" s="224">
        <f t="shared" si="21"/>
        <v>0</v>
      </c>
      <c r="AH56" s="223">
        <f t="shared" si="1"/>
        <v>1</v>
      </c>
      <c r="AI56" s="224">
        <f t="shared" si="2"/>
        <v>0</v>
      </c>
      <c r="AJ56" s="223">
        <f t="shared" si="3"/>
        <v>0</v>
      </c>
      <c r="AK56" s="224">
        <f t="shared" si="4"/>
        <v>0</v>
      </c>
      <c r="AL56" s="223">
        <f t="shared" si="5"/>
        <v>0</v>
      </c>
      <c r="AM56" s="224">
        <f t="shared" si="6"/>
        <v>0</v>
      </c>
      <c r="AN56" s="223">
        <f t="shared" si="7"/>
        <v>0</v>
      </c>
      <c r="AO56" s="224">
        <f t="shared" si="8"/>
        <v>0</v>
      </c>
      <c r="AP56" s="223">
        <f t="shared" si="9"/>
        <v>0</v>
      </c>
      <c r="AQ56" s="224">
        <f t="shared" si="10"/>
        <v>0</v>
      </c>
      <c r="AR56" s="223">
        <f t="shared" si="11"/>
        <v>0</v>
      </c>
      <c r="AS56" s="224">
        <f t="shared" si="12"/>
        <v>0</v>
      </c>
      <c r="AT56" s="223">
        <f t="shared" si="13"/>
        <v>0</v>
      </c>
      <c r="AU56" s="225">
        <f t="shared" si="14"/>
        <v>0</v>
      </c>
      <c r="AV56" s="226">
        <f>IF($B54="","",$B54)</f>
        <v>2</v>
      </c>
    </row>
    <row r="57" spans="1:48" ht="14.5" customHeight="1" x14ac:dyDescent="0.2">
      <c r="A57" s="312" t="str">
        <f>IF(OR(D57="W",D58="W",D59="W",D57="1/2W",D58="1/2W",D59="1/2W",D57="1/2L",D58="1/2L",D59="1/2L"),"OK",IF(OR(D57="L",D58="L",D59="L"),"LOSS",IF(OR(D57="X",D58="X",D59="X"),"Anulado"," ")))</f>
        <v>OK</v>
      </c>
      <c r="B57" s="299">
        <f>IF(E57="","",$B54)</f>
        <v>2</v>
      </c>
      <c r="C57" s="302" t="str">
        <f>IF(E57=""," ","– "&amp;COUNTIF(B$3:B59,$B57))</f>
        <v>– 4</v>
      </c>
      <c r="D57" s="25" t="s">
        <v>28</v>
      </c>
      <c r="E57" s="325">
        <v>44714.895833333336</v>
      </c>
      <c r="F57" s="315" t="s">
        <v>447</v>
      </c>
      <c r="G57" s="117" t="s">
        <v>307</v>
      </c>
      <c r="H57" s="306" t="str">
        <f ca="1">IF(E57="","",IF(AND(DAY(E57)&lt;DAY(TODAY()),$A57=" "),"???",IF($A57=" ",IF(AND(DAY(E57)=DAY(TODAY()),HOUR(E57)&lt;=HOUR(NOW())+1),IF(AND(HOUR(E57)+2&lt;=HOUR(NOW()),DAY(E57)&lt;=DAY(TODAY()),MINUTE(E57)&lt;=MINUTE(NOW())),"???",IF(OR(MINUTE(E57)&lt;=MINUTE(NOW()),HOUR(E57)&lt;=HOUR(NOW())),"!!!","")),""),"")))</f>
        <v/>
      </c>
      <c r="I57" s="27" t="s">
        <v>23</v>
      </c>
      <c r="J57" s="175">
        <f>IF(I57="","",IF(_xlfn.XLOOKUP(I57,I$3:I56,$AV$3:AV56,0,,-1)=AV57,_xlfn.XLOOKUP(I57,I$3:I56,J$3:J56,1,,-1)+1,1))</f>
        <v>3</v>
      </c>
      <c r="K57" s="176">
        <f>IF(I57="","",_xlfn.XLOOKUP(I57,I$3:I56,K$3:K56,0,,-1)+IF($D57=" ",1,0))</f>
        <v>0</v>
      </c>
      <c r="L57" s="118">
        <v>1.8</v>
      </c>
      <c r="M57" s="119"/>
      <c r="N57" s="318" t="b">
        <v>0</v>
      </c>
      <c r="O57" s="102">
        <f>IF(OR(W57="",W58=""),"",ROUND(IF(L59&gt;0,IF(M57&gt;0,M57,IF(M58&gt;0,IF(N57=TRUE,ROUND((M58*W57)/W58,0),(M58*W57)/W58),IF(N57=TRUE,ROUND((M59*W57)/W59,0),(M59*W57)/W59))),IF(M57&gt;0,M57,IF(N57=TRUE,ROUND((M58*W57)/W58,0),(M58*W57)/W58))),2))</f>
        <v>6.72</v>
      </c>
      <c r="P57" s="33">
        <f t="shared" si="19"/>
        <v>12.096</v>
      </c>
      <c r="Q57" s="301">
        <f>IF($A57="Anulado",0,IF(OR($A57="LOSS",$A57="OK"),IF(OR($D57="W",$D57="1/2W",$D57="1/2L"),P57-O57,IF($D57="L",-O57,0))+IF(OR($D58="W",$D58="1/2W",$D58="1/2L"),P58-O58,IF($D58="L",-O58,0))+IF(OR($D59="W",$D59="1/2W",$D59="1/2L"),P59-O59,IF($D59="L",-O59,0)),IF(AND(OR($D57="W",$D57="1/2W",$D57="1/2L"),D58="W"),P57+P58-SUM(O57:O59)+_xlfn.XLOOKUP("X",D57:D59,O57:O59,0),IF(AND(D57=TRUE,D59="W"),P57+P59-SUM(O57:O59),IF(AND(D58="W",D59="W"),P58+P59-SUM(O57:O59)+_xlfn.XLOOKUP("X",D57:D59,O57:O59,0),IF(L59&gt;0,IF(OR($D57="W",$D57="1/2W",$D57="1/2L"),P57-SUM(O57:O59)+_xlfn.XLOOKUP("X",D57:D59,O57:O59,0),IF(OR($D57="W",$D57="1/2W",$D57="1/2L"),P58-SUM(O57:O59)+_xlfn.XLOOKUP("X",D57:D59,O57:O59,0),IF(OR($D57="W",$D57="1/2W",$D57="1/2L"),P59-SUM(O57:O59)+_xlfn.XLOOKUP("X",D57:D59,O57:O59,0),IF(SUM(P57:P59)/3-SUM(O57:O59)+_xlfn.XLOOKUP("X",D57:D59,O57:O59,0)&gt;0,SUM(P57:P59)/3-SUM(O57:O59)+_xlfn.XLOOKUP("X",D57:D59,O57:O59,0),LARGE(P57:P59,1)-SUM(O57:O59))))),IF(OR($D57="W",$D57="1/2W",$D57="1/2L"),P57-SUM(O57:O58)+_xlfn.XLOOKUP("X",D57:D59,O57:O59,0),IF(OR($D57="W",$D57="1/2W",$D57="1/2L"),P58-SUM(O57:O58)+_xlfn.XLOOKUP("X",D57:D59,O57:O59,0),SUM(P57:P58)/2-SUM(O57:O58)+_xlfn.XLOOKUP("X",D57:D59,O57:O59,0)))))))))</f>
        <v>1.056</v>
      </c>
      <c r="R57" s="300">
        <f>IF(Q57=0,0,Q57/SUM(O57:O59))</f>
        <v>9.5652173913043495E-2</v>
      </c>
      <c r="S57" s="285">
        <f>IF($B57=$B54,IF(OR($A57="LOSS",$A57="OK",$A57="Anulada"),Q57,0)+S54,IF(OR($A57="LOSS",$A57="OK",$A57="Anulada"),Q57,0))</f>
        <v>12.603800000000014</v>
      </c>
      <c r="T57" s="285">
        <f>IF($B57="",0,IF($B57=$B54,IF(G59="",IF(OR(G57="DNB1",G57="DNB2",G57="AH1(0)",G57="AH2(0)",G57="AH1(1)",G57="AH2(1)",G57="AH1(2)",G57="AH2(2)",G57="AH1(3)",G57="AH2(3)",G57="AH1(4)",G57="AH2(4)"),0,IF(Q57&lt;0,IF(G59="",SMALL(P57:P59,1)-SUM(O57:O59),0),SMALL(P57:P59,1)-SUM(O57:O59))),IF(Q57&lt;0,IF(G59="",SMALL(P57:P59,1)-SUM(O57:O59),0),SMALL(P57:P59,1)-SUM(O57:O59)))+T54,IF(G59="",IF(OR(G57="DNB1",G57="DNB2",G57="AH1(0)",G57="AH2(0)",G57="AH1(1)",G57="AH2(1)",G57="AH1(2)",G57="AH2(2)",G57="AH1(3)",G57="AH2(3)",G57="AH1(4)",G57="AH2(4)"),0,IF(Q57&lt;0,IF(G59="",SMALL(P57:P59,1)-SUM(O57:O59),0),SMALL(P57:P59,1)-SUM(O57:O59))),IF(Q57&lt;0,IF(G59="",SMALL(P57:P59,1)-SUM(O57:O59),0),SMALL(P57:P59,1)-SUM(O57:O59)))))</f>
        <v>12.59800000000002</v>
      </c>
      <c r="U57" s="285">
        <f>IF($B57=$B54,IF(Q57&lt;0,IF(G59="",Q57,0),Q57)+U54,Q57)</f>
        <v>12.603800000000014</v>
      </c>
      <c r="V57" s="287">
        <f>IF(U57=0,0,U57/X57)</f>
        <v>5.3752132378028041E-2</v>
      </c>
      <c r="W57" s="34">
        <f>IF(L57="","",IF(L59&gt;0,(SUM(L57:L59)/L57)/(SUM(L57:L59)/L57+SUM(L57:L59)/L58+SUM(L57:L59)/L59),L58/SUM(L57:L58)))</f>
        <v>0.60869565217391308</v>
      </c>
      <c r="X57" s="322">
        <f>IF($B57=$B54,X54+SUM(O57:O59),SUM(O57:O59))</f>
        <v>234.48</v>
      </c>
      <c r="Y57" s="285">
        <f>IF($A57=" ",SUM(O57:O59),0)+Y54</f>
        <v>0</v>
      </c>
      <c r="Z57" s="285">
        <f>IF($B57="","",Z54+Q57)</f>
        <v>93.947918208955258</v>
      </c>
      <c r="AA57" s="225">
        <f t="shared" si="21"/>
        <v>0</v>
      </c>
      <c r="AB57" s="225">
        <f t="shared" si="21"/>
        <v>0</v>
      </c>
      <c r="AC57" s="225">
        <f t="shared" si="21"/>
        <v>0</v>
      </c>
      <c r="AD57" s="225">
        <f t="shared" si="21"/>
        <v>0</v>
      </c>
      <c r="AE57" s="225">
        <f t="shared" si="21"/>
        <v>0</v>
      </c>
      <c r="AF57" s="227">
        <f t="shared" si="21"/>
        <v>-6.72</v>
      </c>
      <c r="AG57" s="224">
        <f t="shared" si="21"/>
        <v>0</v>
      </c>
      <c r="AH57" s="223">
        <f t="shared" si="1"/>
        <v>0</v>
      </c>
      <c r="AI57" s="224">
        <f t="shared" si="2"/>
        <v>0</v>
      </c>
      <c r="AJ57" s="223">
        <f t="shared" si="3"/>
        <v>0</v>
      </c>
      <c r="AK57" s="224">
        <f t="shared" si="4"/>
        <v>0</v>
      </c>
      <c r="AL57" s="223">
        <f t="shared" si="5"/>
        <v>0</v>
      </c>
      <c r="AM57" s="224">
        <f t="shared" si="6"/>
        <v>0</v>
      </c>
      <c r="AN57" s="223">
        <f t="shared" si="7"/>
        <v>0</v>
      </c>
      <c r="AO57" s="224">
        <f t="shared" si="8"/>
        <v>0</v>
      </c>
      <c r="AP57" s="223">
        <f t="shared" si="9"/>
        <v>0</v>
      </c>
      <c r="AQ57" s="224">
        <f t="shared" si="10"/>
        <v>0</v>
      </c>
      <c r="AR57" s="223">
        <f t="shared" si="11"/>
        <v>0</v>
      </c>
      <c r="AS57" s="224">
        <f t="shared" si="12"/>
        <v>1</v>
      </c>
      <c r="AT57" s="223">
        <f t="shared" si="13"/>
        <v>0</v>
      </c>
      <c r="AU57" s="225">
        <f t="shared" si="14"/>
        <v>0</v>
      </c>
      <c r="AV57" s="219">
        <f>IF($B57="","",$B57)</f>
        <v>2</v>
      </c>
    </row>
    <row r="58" spans="1:48" ht="14.5" customHeight="1" x14ac:dyDescent="0.2">
      <c r="A58" s="308"/>
      <c r="B58" s="282"/>
      <c r="C58" s="303"/>
      <c r="D58" s="39" t="s">
        <v>31</v>
      </c>
      <c r="E58" s="277"/>
      <c r="F58" s="291"/>
      <c r="G58" s="133">
        <v>2</v>
      </c>
      <c r="H58" s="277"/>
      <c r="I58" s="42" t="s">
        <v>20</v>
      </c>
      <c r="J58" s="177">
        <f>IF(I58="","",IF(_xlfn.XLOOKUP(I58,I$3:I57,$AV$3:AV57,0,,-1)=AV58,_xlfn.XLOOKUP(I58,I$3:I57,J$3:J57,1,,-1)+1,1))</f>
        <v>4</v>
      </c>
      <c r="K58" s="178">
        <f>IF(I58="","",_xlfn.XLOOKUP(I58,I$3:I57,K$3:K57,0,,-1)+IF($D58=" ",1,0))</f>
        <v>0</v>
      </c>
      <c r="L58" s="121">
        <v>2.8</v>
      </c>
      <c r="M58" s="122">
        <v>4.32</v>
      </c>
      <c r="N58" s="294"/>
      <c r="O58" s="47">
        <f>IF(OR(W57="",W58=""),"",ROUND(IF(L59&gt;0,IF(M58&gt;0,M58,IF(M57&gt;0,IF(N57=TRUE,ROUND((M57*W58)/W57,0),(M57*W58)/W57),IF(M58&gt;0,IF(N57=TRUE,ROUND(M58,0),M58),IF(M59&gt;0,IF(N57=TRUE,ROUND(O59*W58/W59,0),O59*W58/W59),0)))),IF(M58&gt;0,M58,IF(N57=TRUE,ROUND((M57*W58)/W57,0),(M57*W58)/W57))),2))</f>
        <v>4.32</v>
      </c>
      <c r="P58" s="48">
        <f t="shared" si="19"/>
        <v>12.096</v>
      </c>
      <c r="Q58" s="277"/>
      <c r="R58" s="286"/>
      <c r="S58" s="286"/>
      <c r="T58" s="286"/>
      <c r="U58" s="286"/>
      <c r="V58" s="288"/>
      <c r="W58" s="49">
        <f>IF(L58="","",IF(L59&gt;0,(SUM(L57:L59)/L58)/(SUM(L57:L59)/L57+SUM(L57:L59)/L58+SUM(L57:L59)/L59),L57/SUM(L57:L58)))</f>
        <v>0.39130434782608697</v>
      </c>
      <c r="X58" s="311"/>
      <c r="Y58" s="298"/>
      <c r="Z58" s="298"/>
      <c r="AA58" s="225">
        <f t="shared" si="21"/>
        <v>0</v>
      </c>
      <c r="AB58" s="225">
        <f t="shared" si="21"/>
        <v>0</v>
      </c>
      <c r="AC58" s="227">
        <f t="shared" si="21"/>
        <v>7.7759999999999998</v>
      </c>
      <c r="AD58" s="225">
        <f t="shared" si="21"/>
        <v>0</v>
      </c>
      <c r="AE58" s="225">
        <f t="shared" si="21"/>
        <v>0</v>
      </c>
      <c r="AF58" s="225">
        <f t="shared" si="21"/>
        <v>0</v>
      </c>
      <c r="AG58" s="224">
        <f t="shared" si="21"/>
        <v>0</v>
      </c>
      <c r="AH58" s="223">
        <f t="shared" si="1"/>
        <v>0</v>
      </c>
      <c r="AI58" s="224">
        <f t="shared" si="2"/>
        <v>0</v>
      </c>
      <c r="AJ58" s="223">
        <f t="shared" si="3"/>
        <v>0</v>
      </c>
      <c r="AK58" s="224">
        <f t="shared" si="4"/>
        <v>0</v>
      </c>
      <c r="AL58" s="223">
        <f t="shared" si="5"/>
        <v>1</v>
      </c>
      <c r="AM58" s="224">
        <f t="shared" si="6"/>
        <v>0</v>
      </c>
      <c r="AN58" s="223">
        <f t="shared" si="7"/>
        <v>0</v>
      </c>
      <c r="AO58" s="224">
        <f t="shared" si="8"/>
        <v>0</v>
      </c>
      <c r="AP58" s="223">
        <f t="shared" si="9"/>
        <v>0</v>
      </c>
      <c r="AQ58" s="224">
        <f t="shared" si="10"/>
        <v>0</v>
      </c>
      <c r="AR58" s="223">
        <f t="shared" si="11"/>
        <v>0</v>
      </c>
      <c r="AS58" s="224">
        <f t="shared" si="12"/>
        <v>0</v>
      </c>
      <c r="AT58" s="223">
        <f t="shared" si="13"/>
        <v>0</v>
      </c>
      <c r="AU58" s="225">
        <f t="shared" si="14"/>
        <v>0</v>
      </c>
      <c r="AV58" s="219">
        <f>IF($B57="","",$B57)</f>
        <v>2</v>
      </c>
    </row>
    <row r="59" spans="1:48" ht="24.5" customHeight="1" x14ac:dyDescent="0.2">
      <c r="A59" s="309"/>
      <c r="B59" s="283"/>
      <c r="C59" s="304"/>
      <c r="D59" s="54" t="s">
        <v>32</v>
      </c>
      <c r="E59" s="278"/>
      <c r="F59" s="292"/>
      <c r="G59" s="134"/>
      <c r="H59" s="278"/>
      <c r="I59" s="57"/>
      <c r="J59" s="179" t="str">
        <f>IF(I59="","",IF(_xlfn.XLOOKUP(I59,I$3:I58,$AV$3:AV58,0,,-1)=AV59,_xlfn.XLOOKUP(I59,I$3:I58,J$3:J58,1,,-1)+1,1))</f>
        <v/>
      </c>
      <c r="K59" s="63" t="str">
        <f>IF(I59="","",_xlfn.XLOOKUP(I59,I$3:I58,K$3:K58,0,,-1)+IF($D59=" ",1,0))</f>
        <v/>
      </c>
      <c r="L59" s="55"/>
      <c r="M59" s="128"/>
      <c r="N59" s="295"/>
      <c r="O59" s="62" t="str">
        <f>IF(OR(W57="",W58=""),"",IF(L59&gt;0,ROUND(IF(M59&gt;0,M59,IF(M57&gt;0,IF(N57=TRUE,ROUND((M57*W59)/W57,0),(M57*W59)/W57),IF(M58&gt;0,IF(N57=TRUE,ROUND((M58*W59)/W58,0),(M58*W59)/W58),IF(M59&gt;0,M59,0)))),2),""))</f>
        <v/>
      </c>
      <c r="P59" s="63" t="str">
        <f t="shared" si="19"/>
        <v/>
      </c>
      <c r="Q59" s="278"/>
      <c r="R59" s="278"/>
      <c r="S59" s="278"/>
      <c r="T59" s="278"/>
      <c r="U59" s="278"/>
      <c r="V59" s="289"/>
      <c r="W59" s="64" t="str">
        <f>IF(L59="","",(SUM(L57:L59)/L59)/(SUM(L57:L59)/L57+SUM(L57:L59)/L58+SUM(L57:L59)/L59))</f>
        <v/>
      </c>
      <c r="X59" s="311"/>
      <c r="Y59" s="298"/>
      <c r="Z59" s="298"/>
      <c r="AA59" s="225">
        <f t="shared" si="21"/>
        <v>0</v>
      </c>
      <c r="AB59" s="225">
        <f t="shared" si="21"/>
        <v>0</v>
      </c>
      <c r="AC59" s="225">
        <f t="shared" si="21"/>
        <v>0</v>
      </c>
      <c r="AD59" s="225">
        <f t="shared" si="21"/>
        <v>0</v>
      </c>
      <c r="AE59" s="225">
        <f t="shared" si="21"/>
        <v>0</v>
      </c>
      <c r="AF59" s="225">
        <f t="shared" si="21"/>
        <v>0</v>
      </c>
      <c r="AG59" s="224">
        <f t="shared" si="21"/>
        <v>0</v>
      </c>
      <c r="AH59" s="223">
        <f t="shared" si="1"/>
        <v>0</v>
      </c>
      <c r="AI59" s="224">
        <f t="shared" si="2"/>
        <v>0</v>
      </c>
      <c r="AJ59" s="223">
        <f t="shared" si="3"/>
        <v>0</v>
      </c>
      <c r="AK59" s="224">
        <f t="shared" si="4"/>
        <v>0</v>
      </c>
      <c r="AL59" s="223">
        <f t="shared" si="5"/>
        <v>0</v>
      </c>
      <c r="AM59" s="224">
        <f t="shared" si="6"/>
        <v>0</v>
      </c>
      <c r="AN59" s="223">
        <f t="shared" si="7"/>
        <v>0</v>
      </c>
      <c r="AO59" s="224">
        <f t="shared" si="8"/>
        <v>0</v>
      </c>
      <c r="AP59" s="223">
        <f t="shared" si="9"/>
        <v>0</v>
      </c>
      <c r="AQ59" s="224">
        <f t="shared" si="10"/>
        <v>0</v>
      </c>
      <c r="AR59" s="223">
        <f t="shared" si="11"/>
        <v>0</v>
      </c>
      <c r="AS59" s="224">
        <f t="shared" si="12"/>
        <v>0</v>
      </c>
      <c r="AT59" s="223">
        <f t="shared" si="13"/>
        <v>0</v>
      </c>
      <c r="AU59" s="225">
        <f t="shared" si="14"/>
        <v>0</v>
      </c>
      <c r="AV59" s="219">
        <f>IF($B57="","",$B57)</f>
        <v>2</v>
      </c>
    </row>
    <row r="60" spans="1:48" ht="14.5" customHeight="1" x14ac:dyDescent="0.2">
      <c r="A60" s="307" t="str">
        <f>IF(OR(D60="W",D61="W",D62="W",D60="1/2W",D61="1/2W",D62="1/2W",D60="1/2L",D61="1/2L",D62="1/2L"),"OK",IF(OR(D60="L",D61="L",D62="L"),"LOSS",IF(OR(D60="X",D61="X",D62="X"),"Anulado"," ")))</f>
        <v>OK</v>
      </c>
      <c r="B60" s="281">
        <f>IF(E60="","",$B57)</f>
        <v>2</v>
      </c>
      <c r="C60" s="305" t="str">
        <f>IF(E60=""," ","– "&amp;COUNTIF(B$3:B62,$B60))</f>
        <v>– 5</v>
      </c>
      <c r="D60" s="65" t="s">
        <v>31</v>
      </c>
      <c r="E60" s="326">
        <v>44714.520833333336</v>
      </c>
      <c r="F60" s="314" t="s">
        <v>448</v>
      </c>
      <c r="G60" s="66" t="s">
        <v>357</v>
      </c>
      <c r="H60" s="313" t="str">
        <f ca="1">IF(E60="","",IF(AND(DAY(E60)&lt;DAY(TODAY()),$A60=" "),"???",IF($A60=" ",IF(AND(DAY(E60)=DAY(TODAY()),HOUR(E60)&lt;=HOUR(NOW())+1),IF(AND(HOUR(E60)+2&lt;=HOUR(NOW()),DAY(E60)&lt;=DAY(TODAY()),MINUTE(E60)&lt;=MINUTE(NOW())),"???",IF(OR(MINUTE(E60)&lt;=MINUTE(NOW()),HOUR(E60)&lt;=HOUR(NOW())),"!!!","")),""),"")))</f>
        <v/>
      </c>
      <c r="I60" s="67" t="s">
        <v>20</v>
      </c>
      <c r="J60" s="69">
        <f>IF(I60="","",IF(_xlfn.XLOOKUP(I60,I$3:I59,$AV$3:AV59,0,,-1)=AV60,_xlfn.XLOOKUP(I60,I$3:I59,J$3:J59,1,,-1)+1,1))</f>
        <v>5</v>
      </c>
      <c r="K60" s="173">
        <f>IF(I60="","",_xlfn.XLOOKUP(I60,I$3:I59,K$3:K59,0,,-1)+IF($D60=" ",1,0))</f>
        <v>0</v>
      </c>
      <c r="L60" s="70">
        <v>2.8</v>
      </c>
      <c r="M60" s="71">
        <v>10.65</v>
      </c>
      <c r="N60" s="293" t="b">
        <v>0</v>
      </c>
      <c r="O60" s="72">
        <f>IF(OR(W60="",W61=""),"",ROUND(IF(L62&gt;0,IF(M60&gt;0,M60,IF(M61&gt;0,IF(N60=TRUE,ROUND((M61*W60)/W61,0),(M61*W60)/W61),IF(N60=TRUE,ROUND((M62*W60)/W62,0),(M62*W60)/W62))),IF(M60&gt;0,M60,IF(N60=TRUE,ROUND((M61*W60)/W61,0),(M61*W60)/W61))),2))</f>
        <v>10.65</v>
      </c>
      <c r="P60" s="73">
        <f t="shared" si="19"/>
        <v>29.82</v>
      </c>
      <c r="Q60" s="320">
        <f>IF($A60="Anulado",0,IF(OR($A60="LOSS",$A60="OK"),IF(OR($D60="W",$D60="1/2W",$D60="1/2L"),P60-O60,IF($D60="L",-O60,0))+IF(OR($D61="W",$D61="1/2W",$D61="1/2L"),P61-O61,IF($D61="L",-O61,0))+IF(OR($D62="W",$D62="1/2W",$D62="1/2L"),P62-O62,IF($D62="L",-O62,0)),IF(AND(OR($D60="W",$D60="1/2W",$D60="1/2L"),D61="W"),P60+P61-SUM(O60:O62)+_xlfn.XLOOKUP("X",D60:D62,O60:O62,0),IF(AND(D60=TRUE,D62="W"),P60+P62-SUM(O60:O62),IF(AND(D61="W",D62="W"),P61+P62-SUM(O60:O62)+_xlfn.XLOOKUP("X",D60:D62,O60:O62,0),IF(L62&gt;0,IF(OR($D60="W",$D60="1/2W",$D60="1/2L"),P60-SUM(O60:O62)+_xlfn.XLOOKUP("X",D60:D62,O60:O62,0),IF(OR($D60="W",$D60="1/2W",$D60="1/2L"),P61-SUM(O60:O62)+_xlfn.XLOOKUP("X",D60:D62,O60:O62,0),IF(OR($D60="W",$D60="1/2W",$D60="1/2L"),P62-SUM(O60:O62)+_xlfn.XLOOKUP("X",D60:D62,O60:O62,0),IF(SUM(P60:P62)/3-SUM(O60:O62)+_xlfn.XLOOKUP("X",D60:D62,O60:O62,0)&gt;0,SUM(P60:P62)/3-SUM(O60:O62)+_xlfn.XLOOKUP("X",D60:D62,O60:O62,0),LARGE(P60:P62,1)-SUM(O60:O62))))),IF(OR($D60="W",$D60="1/2W",$D60="1/2L"),P60-SUM(O60:O61)+_xlfn.XLOOKUP("X",D60:D62,O60:O62,0),IF(OR($D60="W",$D60="1/2W",$D60="1/2L"),P61-SUM(O60:O61)+_xlfn.XLOOKUP("X",D60:D62,O60:O62,0),SUM(P60:P61)/2-SUM(O60:O61)+_xlfn.XLOOKUP("X",D60:D62,O60:O62,0)))))))))</f>
        <v>1.3200000000000003</v>
      </c>
      <c r="R60" s="319">
        <f>IF(Q60=0,0,Q60/SUM(O60:O62))</f>
        <v>4.631578947368422E-2</v>
      </c>
      <c r="S60" s="296">
        <f>IF($B60=$B57,IF(OR($A60="LOSS",$A60="OK",$A60="Anulada"),Q60,0)+S57,IF(OR($A60="LOSS",$A60="OK",$A60="Anulada"),Q60,0))</f>
        <v>13.923800000000014</v>
      </c>
      <c r="T60" s="296">
        <f>IF($B60=$B57,IF(Q60&lt;0,IF(G62="",Q60,0),Q60)+T57,Q60)</f>
        <v>13.918000000000021</v>
      </c>
      <c r="U60" s="296">
        <f>IF($B60=$B57,IF(Q60&lt;0,IF(G62="",Q60,0),Q60)+U57,Q60)</f>
        <v>13.923800000000014</v>
      </c>
      <c r="V60" s="323">
        <f>IF(U60=0,0,U60/X60)</f>
        <v>5.2946231652597209E-2</v>
      </c>
      <c r="W60" s="74">
        <f>IF(L60="","",IF(L62&gt;0,(SUM(L60:L62)/L60)/(SUM(L60:L62)/L60+SUM(L60:L62)/L61+SUM(L60:L62)/L62),L61/SUM(L60:L61)))</f>
        <v>0.37374189219414</v>
      </c>
      <c r="X60" s="321">
        <f>IF($B60=$B57,X57+SUM(O60:O62),SUM(O60:O62))</f>
        <v>262.98</v>
      </c>
      <c r="Y60" s="296">
        <f>IF($A60=" ",SUM(O60:O62),0)+Y57</f>
        <v>0</v>
      </c>
      <c r="Z60" s="296">
        <f>IF($B60="","",Z57+Q60)</f>
        <v>95.267918208955251</v>
      </c>
      <c r="AA60" s="225">
        <f t="shared" si="21"/>
        <v>0</v>
      </c>
      <c r="AB60" s="225">
        <f t="shared" si="21"/>
        <v>0</v>
      </c>
      <c r="AC60" s="227">
        <f t="shared" si="21"/>
        <v>19.170000000000002</v>
      </c>
      <c r="AD60" s="225">
        <f t="shared" si="21"/>
        <v>0</v>
      </c>
      <c r="AE60" s="225">
        <f t="shared" si="21"/>
        <v>0</v>
      </c>
      <c r="AF60" s="225">
        <f t="shared" si="21"/>
        <v>0</v>
      </c>
      <c r="AG60" s="224">
        <f t="shared" si="21"/>
        <v>0</v>
      </c>
      <c r="AH60" s="223">
        <f t="shared" si="1"/>
        <v>0</v>
      </c>
      <c r="AI60" s="224">
        <f t="shared" si="2"/>
        <v>0</v>
      </c>
      <c r="AJ60" s="223">
        <f t="shared" si="3"/>
        <v>0</v>
      </c>
      <c r="AK60" s="224">
        <f t="shared" si="4"/>
        <v>0</v>
      </c>
      <c r="AL60" s="223">
        <f t="shared" si="5"/>
        <v>1</v>
      </c>
      <c r="AM60" s="224">
        <f t="shared" si="6"/>
        <v>0</v>
      </c>
      <c r="AN60" s="223">
        <f t="shared" si="7"/>
        <v>0</v>
      </c>
      <c r="AO60" s="224">
        <f t="shared" si="8"/>
        <v>0</v>
      </c>
      <c r="AP60" s="223">
        <f t="shared" si="9"/>
        <v>0</v>
      </c>
      <c r="AQ60" s="224">
        <f t="shared" si="10"/>
        <v>0</v>
      </c>
      <c r="AR60" s="223">
        <f t="shared" si="11"/>
        <v>0</v>
      </c>
      <c r="AS60" s="224">
        <f t="shared" si="12"/>
        <v>0</v>
      </c>
      <c r="AT60" s="223">
        <f t="shared" si="13"/>
        <v>0</v>
      </c>
      <c r="AU60" s="225">
        <f t="shared" si="14"/>
        <v>0</v>
      </c>
      <c r="AV60" s="226">
        <f>IF($B60="","",$B60)</f>
        <v>2</v>
      </c>
    </row>
    <row r="61" spans="1:48" ht="14.5" customHeight="1" x14ac:dyDescent="0.2">
      <c r="A61" s="308"/>
      <c r="B61" s="282"/>
      <c r="C61" s="303"/>
      <c r="D61" s="79" t="s">
        <v>28</v>
      </c>
      <c r="E61" s="277"/>
      <c r="F61" s="291"/>
      <c r="G61" s="80" t="s">
        <v>358</v>
      </c>
      <c r="H61" s="277"/>
      <c r="I61" s="81" t="s">
        <v>23</v>
      </c>
      <c r="J61" s="83">
        <f>IF(I61="","",IF(_xlfn.XLOOKUP(I61,I$3:I60,$AV$3:AV60,0,,-1)=AV61,_xlfn.XLOOKUP(I61,I$3:I60,J$3:J60,1,,-1)+1,1))</f>
        <v>4</v>
      </c>
      <c r="K61" s="174">
        <f>IF(I61="","",_xlfn.XLOOKUP(I61,I$3:I60,K$3:K60,0,,-1)+IF($D61=" ",1,0))</f>
        <v>0</v>
      </c>
      <c r="L61" s="84">
        <v>1.671</v>
      </c>
      <c r="M61" s="85"/>
      <c r="N61" s="294"/>
      <c r="O61" s="86">
        <f>IF(OR(W60="",W61=""),"",ROUND(IF(L62&gt;0,IF(M61&gt;0,M61,IF(M60&gt;0,IF(N60=TRUE,ROUND((M60*W61)/W60,0),(M60*W61)/W60),IF(M61&gt;0,IF(N60=TRUE,ROUND(M61,0),M61),IF(M62&gt;0,IF(N60=TRUE,ROUND(O62*W61/W62,0),O62*W61/W62),0)))),IF(M61&gt;0,M61,IF(N60=TRUE,ROUND((M60*W61)/W60,0),(M60*W61)/W60))),2))</f>
        <v>17.850000000000001</v>
      </c>
      <c r="P61" s="87">
        <f t="shared" si="19"/>
        <v>29.827350000000003</v>
      </c>
      <c r="Q61" s="277"/>
      <c r="R61" s="286"/>
      <c r="S61" s="286"/>
      <c r="T61" s="286"/>
      <c r="U61" s="286"/>
      <c r="V61" s="288"/>
      <c r="W61" s="88">
        <f>IF(L61="","",IF(L62&gt;0,(SUM(L60:L62)/L61)/(SUM(L60:L62)/L60+SUM(L60:L62)/L61+SUM(L60:L62)/L62),L60/SUM(L60:L61)))</f>
        <v>0.62625810780585989</v>
      </c>
      <c r="X61" s="311"/>
      <c r="Y61" s="298"/>
      <c r="Z61" s="298"/>
      <c r="AA61" s="225">
        <f t="shared" si="21"/>
        <v>0</v>
      </c>
      <c r="AB61" s="225">
        <f t="shared" si="21"/>
        <v>0</v>
      </c>
      <c r="AC61" s="225">
        <f t="shared" si="21"/>
        <v>0</v>
      </c>
      <c r="AD61" s="225">
        <f t="shared" si="21"/>
        <v>0</v>
      </c>
      <c r="AE61" s="225">
        <f t="shared" si="21"/>
        <v>0</v>
      </c>
      <c r="AF61" s="227">
        <f t="shared" si="21"/>
        <v>-17.850000000000001</v>
      </c>
      <c r="AG61" s="224">
        <f t="shared" si="21"/>
        <v>0</v>
      </c>
      <c r="AH61" s="223">
        <f t="shared" si="1"/>
        <v>0</v>
      </c>
      <c r="AI61" s="224">
        <f t="shared" si="2"/>
        <v>0</v>
      </c>
      <c r="AJ61" s="223">
        <f t="shared" si="3"/>
        <v>0</v>
      </c>
      <c r="AK61" s="224">
        <f t="shared" si="4"/>
        <v>0</v>
      </c>
      <c r="AL61" s="223">
        <f t="shared" si="5"/>
        <v>0</v>
      </c>
      <c r="AM61" s="224">
        <f t="shared" si="6"/>
        <v>0</v>
      </c>
      <c r="AN61" s="223">
        <f t="shared" si="7"/>
        <v>0</v>
      </c>
      <c r="AO61" s="224">
        <f t="shared" si="8"/>
        <v>0</v>
      </c>
      <c r="AP61" s="223">
        <f t="shared" si="9"/>
        <v>0</v>
      </c>
      <c r="AQ61" s="224">
        <f t="shared" si="10"/>
        <v>0</v>
      </c>
      <c r="AR61" s="223">
        <f t="shared" si="11"/>
        <v>0</v>
      </c>
      <c r="AS61" s="224">
        <f t="shared" si="12"/>
        <v>1</v>
      </c>
      <c r="AT61" s="223">
        <f t="shared" si="13"/>
        <v>0</v>
      </c>
      <c r="AU61" s="225">
        <f t="shared" si="14"/>
        <v>0</v>
      </c>
      <c r="AV61" s="226">
        <f>IF($B60="","",$B60)</f>
        <v>2</v>
      </c>
    </row>
    <row r="62" spans="1:48" ht="14.5" customHeight="1" x14ac:dyDescent="0.2">
      <c r="A62" s="309"/>
      <c r="B62" s="283"/>
      <c r="C62" s="304"/>
      <c r="D62" s="90" t="s">
        <v>32</v>
      </c>
      <c r="E62" s="278"/>
      <c r="F62" s="292"/>
      <c r="G62" s="109"/>
      <c r="H62" s="278"/>
      <c r="I62" s="110"/>
      <c r="J62" s="112" t="str">
        <f>IF(I62="","",IF(_xlfn.XLOOKUP(I62,I$3:I61,$AV$3:AV61,0,,-1)=AV62,_xlfn.XLOOKUP(I62,I$3:I61,J$3:J61,1,,-1)+1,1))</f>
        <v/>
      </c>
      <c r="K62" s="115" t="str">
        <f>IF(I62="","",_xlfn.XLOOKUP(I62,I$3:I61,K$3:K61,0,,-1)+IF($D62=" ",1,0))</f>
        <v/>
      </c>
      <c r="L62" s="113"/>
      <c r="M62" s="96"/>
      <c r="N62" s="295"/>
      <c r="O62" s="114" t="str">
        <f>IF(OR(W60="",W61=""),"",IF(L62&gt;0,ROUND(IF(M62&gt;0,M62,IF(M60&gt;0,IF(N60=TRUE,ROUND((M60*W62)/W60,0),(M60*W62)/W60),IF(M61&gt;0,IF(N60=TRUE,ROUND((M61*W62)/W61,0),(M61*W62)/W61),IF(M62&gt;0,M62,0)))),2),""))</f>
        <v/>
      </c>
      <c r="P62" s="115" t="str">
        <f t="shared" si="19"/>
        <v/>
      </c>
      <c r="Q62" s="278"/>
      <c r="R62" s="278"/>
      <c r="S62" s="278"/>
      <c r="T62" s="278"/>
      <c r="U62" s="278"/>
      <c r="V62" s="289"/>
      <c r="W62" s="116" t="str">
        <f>IF(L62="","",(SUM(L60:L62)/L62)/(SUM(L60:L62)/L60+SUM(L60:L62)/L61+SUM(L60:L62)/L62))</f>
        <v/>
      </c>
      <c r="X62" s="311"/>
      <c r="Y62" s="298"/>
      <c r="Z62" s="298"/>
      <c r="AA62" s="225">
        <f t="shared" si="21"/>
        <v>0</v>
      </c>
      <c r="AB62" s="225">
        <f t="shared" si="21"/>
        <v>0</v>
      </c>
      <c r="AC62" s="225">
        <f t="shared" si="21"/>
        <v>0</v>
      </c>
      <c r="AD62" s="225">
        <f t="shared" si="21"/>
        <v>0</v>
      </c>
      <c r="AE62" s="225">
        <f t="shared" si="21"/>
        <v>0</v>
      </c>
      <c r="AF62" s="225">
        <f t="shared" si="21"/>
        <v>0</v>
      </c>
      <c r="AG62" s="224">
        <f t="shared" si="21"/>
        <v>0</v>
      </c>
      <c r="AH62" s="223">
        <f t="shared" si="1"/>
        <v>0</v>
      </c>
      <c r="AI62" s="224">
        <f t="shared" si="2"/>
        <v>0</v>
      </c>
      <c r="AJ62" s="223">
        <f t="shared" si="3"/>
        <v>0</v>
      </c>
      <c r="AK62" s="224">
        <f t="shared" si="4"/>
        <v>0</v>
      </c>
      <c r="AL62" s="223">
        <f t="shared" si="5"/>
        <v>0</v>
      </c>
      <c r="AM62" s="224">
        <f t="shared" si="6"/>
        <v>0</v>
      </c>
      <c r="AN62" s="223">
        <f t="shared" si="7"/>
        <v>0</v>
      </c>
      <c r="AO62" s="224">
        <f t="shared" si="8"/>
        <v>0</v>
      </c>
      <c r="AP62" s="223">
        <f t="shared" si="9"/>
        <v>0</v>
      </c>
      <c r="AQ62" s="224">
        <f t="shared" si="10"/>
        <v>0</v>
      </c>
      <c r="AR62" s="223">
        <f t="shared" si="11"/>
        <v>0</v>
      </c>
      <c r="AS62" s="224">
        <f t="shared" si="12"/>
        <v>0</v>
      </c>
      <c r="AT62" s="223">
        <f t="shared" si="13"/>
        <v>0</v>
      </c>
      <c r="AU62" s="225">
        <f t="shared" si="14"/>
        <v>0</v>
      </c>
      <c r="AV62" s="226">
        <f>IF($B60="","",$B60)</f>
        <v>2</v>
      </c>
    </row>
    <row r="63" spans="1:48" ht="14.5" customHeight="1" x14ac:dyDescent="0.2">
      <c r="A63" s="312" t="str">
        <f>IF(OR(D63="W",D64="W",D65="W",D63="1/2W",D64="1/2W",D65="1/2W",D63="1/2L",D64="1/2L",D65="1/2L"),"OK",IF(OR(D63="L",D64="L",D65="L"),"LOSS",IF(OR(D63="X",D64="X",D65="X"),"Anulado"," ")))</f>
        <v>OK</v>
      </c>
      <c r="B63" s="299">
        <f>IF(E63="","",$B60)</f>
        <v>2</v>
      </c>
      <c r="C63" s="302" t="str">
        <f>IF(E63=""," ","– "&amp;COUNTIF(B$3:B65,$B63))</f>
        <v>– 6</v>
      </c>
      <c r="D63" s="25" t="s">
        <v>31</v>
      </c>
      <c r="E63" s="325">
        <v>44715.583333333336</v>
      </c>
      <c r="F63" s="315" t="s">
        <v>449</v>
      </c>
      <c r="G63" s="117" t="s">
        <v>60</v>
      </c>
      <c r="H63" s="306" t="str">
        <f ca="1">IF(E63="","",IF(AND(DAY(E63)&lt;DAY(TODAY()),$A63=" "),"???",IF($A63=" ",IF(AND(DAY(E63)=DAY(TODAY()),HOUR(E63)&lt;=HOUR(NOW())+1),IF(AND(HOUR(E63)+2&lt;=HOUR(NOW()),DAY(E63)&lt;=DAY(TODAY()),MINUTE(E63)&lt;=MINUTE(NOW())),"???",IF(OR(MINUTE(E63)&lt;=MINUTE(NOW()),HOUR(E63)&lt;=HOUR(NOW())),"!!!","")),""),"")))</f>
        <v/>
      </c>
      <c r="I63" s="27" t="s">
        <v>20</v>
      </c>
      <c r="J63" s="175">
        <f>IF(I63="","",IF(_xlfn.XLOOKUP(I63,I$3:I62,$AV$3:AV62,0,,-1)=AV63,_xlfn.XLOOKUP(I63,I$3:I62,J$3:J62,1,,-1)+1,1))</f>
        <v>6</v>
      </c>
      <c r="K63" s="176">
        <f>IF(I63="","",_xlfn.XLOOKUP(I63,I$3:I62,K$3:K62,0,,-1)+IF($D63=" ",1,0))</f>
        <v>0</v>
      </c>
      <c r="L63" s="118">
        <v>1.4</v>
      </c>
      <c r="M63" s="119">
        <v>36.21</v>
      </c>
      <c r="N63" s="318" t="b">
        <v>0</v>
      </c>
      <c r="O63" s="102">
        <f>IF(OR(W63="",W64=""),"",ROUND(IF(L65&gt;0,IF(M63&gt;0,M63,IF(M64&gt;0,IF(N63=TRUE,ROUND((M64*W63)/W64,0),(M64*W63)/W64),IF(N63=TRUE,ROUND((M65*W63)/W65,0),(M65*W63)/W65))),IF(M63&gt;0,M63,IF(N63=TRUE,ROUND((M64*W63)/W64,0),(M64*W63)/W64))),2))</f>
        <v>36.21</v>
      </c>
      <c r="P63" s="33">
        <f t="shared" si="19"/>
        <v>50.693999999999996</v>
      </c>
      <c r="Q63" s="301">
        <f>IF($A63="Anulado",0,IF(OR($A63="LOSS",$A63="OK"),IF(OR($D63="W",$D63="1/2W",$D63="1/2L"),P63-O63,IF($D63="L",-O63,0))+IF(OR($D64="W",$D64="1/2W",$D64="1/2L"),P64-O64,IF($D64="L",-O64,0))+IF(OR($D65="W",$D65="1/2W",$D65="1/2L"),P65-O65,IF($D65="L",-O65,0)),IF(AND(OR($D63="W",$D63="1/2W",$D63="1/2L"),D64="W"),P63+P64-SUM(O63:O65)+_xlfn.XLOOKUP("X",D63:D65,O63:O65,0),IF(AND(D63=TRUE,D65="W"),P63+P65-SUM(O63:O65),IF(AND(D64="W",D65="W"),P64+P65-SUM(O63:O65)+_xlfn.XLOOKUP("X",D63:D65,O63:O65,0),IF(L65&gt;0,IF(OR($D63="W",$D63="1/2W",$D63="1/2L"),P63-SUM(O63:O65)+_xlfn.XLOOKUP("X",D63:D65,O63:O65,0),IF(OR($D63="W",$D63="1/2W",$D63="1/2L"),P64-SUM(O63:O65)+_xlfn.XLOOKUP("X",D63:D65,O63:O65,0),IF(OR($D63="W",$D63="1/2W",$D63="1/2L"),P65-SUM(O63:O65)+_xlfn.XLOOKUP("X",D63:D65,O63:O65,0),IF(SUM(P63:P65)/3-SUM(O63:O65)+_xlfn.XLOOKUP("X",D63:D65,O63:O65,0)&gt;0,SUM(P63:P65)/3-SUM(O63:O65)+_xlfn.XLOOKUP("X",D63:D65,O63:O65,0),LARGE(P63:P65,1)-SUM(O63:O65))))),IF(OR($D63="W",$D63="1/2W",$D63="1/2L"),P63-SUM(O63:O64)+_xlfn.XLOOKUP("X",D63:D65,O63:O65,0),IF(OR($D63="W",$D63="1/2W",$D63="1/2L"),P64-SUM(O63:O64)+_xlfn.XLOOKUP("X",D63:D65,O63:O65,0),SUM(P63:P64)/2-SUM(O63:O64)+_xlfn.XLOOKUP("X",D63:D65,O63:O65,0)))))))))</f>
        <v>1.0739999999999945</v>
      </c>
      <c r="R63" s="300">
        <f>IF(Q63=0,0,Q63/SUM(O63:O65))</f>
        <v>2.1644498186215125E-2</v>
      </c>
      <c r="S63" s="285">
        <f>IF($B63=$B60,IF(OR($A63="LOSS",$A63="OK",$A63="Anulada"),Q63,0)+S60,IF(OR($A63="LOSS",$A63="OK",$A63="Anulada"),Q63,0))</f>
        <v>14.997800000000009</v>
      </c>
      <c r="T63" s="285">
        <f>IF($B63="",0,IF($B63=$B60,IF(G65="",IF(OR(G63="DNB1",G63="DNB2",G63="AH1(0)",G63="AH2(0)",G63="AH1(1)",G63="AH2(1)",G63="AH1(2)",G63="AH2(2)",G63="AH1(3)",G63="AH2(3)",G63="AH1(4)",G63="AH2(4)"),0,IF(Q63&lt;0,IF(G65="",SMALL(P63:P65,1)-SUM(O63:O65),0),SMALL(P63:P65,1)-SUM(O63:O65))),IF(Q63&lt;0,IF(G65="",SMALL(P63:P65,1)-SUM(O63:O65),0),SMALL(P63:P65,1)-SUM(O63:O65)))+T60,IF(G65="",IF(OR(G63="DNB1",G63="DNB2",G63="AH1(0)",G63="AH2(0)",G63="AH1(1)",G63="AH2(1)",G63="AH1(2)",G63="AH2(2)",G63="AH1(3)",G63="AH2(3)",G63="AH1(4)",G63="AH2(4)"),0,IF(Q63&lt;0,IF(G65="",SMALL(P63:P65,1)-SUM(O63:O65),0),SMALL(P63:P65,1)-SUM(O63:O65))),IF(Q63&lt;0,IF(G65="",SMALL(P63:P65,1)-SUM(O63:O65),0),SMALL(P63:P65,1)-SUM(O63:O65)))))</f>
        <v>14.987800000000014</v>
      </c>
      <c r="U63" s="285">
        <f>IF($B63=$B60,IF(Q63&lt;0,IF(G65="",Q63,0),Q63)+U60,Q63)</f>
        <v>14.997800000000009</v>
      </c>
      <c r="V63" s="287">
        <f>IF(U63=0,0,U63/X63)</f>
        <v>4.7977607165706995E-2</v>
      </c>
      <c r="W63" s="34">
        <f>IF(L63="","",IF(L65&gt;0,(SUM(L63:L65)/L63)/(SUM(L63:L65)/L63+SUM(L63:L65)/L64+SUM(L63:L65)/L65),L64/SUM(L63:L64)))</f>
        <v>0.72972972972972971</v>
      </c>
      <c r="X63" s="322">
        <f>IF($B63=$B60,X60+SUM(O63:O65),SUM(O63:O65))</f>
        <v>312.60000000000002</v>
      </c>
      <c r="Y63" s="285">
        <f>IF($A63=" ",SUM(O63:O65),0)+Y60</f>
        <v>0</v>
      </c>
      <c r="Z63" s="285">
        <f>IF($B63="","",Z60+Q63)</f>
        <v>96.341918208955249</v>
      </c>
      <c r="AA63" s="225">
        <f t="shared" ref="AA63:AG72" si="22">IF($I63=AA$2,IF(OR($D63="W",$D63="1/2W",$D63="1/2L"),$P63-$O63,IF($D63="X",0,-$O63)),0)</f>
        <v>0</v>
      </c>
      <c r="AB63" s="225">
        <f t="shared" si="22"/>
        <v>0</v>
      </c>
      <c r="AC63" s="227">
        <f t="shared" si="22"/>
        <v>14.483999999999995</v>
      </c>
      <c r="AD63" s="225">
        <f t="shared" si="22"/>
        <v>0</v>
      </c>
      <c r="AE63" s="225">
        <f t="shared" si="22"/>
        <v>0</v>
      </c>
      <c r="AF63" s="225">
        <f t="shared" si="22"/>
        <v>0</v>
      </c>
      <c r="AG63" s="224">
        <f t="shared" si="22"/>
        <v>0</v>
      </c>
      <c r="AH63" s="223">
        <f t="shared" si="1"/>
        <v>0</v>
      </c>
      <c r="AI63" s="224">
        <f t="shared" si="2"/>
        <v>0</v>
      </c>
      <c r="AJ63" s="223">
        <f t="shared" si="3"/>
        <v>0</v>
      </c>
      <c r="AK63" s="224">
        <f t="shared" si="4"/>
        <v>0</v>
      </c>
      <c r="AL63" s="223">
        <f t="shared" si="5"/>
        <v>1</v>
      </c>
      <c r="AM63" s="224">
        <f t="shared" si="6"/>
        <v>0</v>
      </c>
      <c r="AN63" s="223">
        <f t="shared" si="7"/>
        <v>0</v>
      </c>
      <c r="AO63" s="224">
        <f t="shared" si="8"/>
        <v>0</v>
      </c>
      <c r="AP63" s="223">
        <f t="shared" si="9"/>
        <v>0</v>
      </c>
      <c r="AQ63" s="224">
        <f t="shared" si="10"/>
        <v>0</v>
      </c>
      <c r="AR63" s="223">
        <f t="shared" si="11"/>
        <v>0</v>
      </c>
      <c r="AS63" s="224">
        <f t="shared" si="12"/>
        <v>0</v>
      </c>
      <c r="AT63" s="223">
        <f t="shared" si="13"/>
        <v>0</v>
      </c>
      <c r="AU63" s="225">
        <f t="shared" si="14"/>
        <v>0</v>
      </c>
      <c r="AV63" s="219">
        <f>IF($B63="","",$B63)</f>
        <v>2</v>
      </c>
    </row>
    <row r="64" spans="1:48" ht="14.5" customHeight="1" x14ac:dyDescent="0.2">
      <c r="A64" s="308"/>
      <c r="B64" s="282"/>
      <c r="C64" s="303"/>
      <c r="D64" s="39" t="s">
        <v>28</v>
      </c>
      <c r="E64" s="277"/>
      <c r="F64" s="291"/>
      <c r="G64" s="120" t="s">
        <v>61</v>
      </c>
      <c r="H64" s="277"/>
      <c r="I64" s="42" t="s">
        <v>23</v>
      </c>
      <c r="J64" s="177">
        <f>IF(I64="","",IF(_xlfn.XLOOKUP(I64,I$3:I63,$AV$3:AV63,0,,-1)=AV64,_xlfn.XLOOKUP(I64,I$3:I63,J$3:J63,1,,-1)+1,1))</f>
        <v>5</v>
      </c>
      <c r="K64" s="178">
        <f>IF(I64="","",_xlfn.XLOOKUP(I64,I$3:I63,K$3:K63,0,,-1)+IF($D64=" ",1,0))</f>
        <v>0</v>
      </c>
      <c r="L64" s="121">
        <v>3.78</v>
      </c>
      <c r="M64" s="122"/>
      <c r="N64" s="294"/>
      <c r="O64" s="47">
        <f>IF(OR(W63="",W64=""),"",ROUND(IF(L65&gt;0,IF(M64&gt;0,M64,IF(M63&gt;0,IF(N63=TRUE,ROUND((M63*W64)/W63,0),(M63*W64)/W63),IF(M64&gt;0,IF(N63=TRUE,ROUND(M64,0),M64),IF(M65&gt;0,IF(N63=TRUE,ROUND(O65*W64/W65,0),O65*W64/W65),0)))),IF(M64&gt;0,M64,IF(N63=TRUE,ROUND((M63*W64)/W63,0),(M63*W64)/W63))),2))</f>
        <v>13.41</v>
      </c>
      <c r="P64" s="48">
        <f t="shared" si="19"/>
        <v>50.689799999999998</v>
      </c>
      <c r="Q64" s="277"/>
      <c r="R64" s="286"/>
      <c r="S64" s="286"/>
      <c r="T64" s="286"/>
      <c r="U64" s="286"/>
      <c r="V64" s="288"/>
      <c r="W64" s="49">
        <f>IF(L64="","",IF(L65&gt;0,(SUM(L63:L65)/L64)/(SUM(L63:L65)/L63+SUM(L63:L65)/L64+SUM(L63:L65)/L65),L63/SUM(L63:L64)))</f>
        <v>0.27027027027027029</v>
      </c>
      <c r="X64" s="311"/>
      <c r="Y64" s="298"/>
      <c r="Z64" s="298"/>
      <c r="AA64" s="225">
        <f t="shared" si="22"/>
        <v>0</v>
      </c>
      <c r="AB64" s="225">
        <f t="shared" si="22"/>
        <v>0</v>
      </c>
      <c r="AC64" s="225">
        <f t="shared" si="22"/>
        <v>0</v>
      </c>
      <c r="AD64" s="225">
        <f t="shared" si="22"/>
        <v>0</v>
      </c>
      <c r="AE64" s="225">
        <f t="shared" si="22"/>
        <v>0</v>
      </c>
      <c r="AF64" s="227">
        <f t="shared" si="22"/>
        <v>-13.41</v>
      </c>
      <c r="AG64" s="224">
        <f t="shared" si="22"/>
        <v>0</v>
      </c>
      <c r="AH64" s="223">
        <f t="shared" si="1"/>
        <v>0</v>
      </c>
      <c r="AI64" s="224">
        <f t="shared" si="2"/>
        <v>0</v>
      </c>
      <c r="AJ64" s="223">
        <f t="shared" si="3"/>
        <v>0</v>
      </c>
      <c r="AK64" s="224">
        <f t="shared" si="4"/>
        <v>0</v>
      </c>
      <c r="AL64" s="223">
        <f t="shared" si="5"/>
        <v>0</v>
      </c>
      <c r="AM64" s="224">
        <f t="shared" si="6"/>
        <v>0</v>
      </c>
      <c r="AN64" s="223">
        <f t="shared" si="7"/>
        <v>0</v>
      </c>
      <c r="AO64" s="224">
        <f t="shared" si="8"/>
        <v>0</v>
      </c>
      <c r="AP64" s="223">
        <f t="shared" si="9"/>
        <v>0</v>
      </c>
      <c r="AQ64" s="224">
        <f t="shared" si="10"/>
        <v>0</v>
      </c>
      <c r="AR64" s="223">
        <f t="shared" si="11"/>
        <v>0</v>
      </c>
      <c r="AS64" s="224">
        <f t="shared" si="12"/>
        <v>1</v>
      </c>
      <c r="AT64" s="223">
        <f t="shared" si="13"/>
        <v>0</v>
      </c>
      <c r="AU64" s="225">
        <f t="shared" si="14"/>
        <v>0</v>
      </c>
      <c r="AV64" s="219">
        <f>IF($B63="","",$B63)</f>
        <v>2</v>
      </c>
    </row>
    <row r="65" spans="1:48" ht="14.5" customHeight="1" x14ac:dyDescent="0.2">
      <c r="A65" s="309"/>
      <c r="B65" s="283"/>
      <c r="C65" s="304"/>
      <c r="D65" s="54" t="s">
        <v>32</v>
      </c>
      <c r="E65" s="278"/>
      <c r="F65" s="292"/>
      <c r="G65" s="134"/>
      <c r="H65" s="278"/>
      <c r="I65" s="57"/>
      <c r="J65" s="179" t="str">
        <f>IF(I65="","",IF(_xlfn.XLOOKUP(I65,I$3:I64,$AV$3:AV64,0,,-1)=AV65,_xlfn.XLOOKUP(I65,I$3:I64,J$3:J64,1,,-1)+1,1))</f>
        <v/>
      </c>
      <c r="K65" s="63" t="str">
        <f>IF(I65="","",_xlfn.XLOOKUP(I65,I$3:I64,K$3:K64,0,,-1)+IF($D65=" ",1,0))</f>
        <v/>
      </c>
      <c r="L65" s="55"/>
      <c r="M65" s="128"/>
      <c r="N65" s="295"/>
      <c r="O65" s="62" t="str">
        <f>IF(OR(W63="",W64=""),"",IF(L65&gt;0,ROUND(IF(M65&gt;0,M65,IF(M63&gt;0,IF(N63=TRUE,ROUND((M63*W65)/W63,0),(M63*W65)/W63),IF(M64&gt;0,IF(N63=TRUE,ROUND((M64*W65)/W64,0),(M64*W65)/W64),IF(M65&gt;0,M65,0)))),2),""))</f>
        <v/>
      </c>
      <c r="P65" s="63" t="str">
        <f t="shared" si="19"/>
        <v/>
      </c>
      <c r="Q65" s="278"/>
      <c r="R65" s="278"/>
      <c r="S65" s="278"/>
      <c r="T65" s="278"/>
      <c r="U65" s="278"/>
      <c r="V65" s="289"/>
      <c r="W65" s="64" t="str">
        <f>IF(L65="","",(SUM(L63:L65)/L65)/(SUM(L63:L65)/L63+SUM(L63:L65)/L64+SUM(L63:L65)/L65))</f>
        <v/>
      </c>
      <c r="X65" s="311"/>
      <c r="Y65" s="298"/>
      <c r="Z65" s="298"/>
      <c r="AA65" s="225">
        <f t="shared" si="22"/>
        <v>0</v>
      </c>
      <c r="AB65" s="225">
        <f t="shared" si="22"/>
        <v>0</v>
      </c>
      <c r="AC65" s="225">
        <f t="shared" si="22"/>
        <v>0</v>
      </c>
      <c r="AD65" s="225">
        <f t="shared" si="22"/>
        <v>0</v>
      </c>
      <c r="AE65" s="225">
        <f t="shared" si="22"/>
        <v>0</v>
      </c>
      <c r="AF65" s="225">
        <f t="shared" si="22"/>
        <v>0</v>
      </c>
      <c r="AG65" s="224">
        <f t="shared" si="22"/>
        <v>0</v>
      </c>
      <c r="AH65" s="223">
        <f t="shared" si="1"/>
        <v>0</v>
      </c>
      <c r="AI65" s="224">
        <f t="shared" si="2"/>
        <v>0</v>
      </c>
      <c r="AJ65" s="223">
        <f t="shared" si="3"/>
        <v>0</v>
      </c>
      <c r="AK65" s="224">
        <f t="shared" si="4"/>
        <v>0</v>
      </c>
      <c r="AL65" s="223">
        <f t="shared" si="5"/>
        <v>0</v>
      </c>
      <c r="AM65" s="224">
        <f t="shared" si="6"/>
        <v>0</v>
      </c>
      <c r="AN65" s="223">
        <f t="shared" si="7"/>
        <v>0</v>
      </c>
      <c r="AO65" s="224">
        <f t="shared" si="8"/>
        <v>0</v>
      </c>
      <c r="AP65" s="223">
        <f t="shared" si="9"/>
        <v>0</v>
      </c>
      <c r="AQ65" s="224">
        <f t="shared" si="10"/>
        <v>0</v>
      </c>
      <c r="AR65" s="223">
        <f t="shared" si="11"/>
        <v>0</v>
      </c>
      <c r="AS65" s="224">
        <f t="shared" si="12"/>
        <v>0</v>
      </c>
      <c r="AT65" s="223">
        <f t="shared" si="13"/>
        <v>0</v>
      </c>
      <c r="AU65" s="225">
        <f t="shared" si="14"/>
        <v>0</v>
      </c>
      <c r="AV65" s="219">
        <f>IF($B63="","",$B63)</f>
        <v>2</v>
      </c>
    </row>
    <row r="66" spans="1:48" ht="14.5" customHeight="1" x14ac:dyDescent="0.2">
      <c r="A66" s="307" t="str">
        <f>IF(OR(D66="W",D67="W",D68="W",D66="1/2W",D67="1/2W",D68="1/2W",D66="1/2L",D67="1/2L",D68="1/2L"),"OK",IF(OR(D66="L",D67="L",D68="L"),"LOSS",IF(OR(D66="X",D67="X",D68="X"),"Anulado"," ")))</f>
        <v>OK</v>
      </c>
      <c r="B66" s="281">
        <f>IF(E66="","",$B63)</f>
        <v>2</v>
      </c>
      <c r="C66" s="305" t="str">
        <f>IF(E66=""," ","– "&amp;COUNTIF(B$3:B68,$B66))</f>
        <v>– 7</v>
      </c>
      <c r="D66" s="65" t="s">
        <v>31</v>
      </c>
      <c r="E66" s="326">
        <v>44714.416666666664</v>
      </c>
      <c r="F66" s="314" t="s">
        <v>450</v>
      </c>
      <c r="G66" s="66" t="s">
        <v>451</v>
      </c>
      <c r="H66" s="313" t="str">
        <f ca="1">IF(E66="","",IF(AND(DAY(E66)&lt;DAY(TODAY()),$A66=" "),"???",IF($A66=" ",IF(AND(DAY(E66)=DAY(TODAY()),HOUR(E66)&lt;=HOUR(NOW())+1),IF(AND(HOUR(E66)+2&lt;=HOUR(NOW()),DAY(E66)&lt;=DAY(TODAY()),MINUTE(E66)&lt;=MINUTE(NOW())),"???",IF(OR(MINUTE(E66)&lt;=MINUTE(NOW()),HOUR(E66)&lt;=HOUR(NOW())),"!!!","")),""),"")))</f>
        <v/>
      </c>
      <c r="I66" s="67" t="s">
        <v>20</v>
      </c>
      <c r="J66" s="69">
        <f>IF(I66="","",IF(_xlfn.XLOOKUP(I66,I$3:I65,$AV$3:AV65,0,,-1)=AV66,_xlfn.XLOOKUP(I66,I$3:I65,J$3:J65,1,,-1)+1,1))</f>
        <v>7</v>
      </c>
      <c r="K66" s="173">
        <f>IF(I66="","",_xlfn.XLOOKUP(I66,I$3:I65,K$3:K65,0,,-1)+IF($D66=" ",1,0))</f>
        <v>0</v>
      </c>
      <c r="L66" s="70">
        <v>1.9</v>
      </c>
      <c r="M66" s="71">
        <v>8.49</v>
      </c>
      <c r="N66" s="293" t="b">
        <v>0</v>
      </c>
      <c r="O66" s="72">
        <f>IF(OR(W66="",W67=""),"",ROUND(IF(L68&gt;0,IF(M66&gt;0,M66,IF(M67&gt;0,IF(N66=TRUE,ROUND((M67*W66)/W67,0),(M67*W66)/W67),IF(N66=TRUE,ROUND((M68*W66)/W68,0),(M68*W66)/W68))),IF(M66&gt;0,M66,IF(N66=TRUE,ROUND((M67*W66)/W67,0),(M67*W66)/W67))),2))</f>
        <v>8.49</v>
      </c>
      <c r="P66" s="73">
        <f t="shared" si="19"/>
        <v>16.131</v>
      </c>
      <c r="Q66" s="320">
        <f>IF($A66="Anulado",0,IF(OR($A66="LOSS",$A66="OK"),IF(OR($D66="W",$D66="1/2W",$D66="1/2L"),P66-O66,IF($D66="L",-O66,0))+IF(OR($D67="W",$D67="1/2W",$D67="1/2L"),P67-O67,IF($D67="L",-O67,0))+IF(OR($D68="W",$D68="1/2W",$D68="1/2L"),P68-O68,IF($D68="L",-O68,0)),IF(AND(OR($D66="W",$D66="1/2W",$D66="1/2L"),D67="W"),P66+P67-SUM(O66:O68)+_xlfn.XLOOKUP("X",D66:D68,O66:O68,0),IF(AND(D66=TRUE,D68="W"),P66+P68-SUM(O66:O68),IF(AND(D67="W",D68="W"),P67+P68-SUM(O66:O68)+_xlfn.XLOOKUP("X",D66:D68,O66:O68,0),IF(L68&gt;0,IF(OR($D66="W",$D66="1/2W",$D66="1/2L"),P66-SUM(O66:O68)+_xlfn.XLOOKUP("X",D66:D68,O66:O68,0),IF(OR($D66="W",$D66="1/2W",$D66="1/2L"),P67-SUM(O66:O68)+_xlfn.XLOOKUP("X",D66:D68,O66:O68,0),IF(OR($D66="W",$D66="1/2W",$D66="1/2L"),P68-SUM(O66:O68)+_xlfn.XLOOKUP("X",D66:D68,O66:O68,0),IF(SUM(P66:P68)/3-SUM(O66:O68)+_xlfn.XLOOKUP("X",D66:D68,O66:O68,0)&gt;0,SUM(P66:P68)/3-SUM(O66:O68)+_xlfn.XLOOKUP("X",D66:D68,O66:O68,0),LARGE(P66:P68,1)-SUM(O66:O68))))),IF(OR($D66="W",$D66="1/2W",$D66="1/2L"),P66-SUM(O66:O67)+_xlfn.XLOOKUP("X",D66:D68,O66:O68,0),IF(OR($D66="W",$D66="1/2W",$D66="1/2L"),P67-SUM(O66:O67)+_xlfn.XLOOKUP("X",D66:D68,O66:O68,0),SUM(P66:P67)/2-SUM(O66:O67)+_xlfn.XLOOKUP("X",D66:D68,O66:O68,0)))))))))</f>
        <v>1.9409999999999998</v>
      </c>
      <c r="R66" s="319">
        <f>IF(Q66=0,0,Q66/SUM(O66:O68))</f>
        <v>0.13678646934460886</v>
      </c>
      <c r="S66" s="296">
        <f>IF($B66=$B63,IF(OR($A66="LOSS",$A66="OK",$A66="Anulada"),Q66,0)+S63,IF(OR($A66="LOSS",$A66="OK",$A66="Anulada"),Q66,0))</f>
        <v>16.938800000000008</v>
      </c>
      <c r="T66" s="296">
        <f>IF($B66=$B63,IF(Q66&lt;0,IF(G68="",Q66,0),Q66)+T63,Q66)</f>
        <v>16.928800000000013</v>
      </c>
      <c r="U66" s="296">
        <f>IF($B66=$B63,IF(Q66&lt;0,IF(G68="",Q66,0),Q66)+U63,Q66)</f>
        <v>16.938800000000008</v>
      </c>
      <c r="V66" s="323">
        <f>IF(U66=0,0,U66/X66)</f>
        <v>5.1833899446127506E-2</v>
      </c>
      <c r="W66" s="74">
        <f>IF(L66="","",IF(L68&gt;0,(SUM(L66:L68)/L66)/(SUM(L66:L68)/L66+SUM(L66:L68)/L67+SUM(L66:L68)/L68),L67/SUM(L66:L67)))</f>
        <v>0.53545232273838628</v>
      </c>
      <c r="X66" s="321">
        <f>IF($B66=$B63,X63+SUM(O66:O68),SUM(O66:O68))</f>
        <v>326.79000000000002</v>
      </c>
      <c r="Y66" s="296">
        <f>IF($A66=" ",SUM(O66:O68),0)+Y63</f>
        <v>0</v>
      </c>
      <c r="Z66" s="296">
        <f>IF($B66="","",Z63+Q66)</f>
        <v>98.282918208955252</v>
      </c>
      <c r="AA66" s="225">
        <f t="shared" si="22"/>
        <v>0</v>
      </c>
      <c r="AB66" s="225">
        <f t="shared" si="22"/>
        <v>0</v>
      </c>
      <c r="AC66" s="227">
        <f t="shared" si="22"/>
        <v>7.641</v>
      </c>
      <c r="AD66" s="225">
        <f t="shared" si="22"/>
        <v>0</v>
      </c>
      <c r="AE66" s="225">
        <f t="shared" si="22"/>
        <v>0</v>
      </c>
      <c r="AF66" s="225">
        <f t="shared" si="22"/>
        <v>0</v>
      </c>
      <c r="AG66" s="224">
        <f t="shared" si="22"/>
        <v>0</v>
      </c>
      <c r="AH66" s="223">
        <f t="shared" si="1"/>
        <v>0</v>
      </c>
      <c r="AI66" s="224">
        <f t="shared" si="2"/>
        <v>0</v>
      </c>
      <c r="AJ66" s="223">
        <f t="shared" si="3"/>
        <v>0</v>
      </c>
      <c r="AK66" s="224">
        <f t="shared" si="4"/>
        <v>0</v>
      </c>
      <c r="AL66" s="223">
        <f t="shared" si="5"/>
        <v>1</v>
      </c>
      <c r="AM66" s="224">
        <f t="shared" si="6"/>
        <v>0</v>
      </c>
      <c r="AN66" s="223">
        <f t="shared" si="7"/>
        <v>0</v>
      </c>
      <c r="AO66" s="224">
        <f t="shared" si="8"/>
        <v>0</v>
      </c>
      <c r="AP66" s="223">
        <f t="shared" si="9"/>
        <v>0</v>
      </c>
      <c r="AQ66" s="224">
        <f t="shared" si="10"/>
        <v>0</v>
      </c>
      <c r="AR66" s="223">
        <f t="shared" si="11"/>
        <v>0</v>
      </c>
      <c r="AS66" s="224">
        <f t="shared" si="12"/>
        <v>0</v>
      </c>
      <c r="AT66" s="223">
        <f t="shared" si="13"/>
        <v>0</v>
      </c>
      <c r="AU66" s="225">
        <f t="shared" si="14"/>
        <v>0</v>
      </c>
      <c r="AV66" s="226">
        <f>IF($B66="","",$B66)</f>
        <v>2</v>
      </c>
    </row>
    <row r="67" spans="1:48" ht="14.5" customHeight="1" x14ac:dyDescent="0.2">
      <c r="A67" s="308"/>
      <c r="B67" s="282"/>
      <c r="C67" s="303"/>
      <c r="D67" s="79" t="s">
        <v>28</v>
      </c>
      <c r="E67" s="277"/>
      <c r="F67" s="291"/>
      <c r="G67" s="80" t="s">
        <v>452</v>
      </c>
      <c r="H67" s="277"/>
      <c r="I67" s="81" t="s">
        <v>23</v>
      </c>
      <c r="J67" s="83">
        <f>IF(I67="","",IF(_xlfn.XLOOKUP(I67,I$3:I66,$AV$3:AV66,0,,-1)=AV67,_xlfn.XLOOKUP(I67,I$3:I66,J$3:J66,1,,-1)+1,1))</f>
        <v>6</v>
      </c>
      <c r="K67" s="174">
        <f>IF(I67="","",_xlfn.XLOOKUP(I67,I$3:I66,K$3:K66,0,,-1)+IF($D67=" ",1,0))</f>
        <v>0</v>
      </c>
      <c r="L67" s="84">
        <v>2.19</v>
      </c>
      <c r="M67" s="85">
        <v>5.7</v>
      </c>
      <c r="N67" s="294"/>
      <c r="O67" s="86">
        <f>IF(OR(W66="",W67=""),"",ROUND(IF(L68&gt;0,IF(M67&gt;0,M67,IF(M66&gt;0,IF(N66=TRUE,ROUND((M66*W67)/W66,0),(M66*W67)/W66),IF(M67&gt;0,IF(N66=TRUE,ROUND(M67,0),M67),IF(M68&gt;0,IF(N66=TRUE,ROUND(O68*W67/W68,0),O68*W67/W68),0)))),IF(M67&gt;0,M67,IF(N66=TRUE,ROUND((M66*W67)/W66,0),(M66*W67)/W66))),2))</f>
        <v>5.7</v>
      </c>
      <c r="P67" s="87">
        <f t="shared" si="19"/>
        <v>12.483000000000001</v>
      </c>
      <c r="Q67" s="277"/>
      <c r="R67" s="286"/>
      <c r="S67" s="286"/>
      <c r="T67" s="286"/>
      <c r="U67" s="286"/>
      <c r="V67" s="288"/>
      <c r="W67" s="88">
        <f>IF(L67="","",IF(L68&gt;0,(SUM(L66:L68)/L67)/(SUM(L66:L68)/L66+SUM(L66:L68)/L67+SUM(L66:L68)/L68),L66/SUM(L66:L67)))</f>
        <v>0.46454767726161367</v>
      </c>
      <c r="X67" s="311"/>
      <c r="Y67" s="298"/>
      <c r="Z67" s="298"/>
      <c r="AA67" s="225">
        <f t="shared" si="22"/>
        <v>0</v>
      </c>
      <c r="AB67" s="225">
        <f t="shared" si="22"/>
        <v>0</v>
      </c>
      <c r="AC67" s="225">
        <f t="shared" si="22"/>
        <v>0</v>
      </c>
      <c r="AD67" s="225">
        <f t="shared" si="22"/>
        <v>0</v>
      </c>
      <c r="AE67" s="225">
        <f t="shared" si="22"/>
        <v>0</v>
      </c>
      <c r="AF67" s="227">
        <f t="shared" si="22"/>
        <v>-5.7</v>
      </c>
      <c r="AG67" s="224">
        <f t="shared" si="22"/>
        <v>0</v>
      </c>
      <c r="AH67" s="223">
        <f t="shared" ref="AH67:AH130" si="23">IF(AH$2=$I67,IF($D67="W",1,IF($D67="1/2W",0.5,0)),0)</f>
        <v>0</v>
      </c>
      <c r="AI67" s="224">
        <f t="shared" ref="AI67:AI130" si="24">IF(AH$2=$I67,IF($D67="L",1,IF($D67="1/2L",0.5,0)),0)</f>
        <v>0</v>
      </c>
      <c r="AJ67" s="223">
        <f t="shared" ref="AJ67:AJ130" si="25">IF(AJ$2=$I67,IF($D67="W",1,IF($D67="1/2W",0.5,0)),0)</f>
        <v>0</v>
      </c>
      <c r="AK67" s="224">
        <f t="shared" ref="AK67:AK130" si="26">IF(AJ$2=$I67,IF($D67="L",1,IF($D67="1/2L",0.5,0)),0)</f>
        <v>0</v>
      </c>
      <c r="AL67" s="223">
        <f t="shared" ref="AL67:AL130" si="27">IF(AL$2=$I67,IF($D67="W",1,IF($D67="1/2W",0.5,0)),0)</f>
        <v>0</v>
      </c>
      <c r="AM67" s="224">
        <f t="shared" ref="AM67:AM130" si="28">IF(AL$2=$I67,IF($D67="L",1,IF($D67="1/2L",0.5,0)),0)</f>
        <v>0</v>
      </c>
      <c r="AN67" s="223">
        <f t="shared" ref="AN67:AN130" si="29">IF(AN$2=$I67,IF($D67="W",1,IF($D67="1/2W",0.5,0)),0)</f>
        <v>0</v>
      </c>
      <c r="AO67" s="224">
        <f t="shared" ref="AO67:AO130" si="30">IF(AN$2=$I67,IF($D67="L",1,IF($D67="1/2L",0.5,0)),0)</f>
        <v>0</v>
      </c>
      <c r="AP67" s="223">
        <f t="shared" ref="AP67:AP130" si="31">IF(AP$2=$I67,IF($D67="W",1,IF($D67="1/2W",0.5,0)),0)</f>
        <v>0</v>
      </c>
      <c r="AQ67" s="224">
        <f t="shared" ref="AQ67:AQ130" si="32">IF(AP$2=$I67,IF($D67="L",1,IF($D67="1/2L",0.5,0)),0)</f>
        <v>0</v>
      </c>
      <c r="AR67" s="223">
        <f t="shared" ref="AR67:AR130" si="33">IF(AR$2=$I67,IF($D67="W",1,IF($D67="1/2W",0.5,0)),0)</f>
        <v>0</v>
      </c>
      <c r="AS67" s="224">
        <f t="shared" ref="AS67:AS130" si="34">IF(AR$2=$I67,IF($D67="L",1,IF($D67="1/2L",0.5,0)),0)</f>
        <v>1</v>
      </c>
      <c r="AT67" s="223">
        <f t="shared" ref="AT67:AT130" si="35">IF(AT$2=$I67,IF($D67="W",1,IF($D67="1/2W",0.5,0)),0)</f>
        <v>0</v>
      </c>
      <c r="AU67" s="225">
        <f t="shared" ref="AU67:AU130" si="36">IF(AT$2=$I67,IF($D67="L",1,IF($D67="1/2L",0.5,0)),0)</f>
        <v>0</v>
      </c>
      <c r="AV67" s="226">
        <f>IF($B66="","",$B66)</f>
        <v>2</v>
      </c>
    </row>
    <row r="68" spans="1:48" ht="14.5" customHeight="1" x14ac:dyDescent="0.2">
      <c r="A68" s="309"/>
      <c r="B68" s="283"/>
      <c r="C68" s="304"/>
      <c r="D68" s="90" t="s">
        <v>32</v>
      </c>
      <c r="E68" s="278"/>
      <c r="F68" s="292"/>
      <c r="G68" s="109"/>
      <c r="H68" s="278"/>
      <c r="I68" s="110"/>
      <c r="J68" s="112" t="str">
        <f>IF(I68="","",IF(_xlfn.XLOOKUP(I68,I$3:I67,$AV$3:AV67,0,,-1)=AV68,_xlfn.XLOOKUP(I68,I$3:I67,J$3:J67,1,,-1)+1,1))</f>
        <v/>
      </c>
      <c r="K68" s="115" t="str">
        <f>IF(I68="","",_xlfn.XLOOKUP(I68,I$3:I67,K$3:K67,0,,-1)+IF($D68=" ",1,0))</f>
        <v/>
      </c>
      <c r="L68" s="113"/>
      <c r="M68" s="96"/>
      <c r="N68" s="295"/>
      <c r="O68" s="114" t="str">
        <f>IF(OR(W66="",W67=""),"",IF(L68&gt;0,ROUND(IF(M68&gt;0,M68,IF(M66&gt;0,IF(N66=TRUE,ROUND((M66*W68)/W66,0),(M66*W68)/W66),IF(M67&gt;0,IF(N66=TRUE,ROUND((M67*W68)/W67,0),(M67*W68)/W67),IF(M68&gt;0,M68,0)))),2),""))</f>
        <v/>
      </c>
      <c r="P68" s="115" t="str">
        <f t="shared" si="19"/>
        <v/>
      </c>
      <c r="Q68" s="278"/>
      <c r="R68" s="278"/>
      <c r="S68" s="278"/>
      <c r="T68" s="278"/>
      <c r="U68" s="278"/>
      <c r="V68" s="289"/>
      <c r="W68" s="116" t="str">
        <f>IF(L68="","",(SUM(L66:L68)/L68)/(SUM(L66:L68)/L66+SUM(L66:L68)/L67+SUM(L66:L68)/L68))</f>
        <v/>
      </c>
      <c r="X68" s="311"/>
      <c r="Y68" s="298"/>
      <c r="Z68" s="298"/>
      <c r="AA68" s="225">
        <f t="shared" si="22"/>
        <v>0</v>
      </c>
      <c r="AB68" s="225">
        <f t="shared" si="22"/>
        <v>0</v>
      </c>
      <c r="AC68" s="225">
        <f t="shared" si="22"/>
        <v>0</v>
      </c>
      <c r="AD68" s="225">
        <f t="shared" si="22"/>
        <v>0</v>
      </c>
      <c r="AE68" s="225">
        <f t="shared" si="22"/>
        <v>0</v>
      </c>
      <c r="AF68" s="225">
        <f t="shared" si="22"/>
        <v>0</v>
      </c>
      <c r="AG68" s="224">
        <f t="shared" si="22"/>
        <v>0</v>
      </c>
      <c r="AH68" s="223">
        <f t="shared" si="23"/>
        <v>0</v>
      </c>
      <c r="AI68" s="224">
        <f t="shared" si="24"/>
        <v>0</v>
      </c>
      <c r="AJ68" s="223">
        <f t="shared" si="25"/>
        <v>0</v>
      </c>
      <c r="AK68" s="224">
        <f t="shared" si="26"/>
        <v>0</v>
      </c>
      <c r="AL68" s="223">
        <f t="shared" si="27"/>
        <v>0</v>
      </c>
      <c r="AM68" s="224">
        <f t="shared" si="28"/>
        <v>0</v>
      </c>
      <c r="AN68" s="223">
        <f t="shared" si="29"/>
        <v>0</v>
      </c>
      <c r="AO68" s="224">
        <f t="shared" si="30"/>
        <v>0</v>
      </c>
      <c r="AP68" s="223">
        <f t="shared" si="31"/>
        <v>0</v>
      </c>
      <c r="AQ68" s="224">
        <f t="shared" si="32"/>
        <v>0</v>
      </c>
      <c r="AR68" s="223">
        <f t="shared" si="33"/>
        <v>0</v>
      </c>
      <c r="AS68" s="224">
        <f t="shared" si="34"/>
        <v>0</v>
      </c>
      <c r="AT68" s="223">
        <f t="shared" si="35"/>
        <v>0</v>
      </c>
      <c r="AU68" s="225">
        <f t="shared" si="36"/>
        <v>0</v>
      </c>
      <c r="AV68" s="226">
        <f>IF($B66="","",$B66)</f>
        <v>2</v>
      </c>
    </row>
    <row r="69" spans="1:48" ht="14.5" customHeight="1" x14ac:dyDescent="0.2">
      <c r="A69" s="312" t="str">
        <f>IF(OR(D69="W",D70="W",D71="W",D69="1/2W",D70="1/2W",D71="1/2W",D69="1/2L",D70="1/2L",D71="1/2L"),"OK",IF(OR(D69="L",D70="L",D71="L"),"LOSS",IF(OR(D69="X",D70="X",D71="X"),"Anulado"," ")))</f>
        <v>OK</v>
      </c>
      <c r="B69" s="299">
        <f>IF(E69="","",$B66)</f>
        <v>2</v>
      </c>
      <c r="C69" s="302" t="str">
        <f>IF(E69=""," ","– "&amp;COUNTIF(B$3:B71,$B69))</f>
        <v>– 8</v>
      </c>
      <c r="D69" s="25" t="s">
        <v>31</v>
      </c>
      <c r="E69" s="325">
        <v>44715.3125</v>
      </c>
      <c r="F69" s="315" t="s">
        <v>453</v>
      </c>
      <c r="G69" s="117" t="s">
        <v>35</v>
      </c>
      <c r="H69" s="306" t="str">
        <f ca="1">IF(E69="","",IF(AND(DAY(E69)&lt;DAY(TODAY()),$A69=" "),"???",IF($A69=" ",IF(AND(DAY(E69)=DAY(TODAY()),HOUR(E69)&lt;=HOUR(NOW())+1),IF(AND(HOUR(E69)+2&lt;=HOUR(NOW()),DAY(E69)&lt;=DAY(TODAY()),MINUTE(E69)&lt;=MINUTE(NOW())),"???",IF(OR(MINUTE(E69)&lt;=MINUTE(NOW()),HOUR(E69)&lt;=HOUR(NOW())),"!!!","")),""),"")))</f>
        <v/>
      </c>
      <c r="I69" s="27" t="s">
        <v>20</v>
      </c>
      <c r="J69" s="175">
        <f>IF(I69="","",IF(_xlfn.XLOOKUP(I69,I$3:I68,$AV$3:AV68,0,,-1)=AV69,_xlfn.XLOOKUP(I69,I$3:I68,J$3:J68,1,,-1)+1,1))</f>
        <v>8</v>
      </c>
      <c r="K69" s="176">
        <f>IF(I69="","",_xlfn.XLOOKUP(I69,I$3:I68,K$3:K68,0,,-1)+IF($D69=" ",1,0))</f>
        <v>0</v>
      </c>
      <c r="L69" s="118">
        <v>2.15</v>
      </c>
      <c r="M69" s="119">
        <v>13.43</v>
      </c>
      <c r="N69" s="318" t="b">
        <v>1</v>
      </c>
      <c r="O69" s="102">
        <f>IF(OR(W69="",W70=""),"",ROUND(IF(L71&gt;0,IF(M69&gt;0,M69,IF(M70&gt;0,IF(N69=TRUE,ROUND((M70*W69)/W70,0),(M70*W69)/W70),IF(N69=TRUE,ROUND((M71*W69)/W71,0),(M71*W69)/W71))),IF(M69&gt;0,M69,IF(N69=TRUE,ROUND((M70*W69)/W70,0),(M70*W69)/W70))),2))</f>
        <v>13.43</v>
      </c>
      <c r="P69" s="33">
        <f t="shared" si="19"/>
        <v>28.874499999999998</v>
      </c>
      <c r="Q69" s="301">
        <f>IF($A69="Anulado",0,IF(OR($A69="LOSS",$A69="OK"),IF(OR($D69="W",$D69="1/2W",$D69="1/2L"),P69-O69,IF($D69="L",-O69,0))+IF(OR($D70="W",$D70="1/2W",$D70="1/2L"),P70-O70,IF($D70="L",-O70,0))+IF(OR($D71="W",$D71="1/2W",$D71="1/2L"),P71-O71,IF($D71="L",-O71,0)),IF(AND(OR($D69="W",$D69="1/2W",$D69="1/2L"),D70="W"),P69+P70-SUM(O69:O71)+_xlfn.XLOOKUP("X",D69:D71,O69:O71,0),IF(AND(D69=TRUE,D71="W"),P69+P71-SUM(O69:O71),IF(AND(D70="W",D71="W"),P70+P71-SUM(O69:O71)+_xlfn.XLOOKUP("X",D69:D71,O69:O71,0),IF(L71&gt;0,IF(OR($D69="W",$D69="1/2W",$D69="1/2L"),P69-SUM(O69:O71)+_xlfn.XLOOKUP("X",D69:D71,O69:O71,0),IF(OR($D69="W",$D69="1/2W",$D69="1/2L"),P70-SUM(O69:O71)+_xlfn.XLOOKUP("X",D69:D71,O69:O71,0),IF(OR($D69="W",$D69="1/2W",$D69="1/2L"),P71-SUM(O69:O71)+_xlfn.XLOOKUP("X",D69:D71,O69:O71,0),IF(SUM(P69:P71)/3-SUM(O69:O71)+_xlfn.XLOOKUP("X",D69:D71,O69:O71,0)&gt;0,SUM(P69:P71)/3-SUM(O69:O71)+_xlfn.XLOOKUP("X",D69:D71,O69:O71,0),LARGE(P69:P71,1)-SUM(O69:O71))))),IF(OR($D69="W",$D69="1/2W",$D69="1/2L"),P69-SUM(O69:O70)+_xlfn.XLOOKUP("X",D69:D71,O69:O71,0),IF(OR($D69="W",$D69="1/2W",$D69="1/2L"),P70-SUM(O69:O70)+_xlfn.XLOOKUP("X",D69:D71,O69:O71,0),SUM(P69:P70)/2-SUM(O69:O70)+_xlfn.XLOOKUP("X",D69:D71,O69:O71,0)))))))))</f>
        <v>1.4444999999999979</v>
      </c>
      <c r="R69" s="300">
        <f>IF(Q69=0,0,Q69/SUM(O69:O71))</f>
        <v>5.2661319722931019E-2</v>
      </c>
      <c r="S69" s="285">
        <f>IF($B69=$B66,IF(OR($A69="LOSS",$A69="OK",$A69="Anulada"),Q69,0)+S66,IF(OR($A69="LOSS",$A69="OK",$A69="Anulada"),Q69,0))</f>
        <v>18.383300000000006</v>
      </c>
      <c r="T69" s="285">
        <f>IF($B69="",0,IF($B69=$B66,IF(G71="",IF(OR(G69="DNB1",G69="DNB2",G69="AH1(0)",G69="AH2(0)",G69="AH1(1)",G69="AH2(1)",G69="AH1(2)",G69="AH2(2)",G69="AH1(3)",G69="AH2(3)",G69="AH1(4)",G69="AH2(4)"),0,IF(Q69&lt;0,IF(G71="",SMALL(P69:P71,1)-SUM(O69:O71),0),SMALL(P69:P71,1)-SUM(O69:O71))),IF(Q69&lt;0,IF(G71="",SMALL(P69:P71,1)-SUM(O69:O71),0),SMALL(P69:P71,1)-SUM(O69:O71)))+T66,IF(G71="",IF(OR(G69="DNB1",G69="DNB2",G69="AH1(0)",G69="AH2(0)",G69="AH1(1)",G69="AH2(1)",G69="AH1(2)",G69="AH2(2)",G69="AH1(3)",G69="AH2(3)",G69="AH1(4)",G69="AH2(4)"),0,IF(Q69&lt;0,IF(G71="",SMALL(P69:P71,1)-SUM(O69:O71),0),SMALL(P69:P71,1)-SUM(O69:O71))),IF(Q69&lt;0,IF(G71="",SMALL(P69:P71,1)-SUM(O69:O71),0),SMALL(P69:P71,1)-SUM(O69:O71)))))</f>
        <v>16.928800000000013</v>
      </c>
      <c r="U69" s="285">
        <f>IF($B69=$B66,IF(Q69&lt;0,IF(G71="",Q69,0),Q69)+U66,Q69)</f>
        <v>18.383300000000006</v>
      </c>
      <c r="V69" s="287">
        <f>IF(U69=0,0,U69/X69)</f>
        <v>5.189797301112304E-2</v>
      </c>
      <c r="W69" s="34">
        <f>IF(L69="","",IF(L71&gt;0,(SUM(L69:L71)/L69)/(SUM(L69:L71)/L69+SUM(L69:L71)/L70+SUM(L69:L71)/L71),L70/SUM(L69:L70)))</f>
        <v>0.49411764705882355</v>
      </c>
      <c r="X69" s="322">
        <f>IF($B69=$B66,X66+SUM(O69:O71),SUM(O69:O71))</f>
        <v>354.22</v>
      </c>
      <c r="Y69" s="285">
        <f>IF($A69=" ",SUM(O69:O71),0)+Y66</f>
        <v>0</v>
      </c>
      <c r="Z69" s="285">
        <f>IF($B69="","",Z66+Q69)</f>
        <v>99.727418208955243</v>
      </c>
      <c r="AA69" s="225">
        <f t="shared" si="22"/>
        <v>0</v>
      </c>
      <c r="AB69" s="225">
        <f t="shared" si="22"/>
        <v>0</v>
      </c>
      <c r="AC69" s="227">
        <f t="shared" si="22"/>
        <v>15.444499999999998</v>
      </c>
      <c r="AD69" s="225">
        <f t="shared" si="22"/>
        <v>0</v>
      </c>
      <c r="AE69" s="225">
        <f t="shared" si="22"/>
        <v>0</v>
      </c>
      <c r="AF69" s="225">
        <f t="shared" si="22"/>
        <v>0</v>
      </c>
      <c r="AG69" s="224">
        <f t="shared" si="22"/>
        <v>0</v>
      </c>
      <c r="AH69" s="223">
        <f t="shared" si="23"/>
        <v>0</v>
      </c>
      <c r="AI69" s="224">
        <f t="shared" si="24"/>
        <v>0</v>
      </c>
      <c r="AJ69" s="223">
        <f t="shared" si="25"/>
        <v>0</v>
      </c>
      <c r="AK69" s="224">
        <f t="shared" si="26"/>
        <v>0</v>
      </c>
      <c r="AL69" s="223">
        <f t="shared" si="27"/>
        <v>1</v>
      </c>
      <c r="AM69" s="224">
        <f t="shared" si="28"/>
        <v>0</v>
      </c>
      <c r="AN69" s="223">
        <f t="shared" si="29"/>
        <v>0</v>
      </c>
      <c r="AO69" s="224">
        <f t="shared" si="30"/>
        <v>0</v>
      </c>
      <c r="AP69" s="223">
        <f t="shared" si="31"/>
        <v>0</v>
      </c>
      <c r="AQ69" s="224">
        <f t="shared" si="32"/>
        <v>0</v>
      </c>
      <c r="AR69" s="223">
        <f t="shared" si="33"/>
        <v>0</v>
      </c>
      <c r="AS69" s="224">
        <f t="shared" si="34"/>
        <v>0</v>
      </c>
      <c r="AT69" s="223">
        <f t="shared" si="35"/>
        <v>0</v>
      </c>
      <c r="AU69" s="225">
        <f t="shared" si="36"/>
        <v>0</v>
      </c>
      <c r="AV69" s="219">
        <f>IF($B69="","",$B69)</f>
        <v>2</v>
      </c>
    </row>
    <row r="70" spans="1:48" ht="14.5" customHeight="1" x14ac:dyDescent="0.2">
      <c r="A70" s="308"/>
      <c r="B70" s="282"/>
      <c r="C70" s="303"/>
      <c r="D70" s="39" t="s">
        <v>28</v>
      </c>
      <c r="E70" s="277"/>
      <c r="F70" s="291"/>
      <c r="G70" s="120" t="s">
        <v>79</v>
      </c>
      <c r="H70" s="277"/>
      <c r="I70" s="42" t="s">
        <v>19</v>
      </c>
      <c r="J70" s="177">
        <f>IF(I70="","",IF(_xlfn.XLOOKUP(I70,I$3:I69,$AV$3:AV69,0,,-1)=AV70,_xlfn.XLOOKUP(I70,I$3:I69,J$3:J69,1,,-1)+1,1))</f>
        <v>2</v>
      </c>
      <c r="K70" s="178">
        <f>IF(I70="","",_xlfn.XLOOKUP(I70,I$3:I69,K$3:K69,0,,-1)+IF($D70=" ",1,0))</f>
        <v>0</v>
      </c>
      <c r="L70" s="121">
        <v>2.1</v>
      </c>
      <c r="M70" s="122"/>
      <c r="N70" s="294"/>
      <c r="O70" s="47">
        <f>IF(OR(W69="",W70=""),"",ROUND(IF(L71&gt;0,IF(M70&gt;0,M70,IF(M69&gt;0,IF(N69=TRUE,ROUND((M69*W70)/W69,0),(M69*W70)/W69),IF(M70&gt;0,IF(N69=TRUE,ROUND(M70,0),M70),IF(M71&gt;0,IF(N69=TRUE,ROUND(O71*W70/W71,0),O71*W70/W71),0)))),IF(M70&gt;0,M70,IF(N69=TRUE,ROUND((M69*W70)/W69,0),(M69*W70)/W69))),2))</f>
        <v>14</v>
      </c>
      <c r="P70" s="48">
        <f t="shared" ref="P70:P101" si="37">IF(OR(L70="",O70=""),"",IF($D70="1/2W",O70/2+O70/2*L70,IF($D70="1/2L",O70/2,O70*L70)))</f>
        <v>29.400000000000002</v>
      </c>
      <c r="Q70" s="277"/>
      <c r="R70" s="286"/>
      <c r="S70" s="286"/>
      <c r="T70" s="286"/>
      <c r="U70" s="286"/>
      <c r="V70" s="288"/>
      <c r="W70" s="49">
        <f>IF(L70="","",IF(L71&gt;0,(SUM(L69:L71)/L70)/(SUM(L69:L71)/L69+SUM(L69:L71)/L70+SUM(L69:L71)/L71),L69/SUM(L69:L70)))</f>
        <v>0.50588235294117645</v>
      </c>
      <c r="X70" s="311"/>
      <c r="Y70" s="298"/>
      <c r="Z70" s="298"/>
      <c r="AA70" s="225">
        <f t="shared" si="22"/>
        <v>0</v>
      </c>
      <c r="AB70" s="227">
        <f t="shared" si="22"/>
        <v>-14</v>
      </c>
      <c r="AC70" s="225">
        <f t="shared" si="22"/>
        <v>0</v>
      </c>
      <c r="AD70" s="225">
        <f t="shared" si="22"/>
        <v>0</v>
      </c>
      <c r="AE70" s="225">
        <f t="shared" si="22"/>
        <v>0</v>
      </c>
      <c r="AF70" s="225">
        <f t="shared" si="22"/>
        <v>0</v>
      </c>
      <c r="AG70" s="224">
        <f t="shared" si="22"/>
        <v>0</v>
      </c>
      <c r="AH70" s="223">
        <f t="shared" si="23"/>
        <v>0</v>
      </c>
      <c r="AI70" s="224">
        <f t="shared" si="24"/>
        <v>0</v>
      </c>
      <c r="AJ70" s="223">
        <f t="shared" si="25"/>
        <v>0</v>
      </c>
      <c r="AK70" s="224">
        <f t="shared" si="26"/>
        <v>1</v>
      </c>
      <c r="AL70" s="223">
        <f t="shared" si="27"/>
        <v>0</v>
      </c>
      <c r="AM70" s="224">
        <f t="shared" si="28"/>
        <v>0</v>
      </c>
      <c r="AN70" s="223">
        <f t="shared" si="29"/>
        <v>0</v>
      </c>
      <c r="AO70" s="224">
        <f t="shared" si="30"/>
        <v>0</v>
      </c>
      <c r="AP70" s="223">
        <f t="shared" si="31"/>
        <v>0</v>
      </c>
      <c r="AQ70" s="224">
        <f t="shared" si="32"/>
        <v>0</v>
      </c>
      <c r="AR70" s="223">
        <f t="shared" si="33"/>
        <v>0</v>
      </c>
      <c r="AS70" s="224">
        <f t="shared" si="34"/>
        <v>0</v>
      </c>
      <c r="AT70" s="223">
        <f t="shared" si="35"/>
        <v>0</v>
      </c>
      <c r="AU70" s="225">
        <f t="shared" si="36"/>
        <v>0</v>
      </c>
      <c r="AV70" s="219">
        <f>IF($B69="","",$B69)</f>
        <v>2</v>
      </c>
    </row>
    <row r="71" spans="1:48" ht="14.5" customHeight="1" x14ac:dyDescent="0.2">
      <c r="A71" s="309"/>
      <c r="B71" s="283"/>
      <c r="C71" s="304"/>
      <c r="D71" s="54" t="s">
        <v>32</v>
      </c>
      <c r="E71" s="278"/>
      <c r="F71" s="292"/>
      <c r="G71" s="134"/>
      <c r="H71" s="278"/>
      <c r="I71" s="57"/>
      <c r="J71" s="179" t="str">
        <f>IF(I71="","",IF(_xlfn.XLOOKUP(I71,I$3:I70,$AV$3:AV70,0,,-1)=AV71,_xlfn.XLOOKUP(I71,I$3:I70,J$3:J70,1,,-1)+1,1))</f>
        <v/>
      </c>
      <c r="K71" s="63" t="str">
        <f>IF(I71="","",_xlfn.XLOOKUP(I71,I$3:I70,K$3:K70,0,,-1)+IF($D71=" ",1,0))</f>
        <v/>
      </c>
      <c r="L71" s="55"/>
      <c r="M71" s="128"/>
      <c r="N71" s="295"/>
      <c r="O71" s="62" t="str">
        <f>IF(OR(W69="",W70=""),"",IF(L71&gt;0,ROUND(IF(M71&gt;0,M71,IF(M69&gt;0,IF(N69=TRUE,ROUND((M69*W71)/W69,0),(M69*W71)/W69),IF(M70&gt;0,IF(N69=TRUE,ROUND((M70*W71)/W70,0),(M70*W71)/W70),IF(M71&gt;0,M71,0)))),2),""))</f>
        <v/>
      </c>
      <c r="P71" s="63" t="str">
        <f t="shared" si="37"/>
        <v/>
      </c>
      <c r="Q71" s="278"/>
      <c r="R71" s="278"/>
      <c r="S71" s="278"/>
      <c r="T71" s="278"/>
      <c r="U71" s="278"/>
      <c r="V71" s="289"/>
      <c r="W71" s="64" t="str">
        <f>IF(L71="","",(SUM(L69:L71)/L71)/(SUM(L69:L71)/L69+SUM(L69:L71)/L70+SUM(L69:L71)/L71))</f>
        <v/>
      </c>
      <c r="X71" s="311"/>
      <c r="Y71" s="298"/>
      <c r="Z71" s="298"/>
      <c r="AA71" s="225">
        <f t="shared" si="22"/>
        <v>0</v>
      </c>
      <c r="AB71" s="225">
        <f t="shared" si="22"/>
        <v>0</v>
      </c>
      <c r="AC71" s="225">
        <f t="shared" si="22"/>
        <v>0</v>
      </c>
      <c r="AD71" s="225">
        <f t="shared" si="22"/>
        <v>0</v>
      </c>
      <c r="AE71" s="225">
        <f t="shared" si="22"/>
        <v>0</v>
      </c>
      <c r="AF71" s="225">
        <f t="shared" si="22"/>
        <v>0</v>
      </c>
      <c r="AG71" s="224">
        <f t="shared" si="22"/>
        <v>0</v>
      </c>
      <c r="AH71" s="223">
        <f t="shared" si="23"/>
        <v>0</v>
      </c>
      <c r="AI71" s="224">
        <f t="shared" si="24"/>
        <v>0</v>
      </c>
      <c r="AJ71" s="223">
        <f t="shared" si="25"/>
        <v>0</v>
      </c>
      <c r="AK71" s="224">
        <f t="shared" si="26"/>
        <v>0</v>
      </c>
      <c r="AL71" s="223">
        <f t="shared" si="27"/>
        <v>0</v>
      </c>
      <c r="AM71" s="224">
        <f t="shared" si="28"/>
        <v>0</v>
      </c>
      <c r="AN71" s="223">
        <f t="shared" si="29"/>
        <v>0</v>
      </c>
      <c r="AO71" s="224">
        <f t="shared" si="30"/>
        <v>0</v>
      </c>
      <c r="AP71" s="223">
        <f t="shared" si="31"/>
        <v>0</v>
      </c>
      <c r="AQ71" s="224">
        <f t="shared" si="32"/>
        <v>0</v>
      </c>
      <c r="AR71" s="223">
        <f t="shared" si="33"/>
        <v>0</v>
      </c>
      <c r="AS71" s="224">
        <f t="shared" si="34"/>
        <v>0</v>
      </c>
      <c r="AT71" s="223">
        <f t="shared" si="35"/>
        <v>0</v>
      </c>
      <c r="AU71" s="225">
        <f t="shared" si="36"/>
        <v>0</v>
      </c>
      <c r="AV71" s="219">
        <f>IF($B69="","",$B69)</f>
        <v>2</v>
      </c>
    </row>
    <row r="72" spans="1:48" ht="14.5" customHeight="1" x14ac:dyDescent="0.2">
      <c r="A72" s="307" t="str">
        <f>IF(OR(D72="W",D73="W",D74="W",D72="1/2W",D73="1/2W",D74="1/2W",D72="1/2L",D73="1/2L",D74="1/2L"),"OK",IF(OR(D72="L",D73="L",D74="L"),"LOSS",IF(OR(D72="X",D73="X",D74="X"),"Anulado"," ")))</f>
        <v>OK</v>
      </c>
      <c r="B72" s="281">
        <f>IF(E72="","",$B69)</f>
        <v>2</v>
      </c>
      <c r="C72" s="305" t="str">
        <f>IF(E72=""," ","– "&amp;COUNTIF(B$3:B74,$B72))</f>
        <v>– 9</v>
      </c>
      <c r="D72" s="65" t="s">
        <v>31</v>
      </c>
      <c r="E72" s="326">
        <v>44714.540972222225</v>
      </c>
      <c r="F72" s="314" t="s">
        <v>454</v>
      </c>
      <c r="G72" s="66" t="s">
        <v>455</v>
      </c>
      <c r="H72" s="313" t="str">
        <f ca="1">IF(E72="","",IF(AND(DAY(E72)&lt;DAY(TODAY()),$A72=" "),"???",IF($A72=" ",IF(AND(DAY(E72)=DAY(TODAY()),HOUR(E72)&lt;=HOUR(NOW())+1),IF(AND(HOUR(E72)+2&lt;=HOUR(NOW()),DAY(E72)&lt;=DAY(TODAY()),MINUTE(E72)&lt;=MINUTE(NOW())),"???",IF(OR(MINUTE(E72)&lt;=MINUTE(NOW()),HOUR(E72)&lt;=HOUR(NOW())),"!!!","")),""),"")))</f>
        <v/>
      </c>
      <c r="I72" s="67" t="s">
        <v>20</v>
      </c>
      <c r="J72" s="69">
        <f>IF(I72="","",IF(_xlfn.XLOOKUP(I72,I$3:I71,$AV$3:AV71,0,,-1)=AV72,_xlfn.XLOOKUP(I72,I$3:I71,J$3:J71,1,,-1)+1,1))</f>
        <v>9</v>
      </c>
      <c r="K72" s="173">
        <f>IF(I72="","",_xlfn.XLOOKUP(I72,I$3:I71,K$3:K71,0,,-1)+IF($D72=" ",1,0))</f>
        <v>0</v>
      </c>
      <c r="L72" s="70">
        <v>2.88</v>
      </c>
      <c r="M72" s="71"/>
      <c r="N72" s="293" t="b">
        <v>0</v>
      </c>
      <c r="O72" s="72">
        <f>IF(OR(W72="",W73=""),"",ROUND(IF(L74&gt;0,IF(M72&gt;0,M72,IF(M73&gt;0,IF(N72=TRUE,ROUND((M73*W72)/W73,0),(M73*W72)/W73),IF(N72=TRUE,ROUND((M74*W72)/W74,0),(M74*W72)/W74))),IF(M72&gt;0,M72,IF(N72=TRUE,ROUND((M73*W72)/W73,0),(M73*W72)/W73))),2))</f>
        <v>17.62</v>
      </c>
      <c r="P72" s="73">
        <f t="shared" si="37"/>
        <v>50.745600000000003</v>
      </c>
      <c r="Q72" s="320">
        <f>IF($A72="Anulado",0,IF(OR($A72="LOSS",$A72="OK"),IF(OR($D72="W",$D72="1/2W",$D72="1/2L"),P72-O72,IF($D72="L",-O72,0))+IF(OR($D73="W",$D73="1/2W",$D73="1/2L"),P73-O73,IF($D73="L",-O73,0))+IF(OR($D74="W",$D74="1/2W",$D74="1/2L"),P74-O74,IF($D74="L",-O74,0)),IF(AND(OR($D72="W",$D72="1/2W",$D72="1/2L"),D73="W"),P72+P73-SUM(O72:O74)+_xlfn.XLOOKUP("X",D72:D74,O72:O74,0),IF(AND(D72=TRUE,D74="W"),P72+P74-SUM(O72:O74),IF(AND(D73="W",D74="W"),P73+P74-SUM(O72:O74)+_xlfn.XLOOKUP("X",D72:D74,O72:O74,0),IF(L74&gt;0,IF(OR($D72="W",$D72="1/2W",$D72="1/2L"),P72-SUM(O72:O74)+_xlfn.XLOOKUP("X",D72:D74,O72:O74,0),IF(OR($D72="W",$D72="1/2W",$D72="1/2L"),P73-SUM(O72:O74)+_xlfn.XLOOKUP("X",D72:D74,O72:O74,0),IF(OR($D72="W",$D72="1/2W",$D72="1/2L"),P74-SUM(O72:O74)+_xlfn.XLOOKUP("X",D72:D74,O72:O74,0),IF(SUM(P72:P74)/3-SUM(O72:O74)+_xlfn.XLOOKUP("X",D72:D74,O72:O74,0)&gt;0,SUM(P72:P74)/3-SUM(O72:O74)+_xlfn.XLOOKUP("X",D72:D74,O72:O74,0),LARGE(P72:P74,1)-SUM(O72:O74))))),IF(OR($D72="W",$D72="1/2W",$D72="1/2L"),P72-SUM(O72:O73)+_xlfn.XLOOKUP("X",D72:D74,O72:O74,0),IF(OR($D72="W",$D72="1/2W",$D72="1/2L"),P73-SUM(O72:O73)+_xlfn.XLOOKUP("X",D72:D74,O72:O74,0),SUM(P72:P73)/2-SUM(O72:O73)+_xlfn.XLOOKUP("X",D72:D74,O72:O74,0)))))))))</f>
        <v>8.1256000000000057</v>
      </c>
      <c r="R72" s="319">
        <f>IF(Q72=0,0,Q72/SUM(O72:O74))</f>
        <v>0.19065227592679504</v>
      </c>
      <c r="S72" s="296">
        <f>IF($B72=$B69,IF(OR($A72="LOSS",$A72="OK",$A72="Anulada"),Q72,0)+S69,IF(OR($A72="LOSS",$A72="OK",$A72="Anulada"),Q72,0))</f>
        <v>26.508900000000011</v>
      </c>
      <c r="T72" s="296">
        <f>IF($B72=$B69,IF(Q72&lt;0,IF(G74="",Q72,0),Q72)+T69,Q72)</f>
        <v>25.054400000000019</v>
      </c>
      <c r="U72" s="296">
        <f>IF($B72=$B69,IF(Q72&lt;0,IF(G74="",Q72,0),Q72)+U69,Q72)</f>
        <v>26.508900000000011</v>
      </c>
      <c r="V72" s="323">
        <f>IF(U72=0,0,U72/X72)</f>
        <v>6.6799969761112812E-2</v>
      </c>
      <c r="W72" s="74">
        <f>IF(L72="","",IF(L74&gt;0,(SUM(L72:L74)/L72)/(SUM(L72:L74)/L72+SUM(L72:L74)/L73+SUM(L72:L74)/L74),L73/SUM(L72:L73)))</f>
        <v>0.41344195519348265</v>
      </c>
      <c r="X72" s="321">
        <f>IF($B72=$B69,X69+SUM(O72:O74),SUM(O72:O74))</f>
        <v>396.84000000000003</v>
      </c>
      <c r="Y72" s="296">
        <f>IF($A72=" ",SUM(O72:O74),0)+Y69</f>
        <v>0</v>
      </c>
      <c r="Z72" s="296">
        <f>IF($B72="","",Z69+Q72)</f>
        <v>107.85301820895525</v>
      </c>
      <c r="AA72" s="225">
        <f t="shared" si="22"/>
        <v>0</v>
      </c>
      <c r="AB72" s="225">
        <f t="shared" si="22"/>
        <v>0</v>
      </c>
      <c r="AC72" s="227">
        <f t="shared" si="22"/>
        <v>33.125600000000006</v>
      </c>
      <c r="AD72" s="225">
        <f t="shared" si="22"/>
        <v>0</v>
      </c>
      <c r="AE72" s="225">
        <f t="shared" si="22"/>
        <v>0</v>
      </c>
      <c r="AF72" s="225">
        <f t="shared" si="22"/>
        <v>0</v>
      </c>
      <c r="AG72" s="224">
        <f t="shared" si="22"/>
        <v>0</v>
      </c>
      <c r="AH72" s="223">
        <f t="shared" si="23"/>
        <v>0</v>
      </c>
      <c r="AI72" s="224">
        <f t="shared" si="24"/>
        <v>0</v>
      </c>
      <c r="AJ72" s="223">
        <f t="shared" si="25"/>
        <v>0</v>
      </c>
      <c r="AK72" s="224">
        <f t="shared" si="26"/>
        <v>0</v>
      </c>
      <c r="AL72" s="223">
        <f t="shared" si="27"/>
        <v>1</v>
      </c>
      <c r="AM72" s="224">
        <f t="shared" si="28"/>
        <v>0</v>
      </c>
      <c r="AN72" s="223">
        <f t="shared" si="29"/>
        <v>0</v>
      </c>
      <c r="AO72" s="224">
        <f t="shared" si="30"/>
        <v>0</v>
      </c>
      <c r="AP72" s="223">
        <f t="shared" si="31"/>
        <v>0</v>
      </c>
      <c r="AQ72" s="224">
        <f t="shared" si="32"/>
        <v>0</v>
      </c>
      <c r="AR72" s="223">
        <f t="shared" si="33"/>
        <v>0</v>
      </c>
      <c r="AS72" s="224">
        <f t="shared" si="34"/>
        <v>0</v>
      </c>
      <c r="AT72" s="223">
        <f t="shared" si="35"/>
        <v>0</v>
      </c>
      <c r="AU72" s="225">
        <f t="shared" si="36"/>
        <v>0</v>
      </c>
      <c r="AV72" s="226">
        <f>IF($B72="","",$B72)</f>
        <v>2</v>
      </c>
    </row>
    <row r="73" spans="1:48" ht="14.5" customHeight="1" x14ac:dyDescent="0.2">
      <c r="A73" s="308"/>
      <c r="B73" s="282"/>
      <c r="C73" s="303"/>
      <c r="D73" s="79" t="s">
        <v>28</v>
      </c>
      <c r="E73" s="277"/>
      <c r="F73" s="291"/>
      <c r="G73" s="80" t="s">
        <v>456</v>
      </c>
      <c r="H73" s="277"/>
      <c r="I73" s="81" t="s">
        <v>18</v>
      </c>
      <c r="J73" s="83">
        <f>IF(I73="","",IF(_xlfn.XLOOKUP(I73,I$3:I72,$AV$3:AV72,0,,-1)=AV73,_xlfn.XLOOKUP(I73,I$3:I72,J$3:J72,1,,-1)+1,1))</f>
        <v>3</v>
      </c>
      <c r="K73" s="174">
        <f>IF(I73="","",_xlfn.XLOOKUP(I73,I$3:I72,K$3:K72,0,,-1)+IF($D73=" ",1,0))</f>
        <v>0</v>
      </c>
      <c r="L73" s="84">
        <v>2.0299999999999998</v>
      </c>
      <c r="M73" s="85">
        <v>25</v>
      </c>
      <c r="N73" s="294"/>
      <c r="O73" s="86">
        <f>IF(OR(W72="",W73=""),"",ROUND(IF(L74&gt;0,IF(M73&gt;0,M73,IF(M72&gt;0,IF(N72=TRUE,ROUND((M72*W73)/W72,0),(M72*W73)/W72),IF(M73&gt;0,IF(N72=TRUE,ROUND(M73,0),M73),IF(M74&gt;0,IF(N72=TRUE,ROUND(O74*W73/W74,0),O74*W73/W74),0)))),IF(M73&gt;0,M73,IF(N72=TRUE,ROUND((M72*W73)/W72,0),(M72*W73)/W72))),2))</f>
        <v>25</v>
      </c>
      <c r="P73" s="87">
        <f t="shared" si="37"/>
        <v>50.749999999999993</v>
      </c>
      <c r="Q73" s="277"/>
      <c r="R73" s="286"/>
      <c r="S73" s="286"/>
      <c r="T73" s="286"/>
      <c r="U73" s="286"/>
      <c r="V73" s="288"/>
      <c r="W73" s="88">
        <f>IF(L73="","",IF(L74&gt;0,(SUM(L72:L74)/L73)/(SUM(L72:L74)/L72+SUM(L72:L74)/L73+SUM(L72:L74)/L74),L72/SUM(L72:L73)))</f>
        <v>0.5865580448065173</v>
      </c>
      <c r="X73" s="311"/>
      <c r="Y73" s="298"/>
      <c r="Z73" s="298"/>
      <c r="AA73" s="227">
        <f t="shared" ref="AA73:AG82" si="38">IF($I73=AA$2,IF(OR($D73="W",$D73="1/2W",$D73="1/2L"),$P73-$O73,IF($D73="X",0,-$O73)),0)</f>
        <v>-25</v>
      </c>
      <c r="AB73" s="225">
        <f t="shared" si="38"/>
        <v>0</v>
      </c>
      <c r="AC73" s="225">
        <f t="shared" si="38"/>
        <v>0</v>
      </c>
      <c r="AD73" s="225">
        <f t="shared" si="38"/>
        <v>0</v>
      </c>
      <c r="AE73" s="225">
        <f t="shared" si="38"/>
        <v>0</v>
      </c>
      <c r="AF73" s="225">
        <f t="shared" si="38"/>
        <v>0</v>
      </c>
      <c r="AG73" s="224">
        <f t="shared" si="38"/>
        <v>0</v>
      </c>
      <c r="AH73" s="223">
        <f t="shared" si="23"/>
        <v>0</v>
      </c>
      <c r="AI73" s="224">
        <f t="shared" si="24"/>
        <v>1</v>
      </c>
      <c r="AJ73" s="223">
        <f t="shared" si="25"/>
        <v>0</v>
      </c>
      <c r="AK73" s="224">
        <f t="shared" si="26"/>
        <v>0</v>
      </c>
      <c r="AL73" s="223">
        <f t="shared" si="27"/>
        <v>0</v>
      </c>
      <c r="AM73" s="224">
        <f t="shared" si="28"/>
        <v>0</v>
      </c>
      <c r="AN73" s="223">
        <f t="shared" si="29"/>
        <v>0</v>
      </c>
      <c r="AO73" s="224">
        <f t="shared" si="30"/>
        <v>0</v>
      </c>
      <c r="AP73" s="223">
        <f t="shared" si="31"/>
        <v>0</v>
      </c>
      <c r="AQ73" s="224">
        <f t="shared" si="32"/>
        <v>0</v>
      </c>
      <c r="AR73" s="223">
        <f t="shared" si="33"/>
        <v>0</v>
      </c>
      <c r="AS73" s="224">
        <f t="shared" si="34"/>
        <v>0</v>
      </c>
      <c r="AT73" s="223">
        <f t="shared" si="35"/>
        <v>0</v>
      </c>
      <c r="AU73" s="225">
        <f t="shared" si="36"/>
        <v>0</v>
      </c>
      <c r="AV73" s="226">
        <f>IF($B72="","",$B72)</f>
        <v>2</v>
      </c>
    </row>
    <row r="74" spans="1:48" ht="14.5" customHeight="1" x14ac:dyDescent="0.2">
      <c r="A74" s="309"/>
      <c r="B74" s="283"/>
      <c r="C74" s="304"/>
      <c r="D74" s="90" t="s">
        <v>32</v>
      </c>
      <c r="E74" s="278"/>
      <c r="F74" s="292"/>
      <c r="G74" s="109"/>
      <c r="H74" s="278"/>
      <c r="I74" s="110"/>
      <c r="J74" s="112" t="str">
        <f>IF(I74="","",IF(_xlfn.XLOOKUP(I74,I$3:I73,$AV$3:AV73,0,,-1)=AV74,_xlfn.XLOOKUP(I74,I$3:I73,J$3:J73,1,,-1)+1,1))</f>
        <v/>
      </c>
      <c r="K74" s="115" t="str">
        <f>IF(I74="","",_xlfn.XLOOKUP(I74,I$3:I73,K$3:K73,0,,-1)+IF($D74=" ",1,0))</f>
        <v/>
      </c>
      <c r="L74" s="113"/>
      <c r="M74" s="96"/>
      <c r="N74" s="295"/>
      <c r="O74" s="114" t="str">
        <f>IF(OR(W72="",W73=""),"",IF(L74&gt;0,ROUND(IF(M74&gt;0,M74,IF(M72&gt;0,IF(N72=TRUE,ROUND((M72*W74)/W72,0),(M72*W74)/W72),IF(M73&gt;0,IF(N72=TRUE,ROUND((M73*W74)/W73,0),(M73*W74)/W73),IF(M74&gt;0,M74,0)))),2),""))</f>
        <v/>
      </c>
      <c r="P74" s="115" t="str">
        <f t="shared" si="37"/>
        <v/>
      </c>
      <c r="Q74" s="278"/>
      <c r="R74" s="278"/>
      <c r="S74" s="278"/>
      <c r="T74" s="278"/>
      <c r="U74" s="278"/>
      <c r="V74" s="289"/>
      <c r="W74" s="116" t="str">
        <f>IF(L74="","",(SUM(L72:L74)/L74)/(SUM(L72:L74)/L72+SUM(L72:L74)/L73+SUM(L72:L74)/L74))</f>
        <v/>
      </c>
      <c r="X74" s="311"/>
      <c r="Y74" s="298"/>
      <c r="Z74" s="298"/>
      <c r="AA74" s="225">
        <f t="shared" si="38"/>
        <v>0</v>
      </c>
      <c r="AB74" s="225">
        <f t="shared" si="38"/>
        <v>0</v>
      </c>
      <c r="AC74" s="225">
        <f t="shared" si="38"/>
        <v>0</v>
      </c>
      <c r="AD74" s="225">
        <f t="shared" si="38"/>
        <v>0</v>
      </c>
      <c r="AE74" s="225">
        <f t="shared" si="38"/>
        <v>0</v>
      </c>
      <c r="AF74" s="225">
        <f t="shared" si="38"/>
        <v>0</v>
      </c>
      <c r="AG74" s="224">
        <f t="shared" si="38"/>
        <v>0</v>
      </c>
      <c r="AH74" s="223">
        <f t="shared" si="23"/>
        <v>0</v>
      </c>
      <c r="AI74" s="224">
        <f t="shared" si="24"/>
        <v>0</v>
      </c>
      <c r="AJ74" s="223">
        <f t="shared" si="25"/>
        <v>0</v>
      </c>
      <c r="AK74" s="224">
        <f t="shared" si="26"/>
        <v>0</v>
      </c>
      <c r="AL74" s="223">
        <f t="shared" si="27"/>
        <v>0</v>
      </c>
      <c r="AM74" s="224">
        <f t="shared" si="28"/>
        <v>0</v>
      </c>
      <c r="AN74" s="223">
        <f t="shared" si="29"/>
        <v>0</v>
      </c>
      <c r="AO74" s="224">
        <f t="shared" si="30"/>
        <v>0</v>
      </c>
      <c r="AP74" s="223">
        <f t="shared" si="31"/>
        <v>0</v>
      </c>
      <c r="AQ74" s="224">
        <f t="shared" si="32"/>
        <v>0</v>
      </c>
      <c r="AR74" s="223">
        <f t="shared" si="33"/>
        <v>0</v>
      </c>
      <c r="AS74" s="224">
        <f t="shared" si="34"/>
        <v>0</v>
      </c>
      <c r="AT74" s="223">
        <f t="shared" si="35"/>
        <v>0</v>
      </c>
      <c r="AU74" s="225">
        <f t="shared" si="36"/>
        <v>0</v>
      </c>
      <c r="AV74" s="226">
        <f>IF($B72="","",$B72)</f>
        <v>2</v>
      </c>
    </row>
    <row r="75" spans="1:48" ht="14.5" customHeight="1" x14ac:dyDescent="0.2">
      <c r="A75" s="312" t="str">
        <f>IF(OR(D75="W",D76="W",D77="W",D75="1/2W",D76="1/2W",D77="1/2W",D75="1/2L",D76="1/2L",D77="1/2L"),"OK",IF(OR(D75="L",D76="L",D77="L"),"LOSS",IF(OR(D75="X",D76="X",D77="X"),"Anulado"," ")))</f>
        <v>OK</v>
      </c>
      <c r="B75" s="299">
        <f>IF(E75="","",$B72)</f>
        <v>2</v>
      </c>
      <c r="C75" s="302" t="str">
        <f>IF(E75=""," ","– "&amp;COUNTIF(B$3:B77,$B75))</f>
        <v>– 10</v>
      </c>
      <c r="D75" s="25" t="s">
        <v>31</v>
      </c>
      <c r="E75" s="325">
        <v>44714.520833333336</v>
      </c>
      <c r="F75" s="315" t="s">
        <v>457</v>
      </c>
      <c r="G75" s="117" t="s">
        <v>78</v>
      </c>
      <c r="H75" s="306" t="str">
        <f ca="1">IF(E75="","",IF(AND(DAY(E75)&lt;DAY(TODAY()),$A75=" "),"???",IF($A75=" ",IF(AND(DAY(E75)=DAY(TODAY()),HOUR(E75)&lt;=HOUR(NOW())+1),IF(AND(HOUR(E75)+2&lt;=HOUR(NOW()),DAY(E75)&lt;=DAY(TODAY()),MINUTE(E75)&lt;=MINUTE(NOW())),"???",IF(OR(MINUTE(E75)&lt;=MINUTE(NOW()),HOUR(E75)&lt;=HOUR(NOW())),"!!!","")),""),"")))</f>
        <v/>
      </c>
      <c r="I75" s="27" t="s">
        <v>23</v>
      </c>
      <c r="J75" s="175">
        <f>IF(I75="","",IF(_xlfn.XLOOKUP(I75,I$3:I74,$AV$3:AV74,0,,-1)=AV75,_xlfn.XLOOKUP(I75,I$3:I74,J$3:J74,1,,-1)+1,1))</f>
        <v>7</v>
      </c>
      <c r="K75" s="176">
        <f>IF(I75="","",_xlfn.XLOOKUP(I75,I$3:I74,K$3:K74,0,,-1)+IF($D75=" ",1,0))</f>
        <v>0</v>
      </c>
      <c r="L75" s="118">
        <v>1.7290000000000001</v>
      </c>
      <c r="M75" s="119"/>
      <c r="N75" s="318" t="b">
        <v>0</v>
      </c>
      <c r="O75" s="102">
        <f>IF(OR(W75="",W76=""),"",ROUND(IF(L77&gt;0,IF(M75&gt;0,M75,IF(M76&gt;0,IF(N75=TRUE,ROUND((M76*W75)/W76,0),(M76*W75)/W76),IF(N75=TRUE,ROUND((M77*W75)/W77,0),(M77*W75)/W77))),IF(M75&gt;0,M75,IF(N75=TRUE,ROUND((M76*W75)/W76,0),(M76*W75)/W76))),2))</f>
        <v>35.450000000000003</v>
      </c>
      <c r="P75" s="33">
        <f t="shared" si="37"/>
        <v>61.293050000000008</v>
      </c>
      <c r="Q75" s="301">
        <f>IF($A75="Anulado",0,IF(OR($A75="LOSS",$A75="OK"),IF(OR($D75="W",$D75="1/2W",$D75="1/2L"),P75-O75,IF($D75="L",-O75,0))+IF(OR($D76="W",$D76="1/2W",$D76="1/2L"),P76-O76,IF($D76="L",-O76,0))+IF(OR($D77="W",$D77="1/2W",$D77="1/2L"),P77-O77,IF($D77="L",-O77,0)),IF(AND(OR($D75="W",$D75="1/2W",$D75="1/2L"),D76="W"),P75+P76-SUM(O75:O77)+_xlfn.XLOOKUP("X",D75:D77,O75:O77,0),IF(AND(D75=TRUE,D77="W"),P75+P77-SUM(O75:O77),IF(AND(D76="W",D77="W"),P76+P77-SUM(O75:O77)+_xlfn.XLOOKUP("X",D75:D77,O75:O77,0),IF(L77&gt;0,IF(OR($D75="W",$D75="1/2W",$D75="1/2L"),P75-SUM(O75:O77)+_xlfn.XLOOKUP("X",D75:D77,O75:O77,0),IF(OR($D75="W",$D75="1/2W",$D75="1/2L"),P76-SUM(O75:O77)+_xlfn.XLOOKUP("X",D75:D77,O75:O77,0),IF(OR($D75="W",$D75="1/2W",$D75="1/2L"),P77-SUM(O75:O77)+_xlfn.XLOOKUP("X",D75:D77,O75:O77,0),IF(SUM(P75:P77)/3-SUM(O75:O77)+_xlfn.XLOOKUP("X",D75:D77,O75:O77,0)&gt;0,SUM(P75:P77)/3-SUM(O75:O77)+_xlfn.XLOOKUP("X",D75:D77,O75:O77,0),LARGE(P75:P77,1)-SUM(O75:O77))))),IF(OR($D75="W",$D75="1/2W",$D75="1/2L"),P75-SUM(O75:O76)+_xlfn.XLOOKUP("X",D75:D77,O75:O77,0),IF(OR($D75="W",$D75="1/2W",$D75="1/2L"),P76-SUM(O75:O76)+_xlfn.XLOOKUP("X",D75:D77,O75:O77,0),SUM(P75:P76)/2-SUM(O75:O76)+_xlfn.XLOOKUP("X",D75:D77,O75:O77,0)))))))))</f>
        <v>3.1430500000000059</v>
      </c>
      <c r="R75" s="300">
        <f>IF(Q75=0,0,Q75/SUM(O75:O77))</f>
        <v>5.4050730868443773E-2</v>
      </c>
      <c r="S75" s="285">
        <f>IF($B75=$B72,IF(OR($A75="LOSS",$A75="OK",$A75="Anulada"),Q75,0)+S72,IF(OR($A75="LOSS",$A75="OK",$A75="Anulada"),Q75,0))</f>
        <v>29.651950000000017</v>
      </c>
      <c r="T75" s="285">
        <f>IF($B75="",0,IF($B75=$B72,IF(G77="",IF(OR(G75="DNB1",G75="DNB2",G75="AH1(0)",G75="AH2(0)",G75="AH1(1)",G75="AH2(1)",G75="AH1(2)",G75="AH2(2)",G75="AH1(3)",G75="AH2(3)",G75="AH1(4)",G75="AH2(4)"),0,IF(Q75&lt;0,IF(G77="",SMALL(P75:P77,1)-SUM(O75:O77),0),SMALL(P75:P77,1)-SUM(O75:O77))),IF(Q75&lt;0,IF(G77="",SMALL(P75:P77,1)-SUM(O75:O77),0),SMALL(P75:P77,1)-SUM(O75:O77)))+T72,IF(G77="",IF(OR(G75="DNB1",G75="DNB2",G75="AH1(0)",G75="AH2(0)",G75="AH1(1)",G75="AH2(1)",G75="AH1(2)",G75="AH2(2)",G75="AH1(3)",G75="AH2(3)",G75="AH1(4)",G75="AH2(4)"),0,IF(Q75&lt;0,IF(G77="",SMALL(P75:P77,1)-SUM(O75:O77),0),SMALL(P75:P77,1)-SUM(O75:O77))),IF(Q75&lt;0,IF(G77="",SMALL(P75:P77,1)-SUM(O75:O77),0),SMALL(P75:P77,1)-SUM(O75:O77)))))</f>
        <v>25.054400000000019</v>
      </c>
      <c r="U75" s="285">
        <f>IF($B75=$B72,IF(Q75&lt;0,IF(G77="",Q75,0),Q75)+U72,Q75)</f>
        <v>29.651950000000017</v>
      </c>
      <c r="V75" s="287">
        <f>IF(U75=0,0,U75/X75)</f>
        <v>6.5170553198971443E-2</v>
      </c>
      <c r="W75" s="34">
        <f>IF(L75="","",IF(L77&gt;0,(SUM(L75:L77)/L75)/(SUM(L75:L77)/L75+SUM(L75:L77)/L76+SUM(L75:L77)/L77),L76/SUM(L75:L76)))</f>
        <v>0.60961842402348165</v>
      </c>
      <c r="X75" s="322">
        <f>IF($B75=$B72,X72+SUM(O75:O77),SUM(O75:O77))</f>
        <v>454.99</v>
      </c>
      <c r="Y75" s="285">
        <f>IF($A75=" ",SUM(O75:O77),0)+Y72</f>
        <v>0</v>
      </c>
      <c r="Z75" s="285">
        <f>IF($B75="","",Z72+Q75)</f>
        <v>110.99606820895525</v>
      </c>
      <c r="AA75" s="225">
        <f t="shared" si="38"/>
        <v>0</v>
      </c>
      <c r="AB75" s="225">
        <f t="shared" si="38"/>
        <v>0</v>
      </c>
      <c r="AC75" s="225">
        <f t="shared" si="38"/>
        <v>0</v>
      </c>
      <c r="AD75" s="225">
        <f t="shared" si="38"/>
        <v>0</v>
      </c>
      <c r="AE75" s="225">
        <f t="shared" si="38"/>
        <v>0</v>
      </c>
      <c r="AF75" s="227">
        <f t="shared" si="38"/>
        <v>25.843050000000005</v>
      </c>
      <c r="AG75" s="224">
        <f t="shared" si="38"/>
        <v>0</v>
      </c>
      <c r="AH75" s="223">
        <f t="shared" si="23"/>
        <v>0</v>
      </c>
      <c r="AI75" s="224">
        <f t="shared" si="24"/>
        <v>0</v>
      </c>
      <c r="AJ75" s="223">
        <f t="shared" si="25"/>
        <v>0</v>
      </c>
      <c r="AK75" s="224">
        <f t="shared" si="26"/>
        <v>0</v>
      </c>
      <c r="AL75" s="223">
        <f t="shared" si="27"/>
        <v>0</v>
      </c>
      <c r="AM75" s="224">
        <f t="shared" si="28"/>
        <v>0</v>
      </c>
      <c r="AN75" s="223">
        <f t="shared" si="29"/>
        <v>0</v>
      </c>
      <c r="AO75" s="224">
        <f t="shared" si="30"/>
        <v>0</v>
      </c>
      <c r="AP75" s="223">
        <f t="shared" si="31"/>
        <v>0</v>
      </c>
      <c r="AQ75" s="224">
        <f t="shared" si="32"/>
        <v>0</v>
      </c>
      <c r="AR75" s="223">
        <f t="shared" si="33"/>
        <v>1</v>
      </c>
      <c r="AS75" s="224">
        <f t="shared" si="34"/>
        <v>0</v>
      </c>
      <c r="AT75" s="223">
        <f t="shared" si="35"/>
        <v>0</v>
      </c>
      <c r="AU75" s="225">
        <f t="shared" si="36"/>
        <v>0</v>
      </c>
      <c r="AV75" s="219">
        <f>IF($B75="","",$B75)</f>
        <v>2</v>
      </c>
    </row>
    <row r="76" spans="1:48" ht="14.5" customHeight="1" x14ac:dyDescent="0.2">
      <c r="A76" s="308"/>
      <c r="B76" s="282"/>
      <c r="C76" s="303"/>
      <c r="D76" s="39" t="s">
        <v>28</v>
      </c>
      <c r="E76" s="277"/>
      <c r="F76" s="291"/>
      <c r="G76" s="120" t="s">
        <v>79</v>
      </c>
      <c r="H76" s="277"/>
      <c r="I76" s="42" t="s">
        <v>20</v>
      </c>
      <c r="J76" s="177">
        <f>IF(I76="","",IF(_xlfn.XLOOKUP(I76,I$3:I75,$AV$3:AV75,0,,-1)=AV76,_xlfn.XLOOKUP(I76,I$3:I75,J$3:J75,1,,-1)+1,1))</f>
        <v>10</v>
      </c>
      <c r="K76" s="178">
        <f>IF(I76="","",_xlfn.XLOOKUP(I76,I$3:I75,K$3:K75,0,,-1)+IF($D76=" ",1,0))</f>
        <v>0</v>
      </c>
      <c r="L76" s="121">
        <v>2.7</v>
      </c>
      <c r="M76" s="122">
        <v>22.7</v>
      </c>
      <c r="N76" s="294"/>
      <c r="O76" s="47">
        <f>IF(OR(W75="",W76=""),"",ROUND(IF(L77&gt;0,IF(M76&gt;0,M76,IF(M75&gt;0,IF(N75=TRUE,ROUND((M75*W76)/W75,0),(M75*W76)/W75),IF(M76&gt;0,IF(N75=TRUE,ROUND(M76,0),M76),IF(M77&gt;0,IF(N75=TRUE,ROUND(O77*W76/W77,0),O77*W76/W77),0)))),IF(M76&gt;0,M76,IF(N75=TRUE,ROUND((M75*W76)/W75,0),(M75*W76)/W75))),2))</f>
        <v>22.7</v>
      </c>
      <c r="P76" s="48">
        <f t="shared" si="37"/>
        <v>61.29</v>
      </c>
      <c r="Q76" s="277"/>
      <c r="R76" s="286"/>
      <c r="S76" s="286"/>
      <c r="T76" s="286"/>
      <c r="U76" s="286"/>
      <c r="V76" s="288"/>
      <c r="W76" s="49">
        <f>IF(L76="","",IF(L77&gt;0,(SUM(L75:L77)/L76)/(SUM(L75:L77)/L75+SUM(L75:L77)/L76+SUM(L75:L77)/L77),L75/SUM(L75:L76)))</f>
        <v>0.3903815759765184</v>
      </c>
      <c r="X76" s="311"/>
      <c r="Y76" s="298"/>
      <c r="Z76" s="298"/>
      <c r="AA76" s="225">
        <f t="shared" si="38"/>
        <v>0</v>
      </c>
      <c r="AB76" s="225">
        <f t="shared" si="38"/>
        <v>0</v>
      </c>
      <c r="AC76" s="227">
        <f t="shared" si="38"/>
        <v>-22.7</v>
      </c>
      <c r="AD76" s="225">
        <f t="shared" si="38"/>
        <v>0</v>
      </c>
      <c r="AE76" s="225">
        <f t="shared" si="38"/>
        <v>0</v>
      </c>
      <c r="AF76" s="225">
        <f t="shared" si="38"/>
        <v>0</v>
      </c>
      <c r="AG76" s="224">
        <f t="shared" si="38"/>
        <v>0</v>
      </c>
      <c r="AH76" s="223">
        <f t="shared" si="23"/>
        <v>0</v>
      </c>
      <c r="AI76" s="224">
        <f t="shared" si="24"/>
        <v>0</v>
      </c>
      <c r="AJ76" s="223">
        <f t="shared" si="25"/>
        <v>0</v>
      </c>
      <c r="AK76" s="224">
        <f t="shared" si="26"/>
        <v>0</v>
      </c>
      <c r="AL76" s="223">
        <f t="shared" si="27"/>
        <v>0</v>
      </c>
      <c r="AM76" s="224">
        <f t="shared" si="28"/>
        <v>1</v>
      </c>
      <c r="AN76" s="223">
        <f t="shared" si="29"/>
        <v>0</v>
      </c>
      <c r="AO76" s="224">
        <f t="shared" si="30"/>
        <v>0</v>
      </c>
      <c r="AP76" s="223">
        <f t="shared" si="31"/>
        <v>0</v>
      </c>
      <c r="AQ76" s="224">
        <f t="shared" si="32"/>
        <v>0</v>
      </c>
      <c r="AR76" s="223">
        <f t="shared" si="33"/>
        <v>0</v>
      </c>
      <c r="AS76" s="224">
        <f t="shared" si="34"/>
        <v>0</v>
      </c>
      <c r="AT76" s="223">
        <f t="shared" si="35"/>
        <v>0</v>
      </c>
      <c r="AU76" s="225">
        <f t="shared" si="36"/>
        <v>0</v>
      </c>
      <c r="AV76" s="219">
        <f>IF($B75="","",$B75)</f>
        <v>2</v>
      </c>
    </row>
    <row r="77" spans="1:48" ht="14.5" customHeight="1" x14ac:dyDescent="0.2">
      <c r="A77" s="309"/>
      <c r="B77" s="283"/>
      <c r="C77" s="304"/>
      <c r="D77" s="54" t="s">
        <v>32</v>
      </c>
      <c r="E77" s="278"/>
      <c r="F77" s="292"/>
      <c r="G77" s="134"/>
      <c r="H77" s="278"/>
      <c r="I77" s="57"/>
      <c r="J77" s="179" t="str">
        <f>IF(I77="","",IF(_xlfn.XLOOKUP(I77,I$3:I76,$AV$3:AV76,0,,-1)=AV77,_xlfn.XLOOKUP(I77,I$3:I76,J$3:J76,1,,-1)+1,1))</f>
        <v/>
      </c>
      <c r="K77" s="63" t="str">
        <f>IF(I77="","",_xlfn.XLOOKUP(I77,I$3:I76,K$3:K76,0,,-1)+IF($D77=" ",1,0))</f>
        <v/>
      </c>
      <c r="L77" s="55"/>
      <c r="M77" s="128"/>
      <c r="N77" s="295"/>
      <c r="O77" s="62" t="str">
        <f>IF(OR(W75="",W76=""),"",IF(L77&gt;0,ROUND(IF(M77&gt;0,M77,IF(M75&gt;0,IF(N75=TRUE,ROUND((M75*W77)/W75,0),(M75*W77)/W75),IF(M76&gt;0,IF(N75=TRUE,ROUND((M76*W77)/W76,0),(M76*W77)/W76),IF(M77&gt;0,M77,0)))),2),""))</f>
        <v/>
      </c>
      <c r="P77" s="63" t="str">
        <f t="shared" si="37"/>
        <v/>
      </c>
      <c r="Q77" s="278"/>
      <c r="R77" s="278"/>
      <c r="S77" s="278"/>
      <c r="T77" s="278"/>
      <c r="U77" s="278"/>
      <c r="V77" s="289"/>
      <c r="W77" s="64" t="str">
        <f>IF(L77="","",(SUM(L75:L77)/L77)/(SUM(L75:L77)/L75+SUM(L75:L77)/L76+SUM(L75:L77)/L77))</f>
        <v/>
      </c>
      <c r="X77" s="311"/>
      <c r="Y77" s="298"/>
      <c r="Z77" s="298"/>
      <c r="AA77" s="225">
        <f t="shared" si="38"/>
        <v>0</v>
      </c>
      <c r="AB77" s="225">
        <f t="shared" si="38"/>
        <v>0</v>
      </c>
      <c r="AC77" s="225">
        <f t="shared" si="38"/>
        <v>0</v>
      </c>
      <c r="AD77" s="225">
        <f t="shared" si="38"/>
        <v>0</v>
      </c>
      <c r="AE77" s="225">
        <f t="shared" si="38"/>
        <v>0</v>
      </c>
      <c r="AF77" s="225">
        <f t="shared" si="38"/>
        <v>0</v>
      </c>
      <c r="AG77" s="224">
        <f t="shared" si="38"/>
        <v>0</v>
      </c>
      <c r="AH77" s="223">
        <f t="shared" si="23"/>
        <v>0</v>
      </c>
      <c r="AI77" s="224">
        <f t="shared" si="24"/>
        <v>0</v>
      </c>
      <c r="AJ77" s="223">
        <f t="shared" si="25"/>
        <v>0</v>
      </c>
      <c r="AK77" s="224">
        <f t="shared" si="26"/>
        <v>0</v>
      </c>
      <c r="AL77" s="223">
        <f t="shared" si="27"/>
        <v>0</v>
      </c>
      <c r="AM77" s="224">
        <f t="shared" si="28"/>
        <v>0</v>
      </c>
      <c r="AN77" s="223">
        <f t="shared" si="29"/>
        <v>0</v>
      </c>
      <c r="AO77" s="224">
        <f t="shared" si="30"/>
        <v>0</v>
      </c>
      <c r="AP77" s="223">
        <f t="shared" si="31"/>
        <v>0</v>
      </c>
      <c r="AQ77" s="224">
        <f t="shared" si="32"/>
        <v>0</v>
      </c>
      <c r="AR77" s="223">
        <f t="shared" si="33"/>
        <v>0</v>
      </c>
      <c r="AS77" s="224">
        <f t="shared" si="34"/>
        <v>0</v>
      </c>
      <c r="AT77" s="223">
        <f t="shared" si="35"/>
        <v>0</v>
      </c>
      <c r="AU77" s="225">
        <f t="shared" si="36"/>
        <v>0</v>
      </c>
      <c r="AV77" s="219">
        <f>IF($B75="","",$B75)</f>
        <v>2</v>
      </c>
    </row>
    <row r="78" spans="1:48" ht="14.5" customHeight="1" x14ac:dyDescent="0.2">
      <c r="A78" s="307" t="str">
        <f>IF(OR(D78="W",D79="W",D80="W",D78="1/2W",D79="1/2W",D80="1/2W",D78="1/2L",D79="1/2L",D80="1/2L"),"OK",IF(OR(D78="L",D79="L",D80="L"),"LOSS",IF(OR(D78="X",D79="X",D80="X"),"Anulado"," ")))</f>
        <v>OK</v>
      </c>
      <c r="B78" s="281">
        <f>IF(E78="","",$B75)</f>
        <v>2</v>
      </c>
      <c r="C78" s="305" t="str">
        <f>IF(E78=""," ","– "&amp;COUNTIF(B$3:B80,$B78))</f>
        <v>– 11</v>
      </c>
      <c r="D78" s="65" t="s">
        <v>31</v>
      </c>
      <c r="E78" s="326">
        <v>44714.645833333336</v>
      </c>
      <c r="F78" s="314" t="s">
        <v>458</v>
      </c>
      <c r="G78" s="66" t="s">
        <v>35</v>
      </c>
      <c r="H78" s="313" t="str">
        <f ca="1">IF(E78="","",IF(AND(DAY(E78)&lt;DAY(TODAY()),$A78=" "),"???",IF($A78=" ",IF(AND(DAY(E78)=DAY(TODAY()),HOUR(E78)&lt;=HOUR(NOW())+1),IF(AND(HOUR(E78)+2&lt;=HOUR(NOW()),DAY(E78)&lt;=DAY(TODAY()),MINUTE(E78)&lt;=MINUTE(NOW())),"???",IF(OR(MINUTE(E78)&lt;=MINUTE(NOW()),HOUR(E78)&lt;=HOUR(NOW())),"!!!","")),""),"")))</f>
        <v/>
      </c>
      <c r="I78" s="67" t="s">
        <v>20</v>
      </c>
      <c r="J78" s="69">
        <f>IF(I78="","",IF(_xlfn.XLOOKUP(I78,I$3:I77,$AV$3:AV77,0,,-1)=AV78,_xlfn.XLOOKUP(I78,I$3:I77,J$3:J77,1,,-1)+1,1))</f>
        <v>11</v>
      </c>
      <c r="K78" s="173">
        <f>IF(I78="","",_xlfn.XLOOKUP(I78,I$3:I77,K$3:K77,0,,-1)+IF($D78=" ",1,0))</f>
        <v>0</v>
      </c>
      <c r="L78" s="70">
        <v>1.6</v>
      </c>
      <c r="M78" s="71">
        <v>48.25</v>
      </c>
      <c r="N78" s="293" t="b">
        <v>1</v>
      </c>
      <c r="O78" s="72">
        <f>IF(OR(W78="",W79=""),"",ROUND(IF(L80&gt;0,IF(M78&gt;0,M78,IF(M79&gt;0,IF(N78=TRUE,ROUND((M79*W78)/W79,0),(M79*W78)/W79),IF(N78=TRUE,ROUND((M80*W78)/W80,0),(M80*W78)/W80))),IF(M78&gt;0,M78,IF(N78=TRUE,ROUND((M79*W78)/W79,0),(M79*W78)/W79))),2))</f>
        <v>48.25</v>
      </c>
      <c r="P78" s="73">
        <f t="shared" si="37"/>
        <v>77.2</v>
      </c>
      <c r="Q78" s="320">
        <f>IF($A78="Anulado",0,IF(OR($A78="LOSS",$A78="OK"),IF(OR($D78="W",$D78="1/2W",$D78="1/2L"),P78-O78,IF($D78="L",-O78,0))+IF(OR($D79="W",$D79="1/2W",$D79="1/2L"),P79-O79,IF($D79="L",-O79,0))+IF(OR($D80="W",$D80="1/2W",$D80="1/2L"),P80-O80,IF($D80="L",-O80,0)),IF(AND(OR($D78="W",$D78="1/2W",$D78="1/2L"),D79="W"),P78+P79-SUM(O78:O80)+_xlfn.XLOOKUP("X",D78:D80,O78:O80,0),IF(AND(D78=TRUE,D80="W"),P78+P80-SUM(O78:O80),IF(AND(D79="W",D80="W"),P79+P80-SUM(O78:O80)+_xlfn.XLOOKUP("X",D78:D80,O78:O80,0),IF(L80&gt;0,IF(OR($D78="W",$D78="1/2W",$D78="1/2L"),P78-SUM(O78:O80)+_xlfn.XLOOKUP("X",D78:D80,O78:O80,0),IF(OR($D78="W",$D78="1/2W",$D78="1/2L"),P79-SUM(O78:O80)+_xlfn.XLOOKUP("X",D78:D80,O78:O80,0),IF(OR($D78="W",$D78="1/2W",$D78="1/2L"),P80-SUM(O78:O80)+_xlfn.XLOOKUP("X",D78:D80,O78:O80,0),IF(SUM(P78:P80)/3-SUM(O78:O80)+_xlfn.XLOOKUP("X",D78:D80,O78:O80,0)&gt;0,SUM(P78:P80)/3-SUM(O78:O80)+_xlfn.XLOOKUP("X",D78:D80,O78:O80,0),LARGE(P78:P80,1)-SUM(O78:O80))))),IF(OR($D78="W",$D78="1/2W",$D78="1/2L"),P78-SUM(O78:O79)+_xlfn.XLOOKUP("X",D78:D80,O78:O80,0),IF(OR($D78="W",$D78="1/2W",$D78="1/2L"),P79-SUM(O78:O79)+_xlfn.XLOOKUP("X",D78:D80,O78:O80,0),SUM(P78:P79)/2-SUM(O78:O79)+_xlfn.XLOOKUP("X",D78:D80,O78:O80,0)))))))))</f>
        <v>4.9500000000000028</v>
      </c>
      <c r="R78" s="319">
        <f>IF(Q78=0,0,Q78/SUM(O78:O80))</f>
        <v>6.8512110726643635E-2</v>
      </c>
      <c r="S78" s="296">
        <f>IF($B78=$B75,IF(OR($A78="LOSS",$A78="OK",$A78="Anulada"),Q78,0)+S75,IF(OR($A78="LOSS",$A78="OK",$A78="Anulada"),Q78,0))</f>
        <v>34.601950000000016</v>
      </c>
      <c r="T78" s="296">
        <f>IF($B78=$B75,IF(Q78&lt;0,IF(G80="",Q78,0),Q78)+T75,Q78)</f>
        <v>30.004400000000022</v>
      </c>
      <c r="U78" s="296">
        <f>IF($B78=$B75,IF(Q78&lt;0,IF(G80="",Q78,0),Q78)+U75,Q78)</f>
        <v>34.601950000000016</v>
      </c>
      <c r="V78" s="323">
        <f>IF(U78=0,0,U78/X78)</f>
        <v>6.5628461421743445E-2</v>
      </c>
      <c r="W78" s="74">
        <f>IF(L78="","",IF(L80&gt;0,(SUM(L78:L80)/L78)/(SUM(L78:L80)/L78+SUM(L78:L80)/L79+SUM(L78:L80)/L80),L79/SUM(L78:L79)))</f>
        <v>0.67010309278350522</v>
      </c>
      <c r="X78" s="321">
        <f>IF($B78=$B75,X75+SUM(O78:O80),SUM(O78:O80))</f>
        <v>527.24</v>
      </c>
      <c r="Y78" s="296">
        <f>IF($A78=" ",SUM(O78:O80),0)+Y75</f>
        <v>0</v>
      </c>
      <c r="Z78" s="296">
        <f>IF($B78="","",Z75+Q78)</f>
        <v>115.94606820895525</v>
      </c>
      <c r="AA78" s="225">
        <f t="shared" si="38"/>
        <v>0</v>
      </c>
      <c r="AB78" s="225">
        <f t="shared" si="38"/>
        <v>0</v>
      </c>
      <c r="AC78" s="227">
        <f t="shared" si="38"/>
        <v>28.950000000000003</v>
      </c>
      <c r="AD78" s="225">
        <f t="shared" si="38"/>
        <v>0</v>
      </c>
      <c r="AE78" s="225">
        <f t="shared" si="38"/>
        <v>0</v>
      </c>
      <c r="AF78" s="225">
        <f t="shared" si="38"/>
        <v>0</v>
      </c>
      <c r="AG78" s="224">
        <f t="shared" si="38"/>
        <v>0</v>
      </c>
      <c r="AH78" s="223">
        <f t="shared" si="23"/>
        <v>0</v>
      </c>
      <c r="AI78" s="224">
        <f t="shared" si="24"/>
        <v>0</v>
      </c>
      <c r="AJ78" s="223">
        <f t="shared" si="25"/>
        <v>0</v>
      </c>
      <c r="AK78" s="224">
        <f t="shared" si="26"/>
        <v>0</v>
      </c>
      <c r="AL78" s="223">
        <f t="shared" si="27"/>
        <v>1</v>
      </c>
      <c r="AM78" s="224">
        <f t="shared" si="28"/>
        <v>0</v>
      </c>
      <c r="AN78" s="223">
        <f t="shared" si="29"/>
        <v>0</v>
      </c>
      <c r="AO78" s="224">
        <f t="shared" si="30"/>
        <v>0</v>
      </c>
      <c r="AP78" s="223">
        <f t="shared" si="31"/>
        <v>0</v>
      </c>
      <c r="AQ78" s="224">
        <f t="shared" si="32"/>
        <v>0</v>
      </c>
      <c r="AR78" s="223">
        <f t="shared" si="33"/>
        <v>0</v>
      </c>
      <c r="AS78" s="224">
        <f t="shared" si="34"/>
        <v>0</v>
      </c>
      <c r="AT78" s="223">
        <f t="shared" si="35"/>
        <v>0</v>
      </c>
      <c r="AU78" s="225">
        <f t="shared" si="36"/>
        <v>0</v>
      </c>
      <c r="AV78" s="226">
        <f>IF($B78="","",$B78)</f>
        <v>2</v>
      </c>
    </row>
    <row r="79" spans="1:48" ht="14.5" customHeight="1" x14ac:dyDescent="0.2">
      <c r="A79" s="308"/>
      <c r="B79" s="282"/>
      <c r="C79" s="303"/>
      <c r="D79" s="79" t="s">
        <v>28</v>
      </c>
      <c r="E79" s="277"/>
      <c r="F79" s="291"/>
      <c r="G79" s="80" t="s">
        <v>79</v>
      </c>
      <c r="H79" s="277"/>
      <c r="I79" s="81" t="s">
        <v>19</v>
      </c>
      <c r="J79" s="83">
        <f>IF(I79="","",IF(_xlfn.XLOOKUP(I79,I$3:I78,$AV$3:AV78,0,,-1)=AV79,_xlfn.XLOOKUP(I79,I$3:I78,J$3:J78,1,,-1)+1,1))</f>
        <v>3</v>
      </c>
      <c r="K79" s="174">
        <f>IF(I79="","",_xlfn.XLOOKUP(I79,I$3:I78,K$3:K78,0,,-1)+IF($D79=" ",1,0))</f>
        <v>0</v>
      </c>
      <c r="L79" s="84">
        <v>3.25</v>
      </c>
      <c r="M79" s="85"/>
      <c r="N79" s="294"/>
      <c r="O79" s="86">
        <f>IF(OR(W78="",W79=""),"",ROUND(IF(L80&gt;0,IF(M79&gt;0,M79,IF(M78&gt;0,IF(N78=TRUE,ROUND((M78*W79)/W78,0),(M78*W79)/W78),IF(M79&gt;0,IF(N78=TRUE,ROUND(M79,0),M79),IF(M80&gt;0,IF(N78=TRUE,ROUND(O80*W79/W80,0),O80*W79/W80),0)))),IF(M79&gt;0,M79,IF(N78=TRUE,ROUND((M78*W79)/W78,0),(M78*W79)/W78))),2))</f>
        <v>24</v>
      </c>
      <c r="P79" s="87">
        <f t="shared" si="37"/>
        <v>78</v>
      </c>
      <c r="Q79" s="277"/>
      <c r="R79" s="286"/>
      <c r="S79" s="286"/>
      <c r="T79" s="286"/>
      <c r="U79" s="286"/>
      <c r="V79" s="288"/>
      <c r="W79" s="88">
        <f>IF(L79="","",IF(L80&gt;0,(SUM(L78:L80)/L79)/(SUM(L78:L80)/L78+SUM(L78:L80)/L79+SUM(L78:L80)/L80),L78/SUM(L78:L79)))</f>
        <v>0.32989690721649489</v>
      </c>
      <c r="X79" s="311"/>
      <c r="Y79" s="298"/>
      <c r="Z79" s="298"/>
      <c r="AA79" s="225">
        <f t="shared" si="38"/>
        <v>0</v>
      </c>
      <c r="AB79" s="227">
        <f t="shared" si="38"/>
        <v>-24</v>
      </c>
      <c r="AC79" s="225">
        <f t="shared" si="38"/>
        <v>0</v>
      </c>
      <c r="AD79" s="225">
        <f t="shared" si="38"/>
        <v>0</v>
      </c>
      <c r="AE79" s="225">
        <f t="shared" si="38"/>
        <v>0</v>
      </c>
      <c r="AF79" s="225">
        <f t="shared" si="38"/>
        <v>0</v>
      </c>
      <c r="AG79" s="224">
        <f t="shared" si="38"/>
        <v>0</v>
      </c>
      <c r="AH79" s="223">
        <f t="shared" si="23"/>
        <v>0</v>
      </c>
      <c r="AI79" s="224">
        <f t="shared" si="24"/>
        <v>0</v>
      </c>
      <c r="AJ79" s="223">
        <f t="shared" si="25"/>
        <v>0</v>
      </c>
      <c r="AK79" s="224">
        <f t="shared" si="26"/>
        <v>1</v>
      </c>
      <c r="AL79" s="223">
        <f t="shared" si="27"/>
        <v>0</v>
      </c>
      <c r="AM79" s="224">
        <f t="shared" si="28"/>
        <v>0</v>
      </c>
      <c r="AN79" s="223">
        <f t="shared" si="29"/>
        <v>0</v>
      </c>
      <c r="AO79" s="224">
        <f t="shared" si="30"/>
        <v>0</v>
      </c>
      <c r="AP79" s="223">
        <f t="shared" si="31"/>
        <v>0</v>
      </c>
      <c r="AQ79" s="224">
        <f t="shared" si="32"/>
        <v>0</v>
      </c>
      <c r="AR79" s="223">
        <f t="shared" si="33"/>
        <v>0</v>
      </c>
      <c r="AS79" s="224">
        <f t="shared" si="34"/>
        <v>0</v>
      </c>
      <c r="AT79" s="223">
        <f t="shared" si="35"/>
        <v>0</v>
      </c>
      <c r="AU79" s="225">
        <f t="shared" si="36"/>
        <v>0</v>
      </c>
      <c r="AV79" s="226">
        <f>IF($B78="","",$B78)</f>
        <v>2</v>
      </c>
    </row>
    <row r="80" spans="1:48" ht="14.5" customHeight="1" x14ac:dyDescent="0.2">
      <c r="A80" s="309"/>
      <c r="B80" s="283"/>
      <c r="C80" s="304"/>
      <c r="D80" s="90" t="s">
        <v>32</v>
      </c>
      <c r="E80" s="278"/>
      <c r="F80" s="292"/>
      <c r="G80" s="109"/>
      <c r="H80" s="278"/>
      <c r="I80" s="110"/>
      <c r="J80" s="112" t="str">
        <f>IF(I80="","",IF(_xlfn.XLOOKUP(I80,I$3:I79,$AV$3:AV79,0,,-1)=AV80,_xlfn.XLOOKUP(I80,I$3:I79,J$3:J79,1,,-1)+1,1))</f>
        <v/>
      </c>
      <c r="K80" s="115" t="str">
        <f>IF(I80="","",_xlfn.XLOOKUP(I80,I$3:I79,K$3:K79,0,,-1)+IF($D80=" ",1,0))</f>
        <v/>
      </c>
      <c r="L80" s="113"/>
      <c r="M80" s="96"/>
      <c r="N80" s="295"/>
      <c r="O80" s="114" t="str">
        <f>IF(OR(W78="",W79=""),"",IF(L80&gt;0,ROUND(IF(M80&gt;0,M80,IF(M78&gt;0,IF(N78=TRUE,ROUND((M78*W80)/W78,0),(M78*W80)/W78),IF(M79&gt;0,IF(N78=TRUE,ROUND((M79*W80)/W79,0),(M79*W80)/W79),IF(M80&gt;0,M80,0)))),2),""))</f>
        <v/>
      </c>
      <c r="P80" s="115" t="str">
        <f t="shared" si="37"/>
        <v/>
      </c>
      <c r="Q80" s="278"/>
      <c r="R80" s="278"/>
      <c r="S80" s="278"/>
      <c r="T80" s="278"/>
      <c r="U80" s="278"/>
      <c r="V80" s="289"/>
      <c r="W80" s="116" t="str">
        <f>IF(L80="","",(SUM(L78:L80)/L80)/(SUM(L78:L80)/L78+SUM(L78:L80)/L79+SUM(L78:L80)/L80))</f>
        <v/>
      </c>
      <c r="X80" s="311"/>
      <c r="Y80" s="298"/>
      <c r="Z80" s="298"/>
      <c r="AA80" s="225">
        <f t="shared" si="38"/>
        <v>0</v>
      </c>
      <c r="AB80" s="225">
        <f t="shared" si="38"/>
        <v>0</v>
      </c>
      <c r="AC80" s="225">
        <f t="shared" si="38"/>
        <v>0</v>
      </c>
      <c r="AD80" s="225">
        <f t="shared" si="38"/>
        <v>0</v>
      </c>
      <c r="AE80" s="225">
        <f t="shared" si="38"/>
        <v>0</v>
      </c>
      <c r="AF80" s="225">
        <f t="shared" si="38"/>
        <v>0</v>
      </c>
      <c r="AG80" s="224">
        <f t="shared" si="38"/>
        <v>0</v>
      </c>
      <c r="AH80" s="223">
        <f t="shared" si="23"/>
        <v>0</v>
      </c>
      <c r="AI80" s="224">
        <f t="shared" si="24"/>
        <v>0</v>
      </c>
      <c r="AJ80" s="223">
        <f t="shared" si="25"/>
        <v>0</v>
      </c>
      <c r="AK80" s="224">
        <f t="shared" si="26"/>
        <v>0</v>
      </c>
      <c r="AL80" s="223">
        <f t="shared" si="27"/>
        <v>0</v>
      </c>
      <c r="AM80" s="224">
        <f t="shared" si="28"/>
        <v>0</v>
      </c>
      <c r="AN80" s="223">
        <f t="shared" si="29"/>
        <v>0</v>
      </c>
      <c r="AO80" s="224">
        <f t="shared" si="30"/>
        <v>0</v>
      </c>
      <c r="AP80" s="223">
        <f t="shared" si="31"/>
        <v>0</v>
      </c>
      <c r="AQ80" s="224">
        <f t="shared" si="32"/>
        <v>0</v>
      </c>
      <c r="AR80" s="223">
        <f t="shared" si="33"/>
        <v>0</v>
      </c>
      <c r="AS80" s="224">
        <f t="shared" si="34"/>
        <v>0</v>
      </c>
      <c r="AT80" s="223">
        <f t="shared" si="35"/>
        <v>0</v>
      </c>
      <c r="AU80" s="225">
        <f t="shared" si="36"/>
        <v>0</v>
      </c>
      <c r="AV80" s="226">
        <f>IF($B78="","",$B78)</f>
        <v>2</v>
      </c>
    </row>
    <row r="81" spans="1:48" ht="14.5" customHeight="1" x14ac:dyDescent="0.2">
      <c r="A81" s="312" t="str">
        <f>IF(OR(D81="W",D82="W",D83="W",D81="1/2W",D82="1/2W",D83="1/2W",D81="1/2L",D82="1/2L",D83="1/2L"),"OK",IF(OR(D81="L",D82="L",D83="L"),"LOSS",IF(OR(D81="X",D82="X",D83="X"),"Anulado"," ")))</f>
        <v>Anulado</v>
      </c>
      <c r="B81" s="299">
        <f>IF(E81="","",$B78)</f>
        <v>2</v>
      </c>
      <c r="C81" s="302" t="str">
        <f>IF(E81=""," ","– "&amp;COUNTIF(B$3:B83,$B81))</f>
        <v>– 12</v>
      </c>
      <c r="D81" s="25" t="s">
        <v>56</v>
      </c>
      <c r="E81" s="325">
        <v>44716.083333333336</v>
      </c>
      <c r="F81" s="315" t="s">
        <v>459</v>
      </c>
      <c r="G81" s="117" t="s">
        <v>154</v>
      </c>
      <c r="H81" s="306" t="str">
        <f ca="1">IF(E81="","",IF(AND(DAY(E81)&lt;DAY(TODAY()),$A81=" "),"???",IF($A81=" ",IF(AND(DAY(E81)=DAY(TODAY()),HOUR(E81)&lt;=HOUR(NOW())+1),IF(AND(HOUR(E81)+2&lt;=HOUR(NOW()),DAY(E81)&lt;=DAY(TODAY()),MINUTE(E81)&lt;=MINUTE(NOW())),"???",IF(OR(MINUTE(E81)&lt;=MINUTE(NOW()),HOUR(E81)&lt;=HOUR(NOW())),"!!!","")),""),"")))</f>
        <v/>
      </c>
      <c r="I81" s="27" t="s">
        <v>23</v>
      </c>
      <c r="J81" s="175">
        <f>IF(I81="","",IF(_xlfn.XLOOKUP(I81,I$3:I80,$AV$3:AV80,0,,-1)=AV81,_xlfn.XLOOKUP(I81,I$3:I80,J$3:J80,1,,-1)+1,1))</f>
        <v>8</v>
      </c>
      <c r="K81" s="176">
        <f>IF(I81="","",_xlfn.XLOOKUP(I81,I$3:I80,K$3:K80,0,,-1)+IF($D81=" ",1,0))</f>
        <v>0</v>
      </c>
      <c r="L81" s="118">
        <v>2.37</v>
      </c>
      <c r="M81" s="119"/>
      <c r="N81" s="318" t="b">
        <v>0</v>
      </c>
      <c r="O81" s="102">
        <f>IF(OR(W81="",W82=""),"",ROUND(IF(L83&gt;0,IF(M81&gt;0,M81,IF(M82&gt;0,IF(N81=TRUE,ROUND((M82*W81)/W82,0),(M82*W81)/W82),IF(N81=TRUE,ROUND((M83*W81)/W83,0),(M83*W81)/W83))),IF(M81&gt;0,M81,IF(N81=TRUE,ROUND((M82*W81)/W82,0),(M82*W81)/W82))),2))</f>
        <v>16.760000000000002</v>
      </c>
      <c r="P81" s="33">
        <f t="shared" si="37"/>
        <v>39.721200000000003</v>
      </c>
      <c r="Q81" s="301">
        <f>IF($A81="Anulado",0,IF(OR($A81="LOSS",$A81="OK"),IF(OR($D81="W",$D81="1/2W",$D81="1/2L"),P81-O81,IF($D81="L",-O81,0))+IF(OR($D82="W",$D82="1/2W",$D82="1/2L"),P82-O82,IF($D82="L",-O82,0))+IF(OR($D83="W",$D83="1/2W",$D83="1/2L"),P83-O83,IF($D83="L",-O83,0)),IF(AND(OR($D81="W",$D81="1/2W",$D81="1/2L"),D82="W"),P81+P82-SUM(O81:O83)+_xlfn.XLOOKUP("X",D81:D83,O81:O83,0),IF(AND(D81=TRUE,D83="W"),P81+P83-SUM(O81:O83),IF(AND(D82="W",D83="W"),P82+P83-SUM(O81:O83)+_xlfn.XLOOKUP("X",D81:D83,O81:O83,0),IF(L83&gt;0,IF(OR($D81="W",$D81="1/2W",$D81="1/2L"),P81-SUM(O81:O83)+_xlfn.XLOOKUP("X",D81:D83,O81:O83,0),IF(OR($D81="W",$D81="1/2W",$D81="1/2L"),P82-SUM(O81:O83)+_xlfn.XLOOKUP("X",D81:D83,O81:O83,0),IF(OR($D81="W",$D81="1/2W",$D81="1/2L"),P83-SUM(O81:O83)+_xlfn.XLOOKUP("X",D81:D83,O81:O83,0),IF(SUM(P81:P83)/3-SUM(O81:O83)+_xlfn.XLOOKUP("X",D81:D83,O81:O83,0)&gt;0,SUM(P81:P83)/3-SUM(O81:O83)+_xlfn.XLOOKUP("X",D81:D83,O81:O83,0),LARGE(P81:P83,1)-SUM(O81:O83))))),IF(OR($D81="W",$D81="1/2W",$D81="1/2L"),P81-SUM(O81:O82)+_xlfn.XLOOKUP("X",D81:D83,O81:O83,0),IF(OR($D81="W",$D81="1/2W",$D81="1/2L"),P82-SUM(O81:O82)+_xlfn.XLOOKUP("X",D81:D83,O81:O83,0),SUM(P81:P82)/2-SUM(O81:O82)+_xlfn.XLOOKUP("X",D81:D83,O81:O83,0)))))))))</f>
        <v>0</v>
      </c>
      <c r="R81" s="300">
        <f>IF(Q81=0,0,Q81/SUM(O81:O83))</f>
        <v>0</v>
      </c>
      <c r="S81" s="285">
        <f>IF($B81=$B78,IF(OR($A81="LOSS",$A81="OK",$A81="Anulada"),Q81,0)+S78,IF(OR($A81="LOSS",$A81="OK",$A81="Anulada"),Q81,0))</f>
        <v>34.601950000000016</v>
      </c>
      <c r="T81" s="285">
        <f>IF($B81="",0,IF($B81=$B78,IF(G83="",IF(OR(G81="DNB1",G81="DNB2",G81="AH1(0)",G81="AH2(0)",G81="AH1(1)",G81="AH2(1)",G81="AH1(2)",G81="AH2(2)",G81="AH1(3)",G81="AH2(3)",G81="AH1(4)",G81="AH2(4)"),0,IF(Q81&lt;0,IF(G83="",SMALL(P81:P83,1)-SUM(O81:O83),0),SMALL(P81:P83,1)-SUM(O81:O83))),IF(Q81&lt;0,IF(G83="",SMALL(P81:P83,1)-SUM(O81:O83),0),SMALL(P81:P83,1)-SUM(O81:O83)))+T78,IF(G83="",IF(OR(G81="DNB1",G81="DNB2",G81="AH1(0)",G81="AH2(0)",G81="AH1(1)",G81="AH2(1)",G81="AH1(2)",G81="AH2(2)",G81="AH1(3)",G81="AH2(3)",G81="AH1(4)",G81="AH2(4)"),0,IF(Q81&lt;0,IF(G83="",SMALL(P81:P83,1)-SUM(O81:O83),0),SMALL(P81:P83,1)-SUM(O81:O83))),IF(Q81&lt;0,IF(G83="",SMALL(P81:P83,1)-SUM(O81:O83),0),SMALL(P81:P83,1)-SUM(O81:O83)))))</f>
        <v>30.004400000000022</v>
      </c>
      <c r="U81" s="285">
        <f>IF($B81=$B78,IF(Q81&lt;0,IF(G83="",Q81,0),Q81)+U78,Q81)</f>
        <v>34.601950000000016</v>
      </c>
      <c r="V81" s="287">
        <f>IF(U81=0,0,U81/X81)</f>
        <v>6.1459946714032002E-2</v>
      </c>
      <c r="W81" s="34">
        <f>IF(L81="","",IF(L83&gt;0,(SUM(L81:L83)/L81)/(SUM(L81:L83)/L81+SUM(L81:L83)/L82+SUM(L81:L83)/L83),L82/SUM(L81:L82)))</f>
        <v>0.46860986547085198</v>
      </c>
      <c r="X81" s="322">
        <f>IF($B81=$B78,X78+SUM(O81:O83),SUM(O81:O83))</f>
        <v>563</v>
      </c>
      <c r="Y81" s="285">
        <f>IF($A81=" ",SUM(O81:O83),0)+Y78</f>
        <v>0</v>
      </c>
      <c r="Z81" s="285">
        <f>IF($B81="","",Z78+Q81)</f>
        <v>115.94606820895525</v>
      </c>
      <c r="AA81" s="225">
        <f t="shared" si="38"/>
        <v>0</v>
      </c>
      <c r="AB81" s="225">
        <f t="shared" si="38"/>
        <v>0</v>
      </c>
      <c r="AC81" s="225">
        <f t="shared" si="38"/>
        <v>0</v>
      </c>
      <c r="AD81" s="225">
        <f t="shared" si="38"/>
        <v>0</v>
      </c>
      <c r="AE81" s="225">
        <f t="shared" si="38"/>
        <v>0</v>
      </c>
      <c r="AF81" s="225">
        <f t="shared" si="38"/>
        <v>0</v>
      </c>
      <c r="AG81" s="224">
        <f t="shared" si="38"/>
        <v>0</v>
      </c>
      <c r="AH81" s="223">
        <f t="shared" si="23"/>
        <v>0</v>
      </c>
      <c r="AI81" s="224">
        <f t="shared" si="24"/>
        <v>0</v>
      </c>
      <c r="AJ81" s="223">
        <f t="shared" si="25"/>
        <v>0</v>
      </c>
      <c r="AK81" s="224">
        <f t="shared" si="26"/>
        <v>0</v>
      </c>
      <c r="AL81" s="223">
        <f t="shared" si="27"/>
        <v>0</v>
      </c>
      <c r="AM81" s="224">
        <f t="shared" si="28"/>
        <v>0</v>
      </c>
      <c r="AN81" s="223">
        <f t="shared" si="29"/>
        <v>0</v>
      </c>
      <c r="AO81" s="224">
        <f t="shared" si="30"/>
        <v>0</v>
      </c>
      <c r="AP81" s="223">
        <f t="shared" si="31"/>
        <v>0</v>
      </c>
      <c r="AQ81" s="224">
        <f t="shared" si="32"/>
        <v>0</v>
      </c>
      <c r="AR81" s="223">
        <f t="shared" si="33"/>
        <v>0</v>
      </c>
      <c r="AS81" s="224">
        <f t="shared" si="34"/>
        <v>0</v>
      </c>
      <c r="AT81" s="223">
        <f t="shared" si="35"/>
        <v>0</v>
      </c>
      <c r="AU81" s="225">
        <f t="shared" si="36"/>
        <v>0</v>
      </c>
      <c r="AV81" s="219">
        <f>IF($B81="","",$B81)</f>
        <v>2</v>
      </c>
    </row>
    <row r="82" spans="1:48" ht="14.5" customHeight="1" x14ac:dyDescent="0.2">
      <c r="A82" s="308"/>
      <c r="B82" s="282"/>
      <c r="C82" s="303"/>
      <c r="D82" s="39" t="s">
        <v>56</v>
      </c>
      <c r="E82" s="277"/>
      <c r="F82" s="291"/>
      <c r="G82" s="120" t="s">
        <v>172</v>
      </c>
      <c r="H82" s="277"/>
      <c r="I82" s="42" t="s">
        <v>18</v>
      </c>
      <c r="J82" s="177">
        <f>IF(I82="","",IF(_xlfn.XLOOKUP(I82,I$3:I81,$AV$3:AV81,0,,-1)=AV82,_xlfn.XLOOKUP(I82,I$3:I81,J$3:J81,1,,-1)+1,1))</f>
        <v>4</v>
      </c>
      <c r="K82" s="178">
        <f>IF(I82="","",_xlfn.XLOOKUP(I82,I$3:I81,K$3:K81,0,,-1)+IF($D82=" ",1,0))</f>
        <v>0</v>
      </c>
      <c r="L82" s="121">
        <v>2.09</v>
      </c>
      <c r="M82" s="122">
        <v>19</v>
      </c>
      <c r="N82" s="294"/>
      <c r="O82" s="47">
        <f>IF(OR(W81="",W82=""),"",ROUND(IF(L83&gt;0,IF(M82&gt;0,M82,IF(M81&gt;0,IF(N81=TRUE,ROUND((M81*W82)/W81,0),(M81*W82)/W81),IF(M82&gt;0,IF(N81=TRUE,ROUND(M82,0),M82),IF(M83&gt;0,IF(N81=TRUE,ROUND(O83*W82/W83,0),O83*W82/W83),0)))),IF(M82&gt;0,M82,IF(N81=TRUE,ROUND((M81*W82)/W81,0),(M81*W82)/W81))),2))</f>
        <v>19</v>
      </c>
      <c r="P82" s="48">
        <f t="shared" si="37"/>
        <v>39.709999999999994</v>
      </c>
      <c r="Q82" s="277"/>
      <c r="R82" s="286"/>
      <c r="S82" s="286"/>
      <c r="T82" s="286"/>
      <c r="U82" s="286"/>
      <c r="V82" s="288"/>
      <c r="W82" s="49">
        <f>IF(L82="","",IF(L83&gt;0,(SUM(L81:L83)/L82)/(SUM(L81:L83)/L81+SUM(L81:L83)/L82+SUM(L81:L83)/L83),L81/SUM(L81:L82)))</f>
        <v>0.53139013452914796</v>
      </c>
      <c r="X82" s="311"/>
      <c r="Y82" s="298"/>
      <c r="Z82" s="298"/>
      <c r="AA82" s="225">
        <f t="shared" si="38"/>
        <v>0</v>
      </c>
      <c r="AB82" s="225">
        <f t="shared" si="38"/>
        <v>0</v>
      </c>
      <c r="AC82" s="225">
        <f t="shared" si="38"/>
        <v>0</v>
      </c>
      <c r="AD82" s="225">
        <f t="shared" si="38"/>
        <v>0</v>
      </c>
      <c r="AE82" s="225">
        <f t="shared" si="38"/>
        <v>0</v>
      </c>
      <c r="AF82" s="225">
        <f t="shared" si="38"/>
        <v>0</v>
      </c>
      <c r="AG82" s="224">
        <f t="shared" si="38"/>
        <v>0</v>
      </c>
      <c r="AH82" s="223">
        <f t="shared" si="23"/>
        <v>0</v>
      </c>
      <c r="AI82" s="224">
        <f t="shared" si="24"/>
        <v>0</v>
      </c>
      <c r="AJ82" s="223">
        <f t="shared" si="25"/>
        <v>0</v>
      </c>
      <c r="AK82" s="224">
        <f t="shared" si="26"/>
        <v>0</v>
      </c>
      <c r="AL82" s="223">
        <f t="shared" si="27"/>
        <v>0</v>
      </c>
      <c r="AM82" s="224">
        <f t="shared" si="28"/>
        <v>0</v>
      </c>
      <c r="AN82" s="223">
        <f t="shared" si="29"/>
        <v>0</v>
      </c>
      <c r="AO82" s="224">
        <f t="shared" si="30"/>
        <v>0</v>
      </c>
      <c r="AP82" s="223">
        <f t="shared" si="31"/>
        <v>0</v>
      </c>
      <c r="AQ82" s="224">
        <f t="shared" si="32"/>
        <v>0</v>
      </c>
      <c r="AR82" s="223">
        <f t="shared" si="33"/>
        <v>0</v>
      </c>
      <c r="AS82" s="224">
        <f t="shared" si="34"/>
        <v>0</v>
      </c>
      <c r="AT82" s="223">
        <f t="shared" si="35"/>
        <v>0</v>
      </c>
      <c r="AU82" s="225">
        <f t="shared" si="36"/>
        <v>0</v>
      </c>
      <c r="AV82" s="219">
        <f>IF($B81="","",$B81)</f>
        <v>2</v>
      </c>
    </row>
    <row r="83" spans="1:48" ht="14.5" customHeight="1" x14ac:dyDescent="0.2">
      <c r="A83" s="309"/>
      <c r="B83" s="283"/>
      <c r="C83" s="304"/>
      <c r="D83" s="54" t="s">
        <v>32</v>
      </c>
      <c r="E83" s="278"/>
      <c r="F83" s="292"/>
      <c r="G83" s="134"/>
      <c r="H83" s="278"/>
      <c r="I83" s="57"/>
      <c r="J83" s="179" t="str">
        <f>IF(I83="","",IF(_xlfn.XLOOKUP(I83,I$3:I82,$AV$3:AV82,0,,-1)=AV83,_xlfn.XLOOKUP(I83,I$3:I82,J$3:J82,1,,-1)+1,1))</f>
        <v/>
      </c>
      <c r="K83" s="63" t="str">
        <f>IF(I83="","",_xlfn.XLOOKUP(I83,I$3:I82,K$3:K82,0,,-1)+IF($D83=" ",1,0))</f>
        <v/>
      </c>
      <c r="L83" s="55"/>
      <c r="M83" s="128"/>
      <c r="N83" s="295"/>
      <c r="O83" s="62" t="str">
        <f>IF(OR(W81="",W82=""),"",IF(L83&gt;0,ROUND(IF(M83&gt;0,M83,IF(M81&gt;0,IF(N81=TRUE,ROUND((M81*W83)/W81,0),(M81*W83)/W81),IF(M82&gt;0,IF(N81=TRUE,ROUND((M82*W83)/W82,0),(M82*W83)/W82),IF(M83&gt;0,M83,0)))),2),""))</f>
        <v/>
      </c>
      <c r="P83" s="63" t="str">
        <f t="shared" si="37"/>
        <v/>
      </c>
      <c r="Q83" s="278"/>
      <c r="R83" s="278"/>
      <c r="S83" s="278"/>
      <c r="T83" s="278"/>
      <c r="U83" s="278"/>
      <c r="V83" s="289"/>
      <c r="W83" s="64" t="str">
        <f>IF(L83="","",(SUM(L81:L83)/L83)/(SUM(L81:L83)/L81+SUM(L81:L83)/L82+SUM(L81:L83)/L83))</f>
        <v/>
      </c>
      <c r="X83" s="311"/>
      <c r="Y83" s="298"/>
      <c r="Z83" s="298"/>
      <c r="AA83" s="225">
        <f t="shared" ref="AA83:AG92" si="39">IF($I83=AA$2,IF(OR($D83="W",$D83="1/2W",$D83="1/2L"),$P83-$O83,IF($D83="X",0,-$O83)),0)</f>
        <v>0</v>
      </c>
      <c r="AB83" s="225">
        <f t="shared" si="39"/>
        <v>0</v>
      </c>
      <c r="AC83" s="225">
        <f t="shared" si="39"/>
        <v>0</v>
      </c>
      <c r="AD83" s="225">
        <f t="shared" si="39"/>
        <v>0</v>
      </c>
      <c r="AE83" s="225">
        <f t="shared" si="39"/>
        <v>0</v>
      </c>
      <c r="AF83" s="225">
        <f t="shared" si="39"/>
        <v>0</v>
      </c>
      <c r="AG83" s="224">
        <f t="shared" si="39"/>
        <v>0</v>
      </c>
      <c r="AH83" s="223">
        <f t="shared" si="23"/>
        <v>0</v>
      </c>
      <c r="AI83" s="224">
        <f t="shared" si="24"/>
        <v>0</v>
      </c>
      <c r="AJ83" s="223">
        <f t="shared" si="25"/>
        <v>0</v>
      </c>
      <c r="AK83" s="224">
        <f t="shared" si="26"/>
        <v>0</v>
      </c>
      <c r="AL83" s="223">
        <f t="shared" si="27"/>
        <v>0</v>
      </c>
      <c r="AM83" s="224">
        <f t="shared" si="28"/>
        <v>0</v>
      </c>
      <c r="AN83" s="223">
        <f t="shared" si="29"/>
        <v>0</v>
      </c>
      <c r="AO83" s="224">
        <f t="shared" si="30"/>
        <v>0</v>
      </c>
      <c r="AP83" s="223">
        <f t="shared" si="31"/>
        <v>0</v>
      </c>
      <c r="AQ83" s="224">
        <f t="shared" si="32"/>
        <v>0</v>
      </c>
      <c r="AR83" s="223">
        <f t="shared" si="33"/>
        <v>0</v>
      </c>
      <c r="AS83" s="224">
        <f t="shared" si="34"/>
        <v>0</v>
      </c>
      <c r="AT83" s="223">
        <f t="shared" si="35"/>
        <v>0</v>
      </c>
      <c r="AU83" s="225">
        <f t="shared" si="36"/>
        <v>0</v>
      </c>
      <c r="AV83" s="219">
        <f>IF($B81="","",$B81)</f>
        <v>2</v>
      </c>
    </row>
    <row r="84" spans="1:48" ht="14.5" customHeight="1" x14ac:dyDescent="0.2">
      <c r="A84" s="307" t="str">
        <f>IF(OR(D84="W",D85="W",D86="W",D84="1/2W",D85="1/2W",D86="1/2W",D84="1/2L",D85="1/2L",D86="1/2L"),"OK",IF(OR(D84="L",D85="L",D86="L"),"LOSS",IF(OR(D84="X",D85="X",D86="X"),"Anulado"," ")))</f>
        <v>OK</v>
      </c>
      <c r="B84" s="281">
        <f>IF(E84="","",$B81)</f>
        <v>2</v>
      </c>
      <c r="C84" s="305" t="str">
        <f>IF(E84=""," ","– "&amp;COUNTIF(B$3:B86,$B84))</f>
        <v>– 13</v>
      </c>
      <c r="D84" s="65" t="s">
        <v>31</v>
      </c>
      <c r="E84" s="326">
        <v>44714.791666666664</v>
      </c>
      <c r="F84" s="314" t="s">
        <v>460</v>
      </c>
      <c r="G84" s="66" t="s">
        <v>370</v>
      </c>
      <c r="H84" s="313" t="str">
        <f ca="1">IF(E84="","",IF(AND(DAY(E84)&lt;DAY(TODAY()),$A84=" "),"???",IF($A84=" ",IF(AND(DAY(E84)=DAY(TODAY()),HOUR(E84)&lt;=HOUR(NOW())+1),IF(AND(HOUR(E84)+2&lt;=HOUR(NOW()),DAY(E84)&lt;=DAY(TODAY()),MINUTE(E84)&lt;=MINUTE(NOW())),"???",IF(OR(MINUTE(E84)&lt;=MINUTE(NOW()),HOUR(E84)&lt;=HOUR(NOW())),"!!!","")),""),"")))</f>
        <v/>
      </c>
      <c r="I84" s="67" t="s">
        <v>20</v>
      </c>
      <c r="J84" s="69">
        <f>IF(I84="","",IF(_xlfn.XLOOKUP(I84,I$3:I83,$AV$3:AV83,0,,-1)=AV84,_xlfn.XLOOKUP(I84,I$3:I83,J$3:J83,1,,-1)+1,1))</f>
        <v>12</v>
      </c>
      <c r="K84" s="173">
        <f>IF(I84="","",_xlfn.XLOOKUP(I84,I$3:I83,K$3:K83,0,,-1)+IF($D84=" ",1,0))</f>
        <v>0</v>
      </c>
      <c r="L84" s="70">
        <v>2.25</v>
      </c>
      <c r="M84" s="71">
        <v>15.29</v>
      </c>
      <c r="N84" s="293" t="b">
        <v>0</v>
      </c>
      <c r="O84" s="72">
        <f>IF(OR(W84="",W85=""),"",ROUND(IF(L86&gt;0,IF(M84&gt;0,M84,IF(M85&gt;0,IF(N84=TRUE,ROUND((M85*W84)/W85,0),(M85*W84)/W85),IF(N84=TRUE,ROUND((M86*W84)/W86,0),(M86*W84)/W86))),IF(M84&gt;0,M84,IF(N84=TRUE,ROUND((M85*W84)/W85,0),(M85*W84)/W85))),2))</f>
        <v>15.29</v>
      </c>
      <c r="P84" s="73">
        <f t="shared" si="37"/>
        <v>34.402499999999996</v>
      </c>
      <c r="Q84" s="320">
        <f>IF($A84="Anulado",0,IF(OR($A84="LOSS",$A84="OK"),IF(OR($D84="W",$D84="1/2W",$D84="1/2L"),P84-O84,IF($D84="L",-O84,0))+IF(OR($D85="W",$D85="1/2W",$D85="1/2L"),P85-O85,IF($D85="L",-O85,0))+IF(OR($D86="W",$D86="1/2W",$D86="1/2L"),P86-O86,IF($D86="L",-O86,0)),IF(AND(OR($D84="W",$D84="1/2W",$D84="1/2L"),D85="W"),P84+P85-SUM(O84:O86)+_xlfn.XLOOKUP("X",D84:D86,O84:O86,0),IF(AND(D84=TRUE,D86="W"),P84+P86-SUM(O84:O86),IF(AND(D85="W",D86="W"),P85+P86-SUM(O84:O86)+_xlfn.XLOOKUP("X",D84:D86,O84:O86,0),IF(L86&gt;0,IF(OR($D84="W",$D84="1/2W",$D84="1/2L"),P84-SUM(O84:O86)+_xlfn.XLOOKUP("X",D84:D86,O84:O86,0),IF(OR($D84="W",$D84="1/2W",$D84="1/2L"),P85-SUM(O84:O86)+_xlfn.XLOOKUP("X",D84:D86,O84:O86,0),IF(OR($D84="W",$D84="1/2W",$D84="1/2L"),P86-SUM(O84:O86)+_xlfn.XLOOKUP("X",D84:D86,O84:O86,0),IF(SUM(P84:P86)/3-SUM(O84:O86)+_xlfn.XLOOKUP("X",D84:D86,O84:O86,0)&gt;0,SUM(P84:P86)/3-SUM(O84:O86)+_xlfn.XLOOKUP("X",D84:D86,O84:O86,0),LARGE(P84:P86,1)-SUM(O84:O86))))),IF(OR($D84="W",$D84="1/2W",$D84="1/2L"),P84-SUM(O84:O85)+_xlfn.XLOOKUP("X",D84:D86,O84:O86,0),IF(OR($D84="W",$D84="1/2W",$D84="1/2L"),P85-SUM(O84:O85)+_xlfn.XLOOKUP("X",D84:D86,O84:O86,0),SUM(P84:P85)/2-SUM(O84:O85)+_xlfn.XLOOKUP("X",D84:D86,O84:O86,0)))))))))</f>
        <v>0.41249999999999787</v>
      </c>
      <c r="R84" s="319">
        <f>IF(Q84=0,0,Q84/SUM(O84:O86))</f>
        <v>1.2135922330097026E-2</v>
      </c>
      <c r="S84" s="296">
        <f>IF($B84=$B81,IF(OR($A84="LOSS",$A84="OK",$A84="Anulada"),Q84,0)+S81,IF(OR($A84="LOSS",$A84="OK",$A84="Anulada"),Q84,0))</f>
        <v>35.014450000000011</v>
      </c>
      <c r="T84" s="296">
        <f>IF($B84=$B81,IF(Q84&lt;0,IF(G86="",Q84,0),Q84)+T81,Q84)</f>
        <v>30.41690000000002</v>
      </c>
      <c r="U84" s="296">
        <f>IF($B84=$B81,IF(Q84&lt;0,IF(G86="",Q84,0),Q84)+U81,Q84)</f>
        <v>35.014450000000011</v>
      </c>
      <c r="V84" s="323">
        <f>IF(U84=0,0,U84/X84)</f>
        <v>5.8651652456490073E-2</v>
      </c>
      <c r="W84" s="74">
        <f>IF(L84="","",IF(L86&gt;0,(SUM(L84:L86)/L84)/(SUM(L84:L86)/L84+SUM(L84:L86)/L85+SUM(L84:L86)/L86),L85/SUM(L84:L85)))</f>
        <v>0.44987775061124696</v>
      </c>
      <c r="X84" s="321">
        <f>IF($B84=$B81,X81+SUM(O84:O86),SUM(O84:O86))</f>
        <v>596.99</v>
      </c>
      <c r="Y84" s="296">
        <f>IF($A84=" ",SUM(O84:O86),0)+Y81</f>
        <v>0</v>
      </c>
      <c r="Z84" s="296">
        <f>IF($B84="","",Z81+Q84)</f>
        <v>116.35856820895525</v>
      </c>
      <c r="AA84" s="225">
        <f t="shared" si="39"/>
        <v>0</v>
      </c>
      <c r="AB84" s="225">
        <f t="shared" si="39"/>
        <v>0</v>
      </c>
      <c r="AC84" s="227">
        <f t="shared" si="39"/>
        <v>19.112499999999997</v>
      </c>
      <c r="AD84" s="225">
        <f t="shared" si="39"/>
        <v>0</v>
      </c>
      <c r="AE84" s="225">
        <f t="shared" si="39"/>
        <v>0</v>
      </c>
      <c r="AF84" s="225">
        <f t="shared" si="39"/>
        <v>0</v>
      </c>
      <c r="AG84" s="224">
        <f t="shared" si="39"/>
        <v>0</v>
      </c>
      <c r="AH84" s="223">
        <f t="shared" si="23"/>
        <v>0</v>
      </c>
      <c r="AI84" s="224">
        <f t="shared" si="24"/>
        <v>0</v>
      </c>
      <c r="AJ84" s="223">
        <f t="shared" si="25"/>
        <v>0</v>
      </c>
      <c r="AK84" s="224">
        <f t="shared" si="26"/>
        <v>0</v>
      </c>
      <c r="AL84" s="223">
        <f t="shared" si="27"/>
        <v>1</v>
      </c>
      <c r="AM84" s="224">
        <f t="shared" si="28"/>
        <v>0</v>
      </c>
      <c r="AN84" s="223">
        <f t="shared" si="29"/>
        <v>0</v>
      </c>
      <c r="AO84" s="224">
        <f t="shared" si="30"/>
        <v>0</v>
      </c>
      <c r="AP84" s="223">
        <f t="shared" si="31"/>
        <v>0</v>
      </c>
      <c r="AQ84" s="224">
        <f t="shared" si="32"/>
        <v>0</v>
      </c>
      <c r="AR84" s="223">
        <f t="shared" si="33"/>
        <v>0</v>
      </c>
      <c r="AS84" s="224">
        <f t="shared" si="34"/>
        <v>0</v>
      </c>
      <c r="AT84" s="223">
        <f t="shared" si="35"/>
        <v>0</v>
      </c>
      <c r="AU84" s="225">
        <f t="shared" si="36"/>
        <v>0</v>
      </c>
      <c r="AV84" s="226">
        <f>IF($B84="","",$B84)</f>
        <v>2</v>
      </c>
    </row>
    <row r="85" spans="1:48" ht="14.5" customHeight="1" x14ac:dyDescent="0.2">
      <c r="A85" s="308"/>
      <c r="B85" s="282"/>
      <c r="C85" s="303"/>
      <c r="D85" s="79" t="s">
        <v>28</v>
      </c>
      <c r="E85" s="277"/>
      <c r="F85" s="291"/>
      <c r="G85" s="80" t="s">
        <v>371</v>
      </c>
      <c r="H85" s="277"/>
      <c r="I85" s="81" t="s">
        <v>23</v>
      </c>
      <c r="J85" s="83">
        <f>IF(I85="","",IF(_xlfn.XLOOKUP(I85,I$3:I84,$AV$3:AV84,0,,-1)=AV85,_xlfn.XLOOKUP(I85,I$3:I84,J$3:J84,1,,-1)+1,1))</f>
        <v>9</v>
      </c>
      <c r="K85" s="174">
        <f>IF(I85="","",_xlfn.XLOOKUP(I85,I$3:I84,K$3:K84,0,,-1)+IF($D85=" ",1,0))</f>
        <v>0</v>
      </c>
      <c r="L85" s="84">
        <v>1.84</v>
      </c>
      <c r="M85" s="85"/>
      <c r="N85" s="294"/>
      <c r="O85" s="86">
        <f>IF(OR(W84="",W85=""),"",ROUND(IF(L86&gt;0,IF(M85&gt;0,M85,IF(M84&gt;0,IF(N84=TRUE,ROUND((M84*W85)/W84,0),(M84*W85)/W84),IF(M85&gt;0,IF(N84=TRUE,ROUND(M85,0),M85),IF(M86&gt;0,IF(N84=TRUE,ROUND(O86*W85/W86,0),O86*W85/W86),0)))),IF(M85&gt;0,M85,IF(N84=TRUE,ROUND((M84*W85)/W84,0),(M84*W85)/W84))),2))</f>
        <v>18.7</v>
      </c>
      <c r="P85" s="87">
        <f t="shared" si="37"/>
        <v>34.408000000000001</v>
      </c>
      <c r="Q85" s="277"/>
      <c r="R85" s="286"/>
      <c r="S85" s="286"/>
      <c r="T85" s="286"/>
      <c r="U85" s="286"/>
      <c r="V85" s="288"/>
      <c r="W85" s="88">
        <f>IF(L85="","",IF(L86&gt;0,(SUM(L84:L86)/L85)/(SUM(L84:L86)/L84+SUM(L84:L86)/L85+SUM(L84:L86)/L86),L84/SUM(L84:L85)))</f>
        <v>0.55012224938875309</v>
      </c>
      <c r="X85" s="311"/>
      <c r="Y85" s="298"/>
      <c r="Z85" s="298"/>
      <c r="AA85" s="225">
        <f t="shared" si="39"/>
        <v>0</v>
      </c>
      <c r="AB85" s="225">
        <f t="shared" si="39"/>
        <v>0</v>
      </c>
      <c r="AC85" s="225">
        <f t="shared" si="39"/>
        <v>0</v>
      </c>
      <c r="AD85" s="225">
        <f t="shared" si="39"/>
        <v>0</v>
      </c>
      <c r="AE85" s="225">
        <f t="shared" si="39"/>
        <v>0</v>
      </c>
      <c r="AF85" s="227">
        <f t="shared" si="39"/>
        <v>-18.7</v>
      </c>
      <c r="AG85" s="224">
        <f t="shared" si="39"/>
        <v>0</v>
      </c>
      <c r="AH85" s="223">
        <f t="shared" si="23"/>
        <v>0</v>
      </c>
      <c r="AI85" s="224">
        <f t="shared" si="24"/>
        <v>0</v>
      </c>
      <c r="AJ85" s="223">
        <f t="shared" si="25"/>
        <v>0</v>
      </c>
      <c r="AK85" s="224">
        <f t="shared" si="26"/>
        <v>0</v>
      </c>
      <c r="AL85" s="223">
        <f t="shared" si="27"/>
        <v>0</v>
      </c>
      <c r="AM85" s="224">
        <f t="shared" si="28"/>
        <v>0</v>
      </c>
      <c r="AN85" s="223">
        <f t="shared" si="29"/>
        <v>0</v>
      </c>
      <c r="AO85" s="224">
        <f t="shared" si="30"/>
        <v>0</v>
      </c>
      <c r="AP85" s="223">
        <f t="shared" si="31"/>
        <v>0</v>
      </c>
      <c r="AQ85" s="224">
        <f t="shared" si="32"/>
        <v>0</v>
      </c>
      <c r="AR85" s="223">
        <f t="shared" si="33"/>
        <v>0</v>
      </c>
      <c r="AS85" s="224">
        <f t="shared" si="34"/>
        <v>1</v>
      </c>
      <c r="AT85" s="223">
        <f t="shared" si="35"/>
        <v>0</v>
      </c>
      <c r="AU85" s="225">
        <f t="shared" si="36"/>
        <v>0</v>
      </c>
      <c r="AV85" s="226">
        <f>IF($B84="","",$B84)</f>
        <v>2</v>
      </c>
    </row>
    <row r="86" spans="1:48" ht="14.5" customHeight="1" x14ac:dyDescent="0.2">
      <c r="A86" s="309"/>
      <c r="B86" s="283"/>
      <c r="C86" s="304"/>
      <c r="D86" s="90" t="s">
        <v>32</v>
      </c>
      <c r="E86" s="278"/>
      <c r="F86" s="292"/>
      <c r="G86" s="109"/>
      <c r="H86" s="278"/>
      <c r="I86" s="110"/>
      <c r="J86" s="112" t="str">
        <f>IF(I86="","",IF(_xlfn.XLOOKUP(I86,I$3:I85,$AV$3:AV85,0,,-1)=AV86,_xlfn.XLOOKUP(I86,I$3:I85,J$3:J85,1,,-1)+1,1))</f>
        <v/>
      </c>
      <c r="K86" s="115" t="str">
        <f>IF(I86="","",_xlfn.XLOOKUP(I86,I$3:I85,K$3:K85,0,,-1)+IF($D86=" ",1,0))</f>
        <v/>
      </c>
      <c r="L86" s="113"/>
      <c r="M86" s="96"/>
      <c r="N86" s="295"/>
      <c r="O86" s="114" t="str">
        <f>IF(OR(W84="",W85=""),"",IF(L86&gt;0,ROUND(IF(M86&gt;0,M86,IF(M84&gt;0,IF(N84=TRUE,ROUND((M84*W86)/W84,0),(M84*W86)/W84),IF(M85&gt;0,IF(N84=TRUE,ROUND((M85*W86)/W85,0),(M85*W86)/W85),IF(M86&gt;0,M86,0)))),2),""))</f>
        <v/>
      </c>
      <c r="P86" s="115" t="str">
        <f t="shared" si="37"/>
        <v/>
      </c>
      <c r="Q86" s="278"/>
      <c r="R86" s="278"/>
      <c r="S86" s="278"/>
      <c r="T86" s="278"/>
      <c r="U86" s="278"/>
      <c r="V86" s="289"/>
      <c r="W86" s="116" t="str">
        <f>IF(L86="","",(SUM(L84:L86)/L86)/(SUM(L84:L86)/L84+SUM(L84:L86)/L85+SUM(L84:L86)/L86))</f>
        <v/>
      </c>
      <c r="X86" s="311"/>
      <c r="Y86" s="298"/>
      <c r="Z86" s="298"/>
      <c r="AA86" s="225">
        <f t="shared" si="39"/>
        <v>0</v>
      </c>
      <c r="AB86" s="225">
        <f t="shared" si="39"/>
        <v>0</v>
      </c>
      <c r="AC86" s="225">
        <f t="shared" si="39"/>
        <v>0</v>
      </c>
      <c r="AD86" s="225">
        <f t="shared" si="39"/>
        <v>0</v>
      </c>
      <c r="AE86" s="225">
        <f t="shared" si="39"/>
        <v>0</v>
      </c>
      <c r="AF86" s="225">
        <f t="shared" si="39"/>
        <v>0</v>
      </c>
      <c r="AG86" s="224">
        <f t="shared" si="39"/>
        <v>0</v>
      </c>
      <c r="AH86" s="223">
        <f t="shared" si="23"/>
        <v>0</v>
      </c>
      <c r="AI86" s="224">
        <f t="shared" si="24"/>
        <v>0</v>
      </c>
      <c r="AJ86" s="223">
        <f t="shared" si="25"/>
        <v>0</v>
      </c>
      <c r="AK86" s="224">
        <f t="shared" si="26"/>
        <v>0</v>
      </c>
      <c r="AL86" s="223">
        <f t="shared" si="27"/>
        <v>0</v>
      </c>
      <c r="AM86" s="224">
        <f t="shared" si="28"/>
        <v>0</v>
      </c>
      <c r="AN86" s="223">
        <f t="shared" si="29"/>
        <v>0</v>
      </c>
      <c r="AO86" s="224">
        <f t="shared" si="30"/>
        <v>0</v>
      </c>
      <c r="AP86" s="223">
        <f t="shared" si="31"/>
        <v>0</v>
      </c>
      <c r="AQ86" s="224">
        <f t="shared" si="32"/>
        <v>0</v>
      </c>
      <c r="AR86" s="223">
        <f t="shared" si="33"/>
        <v>0</v>
      </c>
      <c r="AS86" s="224">
        <f t="shared" si="34"/>
        <v>0</v>
      </c>
      <c r="AT86" s="223">
        <f t="shared" si="35"/>
        <v>0</v>
      </c>
      <c r="AU86" s="225">
        <f t="shared" si="36"/>
        <v>0</v>
      </c>
      <c r="AV86" s="226">
        <f>IF($B84="","",$B84)</f>
        <v>2</v>
      </c>
    </row>
    <row r="87" spans="1:48" ht="14.5" customHeight="1" x14ac:dyDescent="0.2">
      <c r="A87" s="312" t="str">
        <f>IF(OR(D87="W",D88="W",D89="W",D87="1/2W",D88="1/2W",D89="1/2W",D87="1/2L",D88="1/2L",D89="1/2L"),"OK",IF(OR(D87="L",D88="L",D89="L"),"LOSS",IF(OR(D87="X",D88="X",D89="X"),"Anulado"," ")))</f>
        <v>Anulado</v>
      </c>
      <c r="B87" s="299">
        <f>IF(E87="","",$B84)</f>
        <v>2</v>
      </c>
      <c r="C87" s="302" t="str">
        <f>IF(E87=""," ","– "&amp;COUNTIF(B$3:B89,$B87))</f>
        <v>– 14</v>
      </c>
      <c r="D87" s="25" t="s">
        <v>56</v>
      </c>
      <c r="E87" s="325">
        <v>44716.083333333336</v>
      </c>
      <c r="F87" s="315" t="s">
        <v>461</v>
      </c>
      <c r="G87" s="117" t="s">
        <v>78</v>
      </c>
      <c r="H87" s="306" t="str">
        <f ca="1">IF(E87="","",IF(AND(DAY(E87)&lt;DAY(TODAY()),$A87=" "),"???",IF($A87=" ",IF(AND(DAY(E87)=DAY(TODAY()),HOUR(E87)&lt;=HOUR(NOW())+1),IF(AND(HOUR(E87)+2&lt;=HOUR(NOW()),DAY(E87)&lt;=DAY(TODAY()),MINUTE(E87)&lt;=MINUTE(NOW())),"???",IF(OR(MINUTE(E87)&lt;=MINUTE(NOW()),HOUR(E87)&lt;=HOUR(NOW())),"!!!","")),""),"")))</f>
        <v/>
      </c>
      <c r="I87" s="27" t="s">
        <v>18</v>
      </c>
      <c r="J87" s="175">
        <f>IF(I87="","",IF(_xlfn.XLOOKUP(I87,I$3:I86,$AV$3:AV86,0,,-1)=AV87,_xlfn.XLOOKUP(I87,I$3:I86,J$3:J86,1,,-1)+1,1))</f>
        <v>5</v>
      </c>
      <c r="K87" s="176">
        <f>IF(I87="","",_xlfn.XLOOKUP(I87,I$3:I86,K$3:K86,0,,-1)+IF($D87=" ",1,0))</f>
        <v>0</v>
      </c>
      <c r="L87" s="118">
        <v>3.78</v>
      </c>
      <c r="M87" s="119">
        <v>7</v>
      </c>
      <c r="N87" s="318" t="b">
        <v>1</v>
      </c>
      <c r="O87" s="102">
        <f>IF(OR(W87="",W88=""),"",ROUND(IF(L89&gt;0,IF(M87&gt;0,M87,IF(M88&gt;0,IF(N87=TRUE,ROUND((M88*W87)/W88,0),(M88*W87)/W88),IF(N87=TRUE,ROUND((M89*W87)/W89,0),(M89*W87)/W89))),IF(M87&gt;0,M87,IF(N87=TRUE,ROUND((M88*W87)/W88,0),(M88*W87)/W88))),2))</f>
        <v>7</v>
      </c>
      <c r="P87" s="33">
        <f t="shared" si="37"/>
        <v>26.459999999999997</v>
      </c>
      <c r="Q87" s="301">
        <f>IF($A87="Anulado",0,IF(OR($A87="LOSS",$A87="OK"),IF(OR($D87="W",$D87="1/2W",$D87="1/2L"),P87-O87,IF($D87="L",-O87,0))+IF(OR($D88="W",$D88="1/2W",$D88="1/2L"),P88-O88,IF($D88="L",-O88,0))+IF(OR($D89="W",$D89="1/2W",$D89="1/2L"),P89-O89,IF($D89="L",-O89,0)),IF(AND(OR($D87="W",$D87="1/2W",$D87="1/2L"),D88="W"),P87+P88-SUM(O87:O89)+_xlfn.XLOOKUP("X",D87:D89,O87:O89,0),IF(AND(D87=TRUE,D89="W"),P87+P89-SUM(O87:O89),IF(AND(D88="W",D89="W"),P88+P89-SUM(O87:O89)+_xlfn.XLOOKUP("X",D87:D89,O87:O89,0),IF(L89&gt;0,IF(OR($D87="W",$D87="1/2W",$D87="1/2L"),P87-SUM(O87:O89)+_xlfn.XLOOKUP("X",D87:D89,O87:O89,0),IF(OR($D87="W",$D87="1/2W",$D87="1/2L"),P88-SUM(O87:O89)+_xlfn.XLOOKUP("X",D87:D89,O87:O89,0),IF(OR($D87="W",$D87="1/2W",$D87="1/2L"),P89-SUM(O87:O89)+_xlfn.XLOOKUP("X",D87:D89,O87:O89,0),IF(SUM(P87:P89)/3-SUM(O87:O89)+_xlfn.XLOOKUP("X",D87:D89,O87:O89,0)&gt;0,SUM(P87:P89)/3-SUM(O87:O89)+_xlfn.XLOOKUP("X",D87:D89,O87:O89,0),LARGE(P87:P89,1)-SUM(O87:O89))))),IF(OR($D87="W",$D87="1/2W",$D87="1/2L"),P87-SUM(O87:O88)+_xlfn.XLOOKUP("X",D87:D89,O87:O89,0),IF(OR($D87="W",$D87="1/2W",$D87="1/2L"),P88-SUM(O87:O88)+_xlfn.XLOOKUP("X",D87:D89,O87:O89,0),SUM(P87:P88)/2-SUM(O87:O88)+_xlfn.XLOOKUP("X",D87:D89,O87:O89,0)))))))))</f>
        <v>0</v>
      </c>
      <c r="R87" s="300">
        <f>IF(Q87=0,0,Q87/SUM(O87:O89))</f>
        <v>0</v>
      </c>
      <c r="S87" s="285">
        <f>IF($B87=$B84,IF(OR($A87="LOSS",$A87="OK",$A87="Anulada"),Q87,0)+S84,IF(OR($A87="LOSS",$A87="OK",$A87="Anulada"),Q87,0))</f>
        <v>35.014450000000011</v>
      </c>
      <c r="T87" s="285">
        <f>IF($B87="",0,IF($B87=$B84,IF(G89="",IF(OR(G87="DNB1",G87="DNB2",G87="AH1(0)",G87="AH2(0)",G87="AH1(1)",G87="AH2(1)",G87="AH1(2)",G87="AH2(2)",G87="AH1(3)",G87="AH2(3)",G87="AH1(4)",G87="AH2(4)"),0,IF(Q87&lt;0,IF(G89="",SMALL(P87:P89,1)-SUM(O87:O89),0),SMALL(P87:P89,1)-SUM(O87:O89))),IF(Q87&lt;0,IF(G89="",SMALL(P87:P89,1)-SUM(O87:O89),0),SMALL(P87:P89,1)-SUM(O87:O89)))+T84,IF(G89="",IF(OR(G87="DNB1",G87="DNB2",G87="AH1(0)",G87="AH2(0)",G87="AH1(1)",G87="AH2(1)",G87="AH1(2)",G87="AH2(2)",G87="AH1(3)",G87="AH2(3)",G87="AH1(4)",G87="AH2(4)"),0,IF(Q87&lt;0,IF(G89="",SMALL(P87:P89,1)-SUM(O87:O89),0),SMALL(P87:P89,1)-SUM(O87:O89))),IF(Q87&lt;0,IF(G89="",SMALL(P87:P89,1)-SUM(O87:O89),0),SMALL(P87:P89,1)-SUM(O87:O89)))))</f>
        <v>30.41690000000002</v>
      </c>
      <c r="U87" s="285">
        <f>IF($B87=$B84,IF(Q87&lt;0,IF(G89="",Q87,0),Q87)+U84,Q87)</f>
        <v>35.014450000000011</v>
      </c>
      <c r="V87" s="287">
        <f>IF(U87=0,0,U87/X87)</f>
        <v>5.6567068934877798E-2</v>
      </c>
      <c r="W87" s="34">
        <f>IF(L87="","",IF(L89&gt;0,(SUM(L87:L89)/L87)/(SUM(L87:L89)/L87+SUM(L87:L89)/L88+SUM(L87:L89)/L89),L88/SUM(L87:L88)))</f>
        <v>0.31360087161794081</v>
      </c>
      <c r="X87" s="322">
        <f>IF($B87=$B84,X84+SUM(O87:O89),SUM(O87:O89))</f>
        <v>618.99</v>
      </c>
      <c r="Y87" s="285">
        <f>IF($A87=" ",SUM(O87:O89),0)+Y84</f>
        <v>0</v>
      </c>
      <c r="Z87" s="285">
        <f>IF($B87="","",Z84+Q87)</f>
        <v>116.35856820895525</v>
      </c>
      <c r="AA87" s="225">
        <f t="shared" si="39"/>
        <v>0</v>
      </c>
      <c r="AB87" s="225">
        <f t="shared" si="39"/>
        <v>0</v>
      </c>
      <c r="AC87" s="225">
        <f t="shared" si="39"/>
        <v>0</v>
      </c>
      <c r="AD87" s="225">
        <f t="shared" si="39"/>
        <v>0</v>
      </c>
      <c r="AE87" s="225">
        <f t="shared" si="39"/>
        <v>0</v>
      </c>
      <c r="AF87" s="225">
        <f t="shared" si="39"/>
        <v>0</v>
      </c>
      <c r="AG87" s="224">
        <f t="shared" si="39"/>
        <v>0</v>
      </c>
      <c r="AH87" s="223">
        <f t="shared" si="23"/>
        <v>0</v>
      </c>
      <c r="AI87" s="224">
        <f t="shared" si="24"/>
        <v>0</v>
      </c>
      <c r="AJ87" s="223">
        <f t="shared" si="25"/>
        <v>0</v>
      </c>
      <c r="AK87" s="224">
        <f t="shared" si="26"/>
        <v>0</v>
      </c>
      <c r="AL87" s="223">
        <f t="shared" si="27"/>
        <v>0</v>
      </c>
      <c r="AM87" s="224">
        <f t="shared" si="28"/>
        <v>0</v>
      </c>
      <c r="AN87" s="223">
        <f t="shared" si="29"/>
        <v>0</v>
      </c>
      <c r="AO87" s="224">
        <f t="shared" si="30"/>
        <v>0</v>
      </c>
      <c r="AP87" s="223">
        <f t="shared" si="31"/>
        <v>0</v>
      </c>
      <c r="AQ87" s="224">
        <f t="shared" si="32"/>
        <v>0</v>
      </c>
      <c r="AR87" s="223">
        <f t="shared" si="33"/>
        <v>0</v>
      </c>
      <c r="AS87" s="224">
        <f t="shared" si="34"/>
        <v>0</v>
      </c>
      <c r="AT87" s="223">
        <f t="shared" si="35"/>
        <v>0</v>
      </c>
      <c r="AU87" s="225">
        <f t="shared" si="36"/>
        <v>0</v>
      </c>
      <c r="AV87" s="219">
        <f>IF($B87="","",$B87)</f>
        <v>2</v>
      </c>
    </row>
    <row r="88" spans="1:48" ht="14.5" customHeight="1" x14ac:dyDescent="0.2">
      <c r="A88" s="308"/>
      <c r="B88" s="282"/>
      <c r="C88" s="303"/>
      <c r="D88" s="39" t="s">
        <v>56</v>
      </c>
      <c r="E88" s="277"/>
      <c r="F88" s="291"/>
      <c r="G88" s="120" t="s">
        <v>79</v>
      </c>
      <c r="H88" s="277"/>
      <c r="I88" s="42" t="s">
        <v>19</v>
      </c>
      <c r="J88" s="177">
        <f>IF(I88="","",IF(_xlfn.XLOOKUP(I88,I$3:I87,$AV$3:AV87,0,,-1)=AV88,_xlfn.XLOOKUP(I88,I$3:I87,J$3:J87,1,,-1)+1,1))</f>
        <v>4</v>
      </c>
      <c r="K88" s="178">
        <f>IF(I88="","",_xlfn.XLOOKUP(I88,I$3:I87,K$3:K87,0,,-1)+IF($D88=" ",1,0))</f>
        <v>0</v>
      </c>
      <c r="L88" s="121">
        <v>1.7270000000000001</v>
      </c>
      <c r="M88" s="122"/>
      <c r="N88" s="294"/>
      <c r="O88" s="47">
        <f>IF(OR(W87="",W88=""),"",ROUND(IF(L89&gt;0,IF(M88&gt;0,M88,IF(M87&gt;0,IF(N87=TRUE,ROUND((M87*W88)/W87,0),(M87*W88)/W87),IF(M88&gt;0,IF(N87=TRUE,ROUND(M88,0),M88),IF(M89&gt;0,IF(N87=TRUE,ROUND(O89*W88/W89,0),O89*W88/W89),0)))),IF(M88&gt;0,M88,IF(N87=TRUE,ROUND((M87*W88)/W87,0),(M87*W88)/W87))),2))</f>
        <v>15</v>
      </c>
      <c r="P88" s="48">
        <f t="shared" si="37"/>
        <v>25.905000000000001</v>
      </c>
      <c r="Q88" s="277"/>
      <c r="R88" s="286"/>
      <c r="S88" s="286"/>
      <c r="T88" s="286"/>
      <c r="U88" s="286"/>
      <c r="V88" s="288"/>
      <c r="W88" s="49">
        <f>IF(L88="","",IF(L89&gt;0,(SUM(L87:L89)/L88)/(SUM(L87:L89)/L87+SUM(L87:L89)/L88+SUM(L87:L89)/L89),L87/SUM(L87:L88)))</f>
        <v>0.68639912838205919</v>
      </c>
      <c r="X88" s="311"/>
      <c r="Y88" s="298"/>
      <c r="Z88" s="298"/>
      <c r="AA88" s="225">
        <f t="shared" si="39"/>
        <v>0</v>
      </c>
      <c r="AB88" s="225">
        <f t="shared" si="39"/>
        <v>0</v>
      </c>
      <c r="AC88" s="225">
        <f t="shared" si="39"/>
        <v>0</v>
      </c>
      <c r="AD88" s="225">
        <f t="shared" si="39"/>
        <v>0</v>
      </c>
      <c r="AE88" s="225">
        <f t="shared" si="39"/>
        <v>0</v>
      </c>
      <c r="AF88" s="225">
        <f t="shared" si="39"/>
        <v>0</v>
      </c>
      <c r="AG88" s="224">
        <f t="shared" si="39"/>
        <v>0</v>
      </c>
      <c r="AH88" s="223">
        <f t="shared" si="23"/>
        <v>0</v>
      </c>
      <c r="AI88" s="224">
        <f t="shared" si="24"/>
        <v>0</v>
      </c>
      <c r="AJ88" s="223">
        <f t="shared" si="25"/>
        <v>0</v>
      </c>
      <c r="AK88" s="224">
        <f t="shared" si="26"/>
        <v>0</v>
      </c>
      <c r="AL88" s="223">
        <f t="shared" si="27"/>
        <v>0</v>
      </c>
      <c r="AM88" s="224">
        <f t="shared" si="28"/>
        <v>0</v>
      </c>
      <c r="AN88" s="223">
        <f t="shared" si="29"/>
        <v>0</v>
      </c>
      <c r="AO88" s="224">
        <f t="shared" si="30"/>
        <v>0</v>
      </c>
      <c r="AP88" s="223">
        <f t="shared" si="31"/>
        <v>0</v>
      </c>
      <c r="AQ88" s="224">
        <f t="shared" si="32"/>
        <v>0</v>
      </c>
      <c r="AR88" s="223">
        <f t="shared" si="33"/>
        <v>0</v>
      </c>
      <c r="AS88" s="224">
        <f t="shared" si="34"/>
        <v>0</v>
      </c>
      <c r="AT88" s="223">
        <f t="shared" si="35"/>
        <v>0</v>
      </c>
      <c r="AU88" s="225">
        <f t="shared" si="36"/>
        <v>0</v>
      </c>
      <c r="AV88" s="219">
        <f>IF($B87="","",$B87)</f>
        <v>2</v>
      </c>
    </row>
    <row r="89" spans="1:48" ht="14.5" customHeight="1" x14ac:dyDescent="0.2">
      <c r="A89" s="309"/>
      <c r="B89" s="283"/>
      <c r="C89" s="304"/>
      <c r="D89" s="54" t="s">
        <v>32</v>
      </c>
      <c r="E89" s="278"/>
      <c r="F89" s="292"/>
      <c r="G89" s="134"/>
      <c r="H89" s="278"/>
      <c r="I89" s="57"/>
      <c r="J89" s="179" t="str">
        <f>IF(I89="","",IF(_xlfn.XLOOKUP(I89,I$3:I88,$AV$3:AV88,0,,-1)=AV89,_xlfn.XLOOKUP(I89,I$3:I88,J$3:J88,1,,-1)+1,1))</f>
        <v/>
      </c>
      <c r="K89" s="63" t="str">
        <f>IF(I89="","",_xlfn.XLOOKUP(I89,I$3:I88,K$3:K88,0,,-1)+IF($D89=" ",1,0))</f>
        <v/>
      </c>
      <c r="L89" s="55"/>
      <c r="M89" s="128"/>
      <c r="N89" s="295"/>
      <c r="O89" s="62" t="str">
        <f>IF(OR(W87="",W88=""),"",IF(L89&gt;0,ROUND(IF(M89&gt;0,M89,IF(M87&gt;0,IF(N87=TRUE,ROUND((M87*W89)/W87,0),(M87*W89)/W87),IF(M88&gt;0,IF(N87=TRUE,ROUND((M88*W89)/W88,0),(M88*W89)/W88),IF(M89&gt;0,M89,0)))),2),""))</f>
        <v/>
      </c>
      <c r="P89" s="63" t="str">
        <f t="shared" si="37"/>
        <v/>
      </c>
      <c r="Q89" s="278"/>
      <c r="R89" s="278"/>
      <c r="S89" s="278"/>
      <c r="T89" s="278"/>
      <c r="U89" s="278"/>
      <c r="V89" s="289"/>
      <c r="W89" s="64" t="str">
        <f>IF(L89="","",(SUM(L87:L89)/L89)/(SUM(L87:L89)/L87+SUM(L87:L89)/L88+SUM(L87:L89)/L89))</f>
        <v/>
      </c>
      <c r="X89" s="311"/>
      <c r="Y89" s="298"/>
      <c r="Z89" s="298"/>
      <c r="AA89" s="225">
        <f t="shared" si="39"/>
        <v>0</v>
      </c>
      <c r="AB89" s="225">
        <f t="shared" si="39"/>
        <v>0</v>
      </c>
      <c r="AC89" s="225">
        <f t="shared" si="39"/>
        <v>0</v>
      </c>
      <c r="AD89" s="225">
        <f t="shared" si="39"/>
        <v>0</v>
      </c>
      <c r="AE89" s="225">
        <f t="shared" si="39"/>
        <v>0</v>
      </c>
      <c r="AF89" s="225">
        <f t="shared" si="39"/>
        <v>0</v>
      </c>
      <c r="AG89" s="224">
        <f t="shared" si="39"/>
        <v>0</v>
      </c>
      <c r="AH89" s="223">
        <f t="shared" si="23"/>
        <v>0</v>
      </c>
      <c r="AI89" s="224">
        <f t="shared" si="24"/>
        <v>0</v>
      </c>
      <c r="AJ89" s="223">
        <f t="shared" si="25"/>
        <v>0</v>
      </c>
      <c r="AK89" s="224">
        <f t="shared" si="26"/>
        <v>0</v>
      </c>
      <c r="AL89" s="223">
        <f t="shared" si="27"/>
        <v>0</v>
      </c>
      <c r="AM89" s="224">
        <f t="shared" si="28"/>
        <v>0</v>
      </c>
      <c r="AN89" s="223">
        <f t="shared" si="29"/>
        <v>0</v>
      </c>
      <c r="AO89" s="224">
        <f t="shared" si="30"/>
        <v>0</v>
      </c>
      <c r="AP89" s="223">
        <f t="shared" si="31"/>
        <v>0</v>
      </c>
      <c r="AQ89" s="224">
        <f t="shared" si="32"/>
        <v>0</v>
      </c>
      <c r="AR89" s="223">
        <f t="shared" si="33"/>
        <v>0</v>
      </c>
      <c r="AS89" s="224">
        <f t="shared" si="34"/>
        <v>0</v>
      </c>
      <c r="AT89" s="223">
        <f t="shared" si="35"/>
        <v>0</v>
      </c>
      <c r="AU89" s="225">
        <f t="shared" si="36"/>
        <v>0</v>
      </c>
      <c r="AV89" s="219">
        <f>IF($B87="","",$B87)</f>
        <v>2</v>
      </c>
    </row>
    <row r="90" spans="1:48" ht="14.5" customHeight="1" x14ac:dyDescent="0.2">
      <c r="A90" s="307" t="str">
        <f>IF(OR(D90="W",D91="W",D92="W",D90="1/2W",D91="1/2W",D92="1/2W",D90="1/2L",D91="1/2L",D92="1/2L"),"OK",IF(OR(D90="L",D91="L",D92="L"),"LOSS",IF(OR(D90="X",D91="X",D92="X"),"Anulado"," ")))</f>
        <v>OK</v>
      </c>
      <c r="B90" s="281">
        <f>IF(E90="","",$B87)</f>
        <v>2</v>
      </c>
      <c r="C90" s="305" t="str">
        <f>IF(E90=""," ","– "&amp;COUNTIF(B$3:B92,$B90))</f>
        <v>– 15</v>
      </c>
      <c r="D90" s="65" t="s">
        <v>31</v>
      </c>
      <c r="E90" s="326">
        <v>44716.083333333336</v>
      </c>
      <c r="F90" s="314" t="s">
        <v>462</v>
      </c>
      <c r="G90" s="136">
        <v>1</v>
      </c>
      <c r="H90" s="313" t="str">
        <f ca="1">IF(E90="","",IF(AND(DAY(E90)&lt;DAY(TODAY()),$A90=" "),"???",IF($A90=" ",IF(AND(DAY(E90)=DAY(TODAY()),HOUR(E90)&lt;=HOUR(NOW())+1),IF(AND(HOUR(E90)+2&lt;=HOUR(NOW()),DAY(E90)&lt;=DAY(TODAY()),MINUTE(E90)&lt;=MINUTE(NOW())),"???",IF(OR(MINUTE(E90)&lt;=MINUTE(NOW()),HOUR(E90)&lt;=HOUR(NOW())),"!!!","")),""),"")))</f>
        <v/>
      </c>
      <c r="I90" s="67" t="s">
        <v>18</v>
      </c>
      <c r="J90" s="69">
        <f>IF(I90="","",IF(_xlfn.XLOOKUP(I90,I$3:I89,$AV$3:AV89,0,,-1)=AV90,_xlfn.XLOOKUP(I90,I$3:I89,J$3:J89,1,,-1)+1,1))</f>
        <v>6</v>
      </c>
      <c r="K90" s="173">
        <f>IF(I90="","",_xlfn.XLOOKUP(I90,I$3:I89,K$3:K89,0,,-1)+IF($D90=" ",1,0))</f>
        <v>0</v>
      </c>
      <c r="L90" s="70">
        <v>1.36</v>
      </c>
      <c r="M90" s="71">
        <v>150</v>
      </c>
      <c r="N90" s="293" t="b">
        <v>1</v>
      </c>
      <c r="O90" s="72">
        <f>IF(OR(W90="",W91=""),"",ROUND(IF(L92&gt;0,IF(M90&gt;0,M90,IF(M91&gt;0,IF(N90=TRUE,ROUND((M91*W90)/W91,0),(M91*W90)/W91),IF(N90=TRUE,ROUND((M92*W90)/W92,0),(M92*W90)/W92))),IF(M90&gt;0,M90,IF(N90=TRUE,ROUND((M91*W90)/W91,0),(M91*W90)/W91))),2))</f>
        <v>150</v>
      </c>
      <c r="P90" s="73">
        <f t="shared" si="37"/>
        <v>204.00000000000003</v>
      </c>
      <c r="Q90" s="320">
        <f>IF($A90="Anulado",0,IF(OR($A90="LOSS",$A90="OK"),IF(OR($D90="W",$D90="1/2W",$D90="1/2L"),P90-O90,IF($D90="L",-O90,0))+IF(OR($D91="W",$D91="1/2W",$D91="1/2L"),P91-O91,IF($D91="L",-O91,0))+IF(OR($D92="W",$D92="1/2W",$D92="1/2L"),P92-O92,IF($D92="L",-O92,0)),IF(AND(OR($D90="W",$D90="1/2W",$D90="1/2L"),D91="W"),P90+P91-SUM(O90:O92)+_xlfn.XLOOKUP("X",D90:D92,O90:O92,0),IF(AND(D90=TRUE,D92="W"),P90+P92-SUM(O90:O92),IF(AND(D91="W",D92="W"),P91+P92-SUM(O90:O92)+_xlfn.XLOOKUP("X",D90:D92,O90:O92,0),IF(L92&gt;0,IF(OR($D90="W",$D90="1/2W",$D90="1/2L"),P90-SUM(O90:O92)+_xlfn.XLOOKUP("X",D90:D92,O90:O92,0),IF(OR($D90="W",$D90="1/2W",$D90="1/2L"),P91-SUM(O90:O92)+_xlfn.XLOOKUP("X",D90:D92,O90:O92,0),IF(OR($D90="W",$D90="1/2W",$D90="1/2L"),P92-SUM(O90:O92)+_xlfn.XLOOKUP("X",D90:D92,O90:O92,0),IF(SUM(P90:P92)/3-SUM(O90:O92)+_xlfn.XLOOKUP("X",D90:D92,O90:O92,0)&gt;0,SUM(P90:P92)/3-SUM(O90:O92)+_xlfn.XLOOKUP("X",D90:D92,O90:O92,0),LARGE(P90:P92,1)-SUM(O90:O92))))),IF(OR($D90="W",$D90="1/2W",$D90="1/2L"),P90-SUM(O90:O91)+_xlfn.XLOOKUP("X",D90:D92,O90:O92,0),IF(OR($D90="W",$D90="1/2W",$D90="1/2L"),P91-SUM(O90:O91)+_xlfn.XLOOKUP("X",D90:D92,O90:O92,0),SUM(P90:P91)/2-SUM(O90:O91)+_xlfn.XLOOKUP("X",D90:D92,O90:O92,0)))))))))</f>
        <v>17.000000000000028</v>
      </c>
      <c r="R90" s="319">
        <f>IF(Q90=0,0,Q90/SUM(O90:O92))</f>
        <v>9.0909090909091064E-2</v>
      </c>
      <c r="S90" s="296">
        <f>IF($B90=$B87,IF(OR($A90="LOSS",$A90="OK",$A90="Anulada"),Q90,0)+S87,IF(OR($A90="LOSS",$A90="OK",$A90="Anulada"),Q90,0))</f>
        <v>52.014450000000039</v>
      </c>
      <c r="T90" s="296">
        <f>IF($B90=$B87,IF(Q90&lt;0,IF(G92="",Q90,0),Q90)+T87,Q90)</f>
        <v>47.416900000000048</v>
      </c>
      <c r="U90" s="296">
        <f>IF($B90=$B87,IF(Q90&lt;0,IF(G92="",Q90,0),Q90)+U87,Q90)</f>
        <v>52.014450000000039</v>
      </c>
      <c r="V90" s="323">
        <f>IF(U90=0,0,U90/X90)</f>
        <v>6.4534857752577626E-2</v>
      </c>
      <c r="W90" s="74">
        <f>IF(L90="","",IF(L92&gt;0,(SUM(L90:L92)/L90)/(SUM(L90:L92)/L90+SUM(L90:L92)/L91+SUM(L90:L92)/L92),L91/SUM(L90:L91)))</f>
        <v>0.80174927113702621</v>
      </c>
      <c r="X90" s="321">
        <f>IF($B90=$B87,X87+SUM(O90:O92),SUM(O90:O92))</f>
        <v>805.99</v>
      </c>
      <c r="Y90" s="296">
        <f>IF($A90=" ",SUM(O90:O92),0)+Y87</f>
        <v>0</v>
      </c>
      <c r="Z90" s="296">
        <f>IF($B90="","",Z87+Q90)</f>
        <v>133.35856820895526</v>
      </c>
      <c r="AA90" s="227">
        <f t="shared" si="39"/>
        <v>54.000000000000028</v>
      </c>
      <c r="AB90" s="225">
        <f t="shared" si="39"/>
        <v>0</v>
      </c>
      <c r="AC90" s="225">
        <f t="shared" si="39"/>
        <v>0</v>
      </c>
      <c r="AD90" s="225">
        <f t="shared" si="39"/>
        <v>0</v>
      </c>
      <c r="AE90" s="225">
        <f t="shared" si="39"/>
        <v>0</v>
      </c>
      <c r="AF90" s="225">
        <f t="shared" si="39"/>
        <v>0</v>
      </c>
      <c r="AG90" s="224">
        <f t="shared" si="39"/>
        <v>0</v>
      </c>
      <c r="AH90" s="223">
        <f t="shared" si="23"/>
        <v>1</v>
      </c>
      <c r="AI90" s="224">
        <f t="shared" si="24"/>
        <v>0</v>
      </c>
      <c r="AJ90" s="223">
        <f t="shared" si="25"/>
        <v>0</v>
      </c>
      <c r="AK90" s="224">
        <f t="shared" si="26"/>
        <v>0</v>
      </c>
      <c r="AL90" s="223">
        <f t="shared" si="27"/>
        <v>0</v>
      </c>
      <c r="AM90" s="224">
        <f t="shared" si="28"/>
        <v>0</v>
      </c>
      <c r="AN90" s="223">
        <f t="shared" si="29"/>
        <v>0</v>
      </c>
      <c r="AO90" s="224">
        <f t="shared" si="30"/>
        <v>0</v>
      </c>
      <c r="AP90" s="223">
        <f t="shared" si="31"/>
        <v>0</v>
      </c>
      <c r="AQ90" s="224">
        <f t="shared" si="32"/>
        <v>0</v>
      </c>
      <c r="AR90" s="223">
        <f t="shared" si="33"/>
        <v>0</v>
      </c>
      <c r="AS90" s="224">
        <f t="shared" si="34"/>
        <v>0</v>
      </c>
      <c r="AT90" s="223">
        <f t="shared" si="35"/>
        <v>0</v>
      </c>
      <c r="AU90" s="225">
        <f t="shared" si="36"/>
        <v>0</v>
      </c>
      <c r="AV90" s="226">
        <f>IF($B90="","",$B90)</f>
        <v>2</v>
      </c>
    </row>
    <row r="91" spans="1:48" ht="14.5" customHeight="1" x14ac:dyDescent="0.2">
      <c r="A91" s="308"/>
      <c r="B91" s="282"/>
      <c r="C91" s="303"/>
      <c r="D91" s="79" t="s">
        <v>28</v>
      </c>
      <c r="E91" s="277"/>
      <c r="F91" s="291"/>
      <c r="G91" s="80" t="s">
        <v>36</v>
      </c>
      <c r="H91" s="277"/>
      <c r="I91" s="81" t="s">
        <v>19</v>
      </c>
      <c r="J91" s="83">
        <f>IF(I91="","",IF(_xlfn.XLOOKUP(I91,I$3:I90,$AV$3:AV90,0,,-1)=AV91,_xlfn.XLOOKUP(I91,I$3:I90,J$3:J90,1,,-1)+1,1))</f>
        <v>5</v>
      </c>
      <c r="K91" s="174">
        <f>IF(I91="","",_xlfn.XLOOKUP(I91,I$3:I90,K$3:K90,0,,-1)+IF($D91=" ",1,0))</f>
        <v>0</v>
      </c>
      <c r="L91" s="84">
        <v>5.5</v>
      </c>
      <c r="M91" s="85"/>
      <c r="N91" s="294"/>
      <c r="O91" s="86">
        <f>IF(OR(W90="",W91=""),"",ROUND(IF(L92&gt;0,IF(M91&gt;0,M91,IF(M90&gt;0,IF(N90=TRUE,ROUND((M90*W91)/W90,0),(M90*W91)/W90),IF(M91&gt;0,IF(N90=TRUE,ROUND(M91,0),M91),IF(M92&gt;0,IF(N90=TRUE,ROUND(O92*W91/W92,0),O92*W91/W92),0)))),IF(M91&gt;0,M91,IF(N90=TRUE,ROUND((M90*W91)/W90,0),(M90*W91)/W90))),2))</f>
        <v>37</v>
      </c>
      <c r="P91" s="87">
        <f t="shared" si="37"/>
        <v>203.5</v>
      </c>
      <c r="Q91" s="277"/>
      <c r="R91" s="286"/>
      <c r="S91" s="286"/>
      <c r="T91" s="286"/>
      <c r="U91" s="286"/>
      <c r="V91" s="288"/>
      <c r="W91" s="88">
        <f>IF(L91="","",IF(L92&gt;0,(SUM(L90:L92)/L91)/(SUM(L90:L92)/L90+SUM(L90:L92)/L91+SUM(L90:L92)/L92),L90/SUM(L90:L91)))</f>
        <v>0.19825072886297376</v>
      </c>
      <c r="X91" s="311"/>
      <c r="Y91" s="298"/>
      <c r="Z91" s="298"/>
      <c r="AA91" s="225">
        <f t="shared" si="39"/>
        <v>0</v>
      </c>
      <c r="AB91" s="227">
        <f t="shared" si="39"/>
        <v>-37</v>
      </c>
      <c r="AC91" s="225">
        <f t="shared" si="39"/>
        <v>0</v>
      </c>
      <c r="AD91" s="225">
        <f t="shared" si="39"/>
        <v>0</v>
      </c>
      <c r="AE91" s="225">
        <f t="shared" si="39"/>
        <v>0</v>
      </c>
      <c r="AF91" s="225">
        <f t="shared" si="39"/>
        <v>0</v>
      </c>
      <c r="AG91" s="224">
        <f t="shared" si="39"/>
        <v>0</v>
      </c>
      <c r="AH91" s="223">
        <f t="shared" si="23"/>
        <v>0</v>
      </c>
      <c r="AI91" s="224">
        <f t="shared" si="24"/>
        <v>0</v>
      </c>
      <c r="AJ91" s="223">
        <f t="shared" si="25"/>
        <v>0</v>
      </c>
      <c r="AK91" s="224">
        <f t="shared" si="26"/>
        <v>1</v>
      </c>
      <c r="AL91" s="223">
        <f t="shared" si="27"/>
        <v>0</v>
      </c>
      <c r="AM91" s="224">
        <f t="shared" si="28"/>
        <v>0</v>
      </c>
      <c r="AN91" s="223">
        <f t="shared" si="29"/>
        <v>0</v>
      </c>
      <c r="AO91" s="224">
        <f t="shared" si="30"/>
        <v>0</v>
      </c>
      <c r="AP91" s="223">
        <f t="shared" si="31"/>
        <v>0</v>
      </c>
      <c r="AQ91" s="224">
        <f t="shared" si="32"/>
        <v>0</v>
      </c>
      <c r="AR91" s="223">
        <f t="shared" si="33"/>
        <v>0</v>
      </c>
      <c r="AS91" s="224">
        <f t="shared" si="34"/>
        <v>0</v>
      </c>
      <c r="AT91" s="223">
        <f t="shared" si="35"/>
        <v>0</v>
      </c>
      <c r="AU91" s="225">
        <f t="shared" si="36"/>
        <v>0</v>
      </c>
      <c r="AV91" s="226">
        <f>IF($B90="","",$B90)</f>
        <v>2</v>
      </c>
    </row>
    <row r="92" spans="1:48" ht="14.5" customHeight="1" x14ac:dyDescent="0.2">
      <c r="A92" s="309"/>
      <c r="B92" s="283"/>
      <c r="C92" s="304"/>
      <c r="D92" s="90" t="s">
        <v>32</v>
      </c>
      <c r="E92" s="278"/>
      <c r="F92" s="292"/>
      <c r="G92" s="109"/>
      <c r="H92" s="278"/>
      <c r="I92" s="110"/>
      <c r="J92" s="112" t="str">
        <f>IF(I92="","",IF(_xlfn.XLOOKUP(I92,I$3:I91,$AV$3:AV91,0,,-1)=AV92,_xlfn.XLOOKUP(I92,I$3:I91,J$3:J91,1,,-1)+1,1))</f>
        <v/>
      </c>
      <c r="K92" s="115" t="str">
        <f>IF(I92="","",_xlfn.XLOOKUP(I92,I$3:I91,K$3:K91,0,,-1)+IF($D92=" ",1,0))</f>
        <v/>
      </c>
      <c r="L92" s="113"/>
      <c r="M92" s="96"/>
      <c r="N92" s="295"/>
      <c r="O92" s="114" t="str">
        <f>IF(OR(W90="",W91=""),"",IF(L92&gt;0,ROUND(IF(M92&gt;0,M92,IF(M90&gt;0,IF(N90=TRUE,ROUND((M90*W92)/W90,0),(M90*W92)/W90),IF(M91&gt;0,IF(N90=TRUE,ROUND((M91*W92)/W91,0),(M91*W92)/W91),IF(M92&gt;0,M92,0)))),2),""))</f>
        <v/>
      </c>
      <c r="P92" s="115" t="str">
        <f t="shared" si="37"/>
        <v/>
      </c>
      <c r="Q92" s="278"/>
      <c r="R92" s="278"/>
      <c r="S92" s="278"/>
      <c r="T92" s="278"/>
      <c r="U92" s="278"/>
      <c r="V92" s="289"/>
      <c r="W92" s="116" t="str">
        <f>IF(L92="","",(SUM(L90:L92)/L92)/(SUM(L90:L92)/L90+SUM(L90:L92)/L91+SUM(L90:L92)/L92))</f>
        <v/>
      </c>
      <c r="X92" s="311"/>
      <c r="Y92" s="298"/>
      <c r="Z92" s="298"/>
      <c r="AA92" s="225">
        <f t="shared" si="39"/>
        <v>0</v>
      </c>
      <c r="AB92" s="225">
        <f t="shared" si="39"/>
        <v>0</v>
      </c>
      <c r="AC92" s="225">
        <f t="shared" si="39"/>
        <v>0</v>
      </c>
      <c r="AD92" s="225">
        <f t="shared" si="39"/>
        <v>0</v>
      </c>
      <c r="AE92" s="225">
        <f t="shared" si="39"/>
        <v>0</v>
      </c>
      <c r="AF92" s="225">
        <f t="shared" si="39"/>
        <v>0</v>
      </c>
      <c r="AG92" s="224">
        <f t="shared" si="39"/>
        <v>0</v>
      </c>
      <c r="AH92" s="223">
        <f t="shared" si="23"/>
        <v>0</v>
      </c>
      <c r="AI92" s="224">
        <f t="shared" si="24"/>
        <v>0</v>
      </c>
      <c r="AJ92" s="223">
        <f t="shared" si="25"/>
        <v>0</v>
      </c>
      <c r="AK92" s="224">
        <f t="shared" si="26"/>
        <v>0</v>
      </c>
      <c r="AL92" s="223">
        <f t="shared" si="27"/>
        <v>0</v>
      </c>
      <c r="AM92" s="224">
        <f t="shared" si="28"/>
        <v>0</v>
      </c>
      <c r="AN92" s="223">
        <f t="shared" si="29"/>
        <v>0</v>
      </c>
      <c r="AO92" s="224">
        <f t="shared" si="30"/>
        <v>0</v>
      </c>
      <c r="AP92" s="223">
        <f t="shared" si="31"/>
        <v>0</v>
      </c>
      <c r="AQ92" s="224">
        <f t="shared" si="32"/>
        <v>0</v>
      </c>
      <c r="AR92" s="223">
        <f t="shared" si="33"/>
        <v>0</v>
      </c>
      <c r="AS92" s="224">
        <f t="shared" si="34"/>
        <v>0</v>
      </c>
      <c r="AT92" s="223">
        <f t="shared" si="35"/>
        <v>0</v>
      </c>
      <c r="AU92" s="225">
        <f t="shared" si="36"/>
        <v>0</v>
      </c>
      <c r="AV92" s="226">
        <f>IF($B90="","",$B90)</f>
        <v>2</v>
      </c>
    </row>
    <row r="93" spans="1:48" ht="14.5" customHeight="1" x14ac:dyDescent="0.2">
      <c r="A93" s="312" t="str">
        <f>IF(OR(D93="W",D94="W",D95="W",D93="1/2W",D94="1/2W",D95="1/2W",D93="1/2L",D94="1/2L",D95="1/2L"),"OK",IF(OR(D93="L",D94="L",D95="L"),"LOSS",IF(OR(D93="X",D94="X",D95="X"),"Anulado"," ")))</f>
        <v>OK</v>
      </c>
      <c r="B93" s="299">
        <v>3</v>
      </c>
      <c r="C93" s="302" t="str">
        <f>IF(E93=""," ","– "&amp;COUNTIF(B$3:B95,$B93))</f>
        <v>– 1</v>
      </c>
      <c r="D93" s="25" t="s">
        <v>28</v>
      </c>
      <c r="E93" s="325">
        <v>44715.791666666664</v>
      </c>
      <c r="F93" s="315" t="s">
        <v>463</v>
      </c>
      <c r="G93" s="117" t="s">
        <v>35</v>
      </c>
      <c r="H93" s="306" t="str">
        <f ca="1">IF(E93="","",IF(AND(DAY(E93)&lt;DAY(TODAY()),$A93=" "),"???",IF($A93=" ",IF(AND(DAY(E93)=DAY(TODAY()),HOUR(E93)&lt;=HOUR(NOW())+1),IF(AND(HOUR(E93)+2&lt;=HOUR(NOW()),DAY(E93)&lt;=DAY(TODAY()),MINUTE(E93)&lt;=MINUTE(NOW())),"???",IF(OR(MINUTE(E93)&lt;=MINUTE(NOW()),HOUR(E93)&lt;=HOUR(NOW())),"!!!","")),""),"")))</f>
        <v/>
      </c>
      <c r="I93" s="27" t="s">
        <v>18</v>
      </c>
      <c r="J93" s="175">
        <f>IF(I93="","",IF(_xlfn.XLOOKUP(I93,I$3:I92,$AV$3:AV92,0,,-1)=AV93,_xlfn.XLOOKUP(I93,I$3:I92,J$3:J92,1,,-1)+1,1))</f>
        <v>1</v>
      </c>
      <c r="K93" s="176">
        <f>IF(I93="","",_xlfn.XLOOKUP(I93,I$3:I92,K$3:K92,0,,-1)+IF($D93=" ",1,0))</f>
        <v>0</v>
      </c>
      <c r="L93" s="118">
        <v>7.1</v>
      </c>
      <c r="M93" s="119">
        <v>8</v>
      </c>
      <c r="N93" s="318" t="b">
        <v>1</v>
      </c>
      <c r="O93" s="102">
        <f>IF(OR(W93="",W94=""),"",ROUND(IF(L95&gt;0,IF(M93&gt;0,M93,IF(M94&gt;0,IF(N93=TRUE,ROUND((M94*W93)/W94,0),(M94*W93)/W94),IF(N93=TRUE,ROUND((M95*W93)/W95,0),(M95*W93)/W95))),IF(M93&gt;0,M93,IF(N93=TRUE,ROUND((M94*W93)/W94,0),(M94*W93)/W94))),2))</f>
        <v>8</v>
      </c>
      <c r="P93" s="33">
        <f t="shared" si="37"/>
        <v>56.8</v>
      </c>
      <c r="Q93" s="301">
        <f>IF($A93="Anulado",0,IF(OR($A93="LOSS",$A93="OK"),IF(OR($D93="W",$D93="1/2W",$D93="1/2L"),P93-O93,IF($D93="L",-O93,0))+IF(OR($D94="W",$D94="1/2W",$D94="1/2L"),P94-O94,IF($D94="L",-O94,0))+IF(OR($D95="W",$D95="1/2W",$D95="1/2L"),P95-O95,IF($D95="L",-O95,0)),IF(AND(OR($D93="W",$D93="1/2W",$D93="1/2L"),D94="W"),P93+P94-SUM(O93:O95)+_xlfn.XLOOKUP("X",D93:D95,O93:O95,0),IF(AND(D93=TRUE,D95="W"),P93+P95-SUM(O93:O95),IF(AND(D94="W",D95="W"),P94+P95-SUM(O93:O95)+_xlfn.XLOOKUP("X",D93:D95,O93:O95,0),IF(L95&gt;0,IF(OR($D93="W",$D93="1/2W",$D93="1/2L"),P93-SUM(O93:O95)+_xlfn.XLOOKUP("X",D93:D95,O93:O95,0),IF(OR($D93="W",$D93="1/2W",$D93="1/2L"),P94-SUM(O93:O95)+_xlfn.XLOOKUP("X",D93:D95,O93:O95,0),IF(OR($D93="W",$D93="1/2W",$D93="1/2L"),P95-SUM(O93:O95)+_xlfn.XLOOKUP("X",D93:D95,O93:O95,0),IF(SUM(P93:P95)/3-SUM(O93:O95)+_xlfn.XLOOKUP("X",D93:D95,O93:O95,0)&gt;0,SUM(P93:P95)/3-SUM(O93:O95)+_xlfn.XLOOKUP("X",D93:D95,O93:O95,0),LARGE(P93:P95,1)-SUM(O93:O95))))),IF(OR($D93="W",$D93="1/2W",$D93="1/2L"),P93-SUM(O93:O94)+_xlfn.XLOOKUP("X",D93:D95,O93:O95,0),IF(OR($D93="W",$D93="1/2W",$D93="1/2L"),P94-SUM(O93:O94)+_xlfn.XLOOKUP("X",D93:D95,O93:O95,0),SUM(P93:P94)/2-SUM(O93:O94)+_xlfn.XLOOKUP("X",D93:D95,O93:O95,0)))))))))</f>
        <v>8.3999999999999986</v>
      </c>
      <c r="R93" s="300">
        <f>IF(Q93=0,0,Q93/SUM(O93:O95))</f>
        <v>0.1714285714285714</v>
      </c>
      <c r="S93" s="285">
        <f>IF($B93=$B90,IF(OR($A93="LOSS",$A93="OK",$A93="Anulada"),Q93,0)+S90,IF(OR($A93="LOSS",$A93="OK",$A93="Anulada"),Q93,0))</f>
        <v>8.3999999999999986</v>
      </c>
      <c r="T93" s="285">
        <f>IF($B93="",0,IF($B93=$B90,IF(G95="",IF(OR(G93="DNB1",G93="DNB2",G93="AH1(0)",G93="AH2(0)",G93="AH1(1)",G93="AH2(1)",G93="AH1(2)",G93="AH2(2)",G93="AH1(3)",G93="AH2(3)",G93="AH1(4)",G93="AH2(4)"),0,IF(Q93&lt;0,IF(G95="",SMALL(P93:P95,1)-SUM(O93:O95),0),SMALL(P93:P95,1)-SUM(O93:O95))),IF(Q93&lt;0,IF(G95="",SMALL(P93:P95,1)-SUM(O93:O95),0),SMALL(P93:P95,1)-SUM(O93:O95)))+T90,IF(G95="",IF(OR(G93="DNB1",G93="DNB2",G93="AH1(0)",G93="AH2(0)",G93="AH1(1)",G93="AH2(1)",G93="AH1(2)",G93="AH2(2)",G93="AH1(3)",G93="AH2(3)",G93="AH1(4)",G93="AH2(4)"),0,IF(Q93&lt;0,IF(G95="",SMALL(P93:P95,1)-SUM(O93:O95),0),SMALL(P93:P95,1)-SUM(O93:O95))),IF(Q93&lt;0,IF(G95="",SMALL(P93:P95,1)-SUM(O93:O95),0),SMALL(P93:P95,1)-SUM(O93:O95)))))</f>
        <v>0</v>
      </c>
      <c r="U93" s="285">
        <f>IF($B93=$B90,IF(Q93&lt;0,IF(G95="",Q93,0),Q93)+U90,Q93)</f>
        <v>8.3999999999999986</v>
      </c>
      <c r="V93" s="287">
        <f>IF(U93=0,0,U93/X93)</f>
        <v>0.1714285714285714</v>
      </c>
      <c r="W93" s="34">
        <f>IF(L93="","",IF(L95&gt;0,(SUM(L93:L95)/L93)/(SUM(L93:L95)/L93+SUM(L93:L95)/L94+SUM(L93:L95)/L95),L94/SUM(L93:L94)))</f>
        <v>0.16470588235294117</v>
      </c>
      <c r="X93" s="322">
        <f>IF($B93=$B90,X90+SUM(O93:O95),SUM(O93:O95))</f>
        <v>49</v>
      </c>
      <c r="Y93" s="285">
        <f>IF($A93=" ",SUM(O93:O95),0)+Y90</f>
        <v>0</v>
      </c>
      <c r="Z93" s="285">
        <f>IF($B93="","",Z90+Q93)</f>
        <v>141.75856820895527</v>
      </c>
      <c r="AA93" s="227">
        <f t="shared" ref="AA93:AG102" si="40">IF($I93=AA$2,IF(OR($D93="W",$D93="1/2W",$D93="1/2L"),$P93-$O93,IF($D93="X",0,-$O93)),0)</f>
        <v>-8</v>
      </c>
      <c r="AB93" s="225">
        <f t="shared" si="40"/>
        <v>0</v>
      </c>
      <c r="AC93" s="225">
        <f t="shared" si="40"/>
        <v>0</v>
      </c>
      <c r="AD93" s="225">
        <f t="shared" si="40"/>
        <v>0</v>
      </c>
      <c r="AE93" s="225">
        <f t="shared" si="40"/>
        <v>0</v>
      </c>
      <c r="AF93" s="225">
        <f t="shared" si="40"/>
        <v>0</v>
      </c>
      <c r="AG93" s="224">
        <f t="shared" si="40"/>
        <v>0</v>
      </c>
      <c r="AH93" s="223">
        <f t="shared" si="23"/>
        <v>0</v>
      </c>
      <c r="AI93" s="224">
        <f t="shared" si="24"/>
        <v>1</v>
      </c>
      <c r="AJ93" s="223">
        <f t="shared" si="25"/>
        <v>0</v>
      </c>
      <c r="AK93" s="224">
        <f t="shared" si="26"/>
        <v>0</v>
      </c>
      <c r="AL93" s="223">
        <f t="shared" si="27"/>
        <v>0</v>
      </c>
      <c r="AM93" s="224">
        <f t="shared" si="28"/>
        <v>0</v>
      </c>
      <c r="AN93" s="223">
        <f t="shared" si="29"/>
        <v>0</v>
      </c>
      <c r="AO93" s="224">
        <f t="shared" si="30"/>
        <v>0</v>
      </c>
      <c r="AP93" s="223">
        <f t="shared" si="31"/>
        <v>0</v>
      </c>
      <c r="AQ93" s="224">
        <f t="shared" si="32"/>
        <v>0</v>
      </c>
      <c r="AR93" s="223">
        <f t="shared" si="33"/>
        <v>0</v>
      </c>
      <c r="AS93" s="224">
        <f t="shared" si="34"/>
        <v>0</v>
      </c>
      <c r="AT93" s="223">
        <f t="shared" si="35"/>
        <v>0</v>
      </c>
      <c r="AU93" s="225">
        <f t="shared" si="36"/>
        <v>0</v>
      </c>
      <c r="AV93" s="219">
        <f>IF($B93="","",$B93)</f>
        <v>3</v>
      </c>
    </row>
    <row r="94" spans="1:48" ht="14.5" customHeight="1" x14ac:dyDescent="0.2">
      <c r="A94" s="308"/>
      <c r="B94" s="282"/>
      <c r="C94" s="303"/>
      <c r="D94" s="39" t="s">
        <v>31</v>
      </c>
      <c r="E94" s="277"/>
      <c r="F94" s="291"/>
      <c r="G94" s="120" t="s">
        <v>79</v>
      </c>
      <c r="H94" s="277"/>
      <c r="I94" s="42" t="s">
        <v>19</v>
      </c>
      <c r="J94" s="177">
        <f>IF(I94="","",IF(_xlfn.XLOOKUP(I94,I$3:I93,$AV$3:AV93,0,,-1)=AV94,_xlfn.XLOOKUP(I94,I$3:I93,J$3:J93,1,,-1)+1,1))</f>
        <v>1</v>
      </c>
      <c r="K94" s="178">
        <f>IF(I94="","",_xlfn.XLOOKUP(I94,I$3:I93,K$3:K93,0,,-1)+IF($D94=" ",1,0))</f>
        <v>0</v>
      </c>
      <c r="L94" s="121">
        <v>1.4</v>
      </c>
      <c r="M94" s="122"/>
      <c r="N94" s="294"/>
      <c r="O94" s="47">
        <f>IF(OR(W93="",W94=""),"",ROUND(IF(L95&gt;0,IF(M94&gt;0,M94,IF(M93&gt;0,IF(N93=TRUE,ROUND((M93*W94)/W93,0),(M93*W94)/W93),IF(M94&gt;0,IF(N93=TRUE,ROUND(M94,0),M94),IF(M95&gt;0,IF(N93=TRUE,ROUND(O95*W94/W95,0),O95*W94/W95),0)))),IF(M94&gt;0,M94,IF(N93=TRUE,ROUND((M93*W94)/W93,0),(M93*W94)/W93))),2))</f>
        <v>41</v>
      </c>
      <c r="P94" s="48">
        <f t="shared" si="37"/>
        <v>57.4</v>
      </c>
      <c r="Q94" s="277"/>
      <c r="R94" s="286"/>
      <c r="S94" s="286"/>
      <c r="T94" s="286"/>
      <c r="U94" s="286"/>
      <c r="V94" s="288"/>
      <c r="W94" s="49">
        <f>IF(L94="","",IF(L95&gt;0,(SUM(L93:L95)/L94)/(SUM(L93:L95)/L93+SUM(L93:L95)/L94+SUM(L93:L95)/L95),L93/SUM(L93:L94)))</f>
        <v>0.83529411764705874</v>
      </c>
      <c r="X94" s="311"/>
      <c r="Y94" s="298"/>
      <c r="Z94" s="298"/>
      <c r="AA94" s="225">
        <f t="shared" si="40"/>
        <v>0</v>
      </c>
      <c r="AB94" s="227">
        <f t="shared" si="40"/>
        <v>16.399999999999999</v>
      </c>
      <c r="AC94" s="225">
        <f t="shared" si="40"/>
        <v>0</v>
      </c>
      <c r="AD94" s="225">
        <f t="shared" si="40"/>
        <v>0</v>
      </c>
      <c r="AE94" s="225">
        <f t="shared" si="40"/>
        <v>0</v>
      </c>
      <c r="AF94" s="225">
        <f t="shared" si="40"/>
        <v>0</v>
      </c>
      <c r="AG94" s="224">
        <f t="shared" si="40"/>
        <v>0</v>
      </c>
      <c r="AH94" s="223">
        <f t="shared" si="23"/>
        <v>0</v>
      </c>
      <c r="AI94" s="224">
        <f t="shared" si="24"/>
        <v>0</v>
      </c>
      <c r="AJ94" s="223">
        <f t="shared" si="25"/>
        <v>1</v>
      </c>
      <c r="AK94" s="224">
        <f t="shared" si="26"/>
        <v>0</v>
      </c>
      <c r="AL94" s="223">
        <f t="shared" si="27"/>
        <v>0</v>
      </c>
      <c r="AM94" s="224">
        <f t="shared" si="28"/>
        <v>0</v>
      </c>
      <c r="AN94" s="223">
        <f t="shared" si="29"/>
        <v>0</v>
      </c>
      <c r="AO94" s="224">
        <f t="shared" si="30"/>
        <v>0</v>
      </c>
      <c r="AP94" s="223">
        <f t="shared" si="31"/>
        <v>0</v>
      </c>
      <c r="AQ94" s="224">
        <f t="shared" si="32"/>
        <v>0</v>
      </c>
      <c r="AR94" s="223">
        <f t="shared" si="33"/>
        <v>0</v>
      </c>
      <c r="AS94" s="224">
        <f t="shared" si="34"/>
        <v>0</v>
      </c>
      <c r="AT94" s="223">
        <f t="shared" si="35"/>
        <v>0</v>
      </c>
      <c r="AU94" s="225">
        <f t="shared" si="36"/>
        <v>0</v>
      </c>
      <c r="AV94" s="219">
        <f>IF($B93="","",$B93)</f>
        <v>3</v>
      </c>
    </row>
    <row r="95" spans="1:48" ht="14.5" customHeight="1" x14ac:dyDescent="0.2">
      <c r="A95" s="309"/>
      <c r="B95" s="283"/>
      <c r="C95" s="304"/>
      <c r="D95" s="54" t="s">
        <v>32</v>
      </c>
      <c r="E95" s="278"/>
      <c r="F95" s="292"/>
      <c r="G95" s="134"/>
      <c r="H95" s="278"/>
      <c r="I95" s="57"/>
      <c r="J95" s="179" t="str">
        <f>IF(I95="","",IF(_xlfn.XLOOKUP(I95,I$3:I94,$AV$3:AV94,0,,-1)=AV95,_xlfn.XLOOKUP(I95,I$3:I94,J$3:J94,1,,-1)+1,1))</f>
        <v/>
      </c>
      <c r="K95" s="63" t="str">
        <f>IF(I95="","",_xlfn.XLOOKUP(I95,I$3:I94,K$3:K94,0,,-1)+IF($D95=" ",1,0))</f>
        <v/>
      </c>
      <c r="L95" s="55"/>
      <c r="M95" s="128"/>
      <c r="N95" s="295"/>
      <c r="O95" s="62" t="str">
        <f>IF(OR(W93="",W94=""),"",IF(L95&gt;0,ROUND(IF(M95&gt;0,M95,IF(M93&gt;0,IF(N93=TRUE,ROUND((M93*W95)/W93,0),(M93*W95)/W93),IF(M94&gt;0,IF(N93=TRUE,ROUND((M94*W95)/W94,0),(M94*W95)/W94),IF(M95&gt;0,M95,0)))),2),""))</f>
        <v/>
      </c>
      <c r="P95" s="63" t="str">
        <f t="shared" si="37"/>
        <v/>
      </c>
      <c r="Q95" s="278"/>
      <c r="R95" s="278"/>
      <c r="S95" s="278"/>
      <c r="T95" s="278"/>
      <c r="U95" s="278"/>
      <c r="V95" s="289"/>
      <c r="W95" s="64" t="str">
        <f>IF(L95="","",(SUM(L93:L95)/L95)/(SUM(L93:L95)/L93+SUM(L93:L95)/L94+SUM(L93:L95)/L95))</f>
        <v/>
      </c>
      <c r="X95" s="311"/>
      <c r="Y95" s="298"/>
      <c r="Z95" s="298"/>
      <c r="AA95" s="225">
        <f t="shared" si="40"/>
        <v>0</v>
      </c>
      <c r="AB95" s="225">
        <f t="shared" si="40"/>
        <v>0</v>
      </c>
      <c r="AC95" s="225">
        <f t="shared" si="40"/>
        <v>0</v>
      </c>
      <c r="AD95" s="225">
        <f t="shared" si="40"/>
        <v>0</v>
      </c>
      <c r="AE95" s="225">
        <f t="shared" si="40"/>
        <v>0</v>
      </c>
      <c r="AF95" s="225">
        <f t="shared" si="40"/>
        <v>0</v>
      </c>
      <c r="AG95" s="224">
        <f t="shared" si="40"/>
        <v>0</v>
      </c>
      <c r="AH95" s="223">
        <f t="shared" si="23"/>
        <v>0</v>
      </c>
      <c r="AI95" s="224">
        <f t="shared" si="24"/>
        <v>0</v>
      </c>
      <c r="AJ95" s="223">
        <f t="shared" si="25"/>
        <v>0</v>
      </c>
      <c r="AK95" s="224">
        <f t="shared" si="26"/>
        <v>0</v>
      </c>
      <c r="AL95" s="223">
        <f t="shared" si="27"/>
        <v>0</v>
      </c>
      <c r="AM95" s="224">
        <f t="shared" si="28"/>
        <v>0</v>
      </c>
      <c r="AN95" s="223">
        <f t="shared" si="29"/>
        <v>0</v>
      </c>
      <c r="AO95" s="224">
        <f t="shared" si="30"/>
        <v>0</v>
      </c>
      <c r="AP95" s="223">
        <f t="shared" si="31"/>
        <v>0</v>
      </c>
      <c r="AQ95" s="224">
        <f t="shared" si="32"/>
        <v>0</v>
      </c>
      <c r="AR95" s="223">
        <f t="shared" si="33"/>
        <v>0</v>
      </c>
      <c r="AS95" s="224">
        <f t="shared" si="34"/>
        <v>0</v>
      </c>
      <c r="AT95" s="223">
        <f t="shared" si="35"/>
        <v>0</v>
      </c>
      <c r="AU95" s="225">
        <f t="shared" si="36"/>
        <v>0</v>
      </c>
      <c r="AV95" s="219">
        <f>IF($B93="","",$B93)</f>
        <v>3</v>
      </c>
    </row>
    <row r="96" spans="1:48" ht="14.5" customHeight="1" x14ac:dyDescent="0.2">
      <c r="A96" s="307" t="str">
        <f>IF(OR(D96="W",D97="W",D98="W",D96="1/2W",D97="1/2W",D98="1/2W",D96="1/2L",D97="1/2L",D98="1/2L"),"OK",IF(OR(D96="L",D97="L",D98="L"),"LOSS",IF(OR(D96="X",D97="X",D98="X"),"Anulado"," ")))</f>
        <v>OK</v>
      </c>
      <c r="B96" s="281">
        <f>IF(E96="","",$B93)</f>
        <v>3</v>
      </c>
      <c r="C96" s="305" t="str">
        <f>IF(E96=""," ","– "&amp;COUNTIF(B$3:B98,$B96))</f>
        <v>– 2</v>
      </c>
      <c r="D96" s="65" t="s">
        <v>31</v>
      </c>
      <c r="E96" s="326">
        <v>44715.1875</v>
      </c>
      <c r="F96" s="314" t="s">
        <v>464</v>
      </c>
      <c r="G96" s="66" t="s">
        <v>35</v>
      </c>
      <c r="H96" s="313" t="str">
        <f ca="1">IF(E96="","",IF(AND(DAY(E96)&lt;DAY(TODAY()),$A96=" "),"???",IF($A96=" ",IF(AND(DAY(E96)=DAY(TODAY()),HOUR(E96)&lt;=HOUR(NOW())+1),IF(AND(HOUR(E96)+2&lt;=HOUR(NOW()),DAY(E96)&lt;=DAY(TODAY()),MINUTE(E96)&lt;=MINUTE(NOW())),"???",IF(OR(MINUTE(E96)&lt;=MINUTE(NOW()),HOUR(E96)&lt;=HOUR(NOW())),"!!!","")),""),"")))</f>
        <v/>
      </c>
      <c r="I96" s="67" t="s">
        <v>19</v>
      </c>
      <c r="J96" s="69">
        <f>IF(I96="","",IF(_xlfn.XLOOKUP(I96,I$3:I95,$AV$3:AV95,0,,-1)=AV96,_xlfn.XLOOKUP(I96,I$3:I95,J$3:J95,1,,-1)+1,1))</f>
        <v>2</v>
      </c>
      <c r="K96" s="173">
        <f>IF(I96="","",_xlfn.XLOOKUP(I96,I$3:I95,K$3:K95,0,,-1)+IF($D96=" ",1,0))</f>
        <v>0</v>
      </c>
      <c r="L96" s="70">
        <v>4.3</v>
      </c>
      <c r="M96" s="71"/>
      <c r="N96" s="293" t="b">
        <v>1</v>
      </c>
      <c r="O96" s="72">
        <f>IF(OR(W96="",W97=""),"",ROUND(IF(L98&gt;0,IF(M96&gt;0,M96,IF(M97&gt;0,IF(N96=TRUE,ROUND((M97*W96)/W97,0),(M97*W96)/W97),IF(N96=TRUE,ROUND((M98*W96)/W98,0),(M98*W96)/W98))),IF(M96&gt;0,M96,IF(N96=TRUE,ROUND((M97*W96)/W97,0),(M97*W96)/W97))),2))</f>
        <v>47</v>
      </c>
      <c r="P96" s="73">
        <f t="shared" si="37"/>
        <v>202.1</v>
      </c>
      <c r="Q96" s="320">
        <f>IF($A96="Anulado",0,IF(OR($A96="LOSS",$A96="OK"),IF(OR($D96="W",$D96="1/2W",$D96="1/2L"),P96-O96,IF($D96="L",-O96,0))+IF(OR($D97="W",$D97="1/2W",$D97="1/2L"),P97-O97,IF($D97="L",-O97,0))+IF(OR($D98="W",$D98="1/2W",$D98="1/2L"),P98-O98,IF($D98="L",-O98,0)),IF(AND(OR($D96="W",$D96="1/2W",$D96="1/2L"),D97="W"),P96+P97-SUM(O96:O98)+_xlfn.XLOOKUP("X",D96:D98,O96:O98,0),IF(AND(D96=TRUE,D98="W"),P96+P98-SUM(O96:O98),IF(AND(D97="W",D98="W"),P97+P98-SUM(O96:O98)+_xlfn.XLOOKUP("X",D96:D98,O96:O98,0),IF(L98&gt;0,IF(OR($D96="W",$D96="1/2W",$D96="1/2L"),P96-SUM(O96:O98)+_xlfn.XLOOKUP("X",D96:D98,O96:O98,0),IF(OR($D96="W",$D96="1/2W",$D96="1/2L"),P97-SUM(O96:O98)+_xlfn.XLOOKUP("X",D96:D98,O96:O98,0),IF(OR($D96="W",$D96="1/2W",$D96="1/2L"),P98-SUM(O96:O98)+_xlfn.XLOOKUP("X",D96:D98,O96:O98,0),IF(SUM(P96:P98)/3-SUM(O96:O98)+_xlfn.XLOOKUP("X",D96:D98,O96:O98,0)&gt;0,SUM(P96:P98)/3-SUM(O96:O98)+_xlfn.XLOOKUP("X",D96:D98,O96:O98,0),LARGE(P96:P98,1)-SUM(O96:O98))))),IF(OR($D96="W",$D96="1/2W",$D96="1/2L"),P96-SUM(O96:O97)+_xlfn.XLOOKUP("X",D96:D98,O96:O98,0),IF(OR($D96="W",$D96="1/2W",$D96="1/2L"),P97-SUM(O96:O97)+_xlfn.XLOOKUP("X",D96:D98,O96:O98,0),SUM(P96:P97)/2-SUM(O96:O97)+_xlfn.XLOOKUP("X",D96:D98,O96:O98,0)))))))))</f>
        <v>5.0999999999999943</v>
      </c>
      <c r="R96" s="319">
        <f>IF(Q96=0,0,Q96/SUM(O96:O98))</f>
        <v>2.5888324873096419E-2</v>
      </c>
      <c r="S96" s="296">
        <f>IF($B96=$B93,IF(OR($A96="LOSS",$A96="OK",$A96="Anulada"),Q96,0)+S93,IF(OR($A96="LOSS",$A96="OK",$A96="Anulada"),Q96,0))</f>
        <v>13.499999999999993</v>
      </c>
      <c r="T96" s="296">
        <f>IF($B96=$B93,IF(Q96&lt;0,IF(G98="",Q96,0),Q96)+T93,Q96)</f>
        <v>5.0999999999999943</v>
      </c>
      <c r="U96" s="296">
        <f>IF($B96=$B93,IF(Q96&lt;0,IF(G98="",Q96,0),Q96)+U93,Q96)</f>
        <v>13.499999999999993</v>
      </c>
      <c r="V96" s="323">
        <f>IF(U96=0,0,U96/X96)</f>
        <v>5.4878048780487777E-2</v>
      </c>
      <c r="W96" s="74">
        <f>IF(L96="","",IF(L98&gt;0,(SUM(L96:L98)/L96)/(SUM(L96:L98)/L96+SUM(L96:L98)/L97+SUM(L96:L98)/L98),L97/SUM(L96:L97)))</f>
        <v>0.23893805309734514</v>
      </c>
      <c r="X96" s="321">
        <f>IF($B96=$B93,X93+SUM(O96:O98),SUM(O96:O98))</f>
        <v>246</v>
      </c>
      <c r="Y96" s="296">
        <f>IF($A96=" ",SUM(O96:O98),0)+Y93</f>
        <v>0</v>
      </c>
      <c r="Z96" s="296">
        <f>IF($B96="","",Z93+Q96)</f>
        <v>146.85856820895526</v>
      </c>
      <c r="AA96" s="225">
        <f t="shared" si="40"/>
        <v>0</v>
      </c>
      <c r="AB96" s="227">
        <f t="shared" si="40"/>
        <v>155.1</v>
      </c>
      <c r="AC96" s="225">
        <f t="shared" si="40"/>
        <v>0</v>
      </c>
      <c r="AD96" s="225">
        <f t="shared" si="40"/>
        <v>0</v>
      </c>
      <c r="AE96" s="225">
        <f t="shared" si="40"/>
        <v>0</v>
      </c>
      <c r="AF96" s="225">
        <f t="shared" si="40"/>
        <v>0</v>
      </c>
      <c r="AG96" s="224">
        <f t="shared" si="40"/>
        <v>0</v>
      </c>
      <c r="AH96" s="223">
        <f t="shared" si="23"/>
        <v>0</v>
      </c>
      <c r="AI96" s="224">
        <f t="shared" si="24"/>
        <v>0</v>
      </c>
      <c r="AJ96" s="223">
        <f t="shared" si="25"/>
        <v>1</v>
      </c>
      <c r="AK96" s="224">
        <f t="shared" si="26"/>
        <v>0</v>
      </c>
      <c r="AL96" s="223">
        <f t="shared" si="27"/>
        <v>0</v>
      </c>
      <c r="AM96" s="224">
        <f t="shared" si="28"/>
        <v>0</v>
      </c>
      <c r="AN96" s="223">
        <f t="shared" si="29"/>
        <v>0</v>
      </c>
      <c r="AO96" s="224">
        <f t="shared" si="30"/>
        <v>0</v>
      </c>
      <c r="AP96" s="223">
        <f t="shared" si="31"/>
        <v>0</v>
      </c>
      <c r="AQ96" s="224">
        <f t="shared" si="32"/>
        <v>0</v>
      </c>
      <c r="AR96" s="223">
        <f t="shared" si="33"/>
        <v>0</v>
      </c>
      <c r="AS96" s="224">
        <f t="shared" si="34"/>
        <v>0</v>
      </c>
      <c r="AT96" s="223">
        <f t="shared" si="35"/>
        <v>0</v>
      </c>
      <c r="AU96" s="225">
        <f t="shared" si="36"/>
        <v>0</v>
      </c>
      <c r="AV96" s="226">
        <f>IF($B96="","",$B96)</f>
        <v>3</v>
      </c>
    </row>
    <row r="97" spans="1:48" ht="14.5" customHeight="1" x14ac:dyDescent="0.2">
      <c r="A97" s="308"/>
      <c r="B97" s="282"/>
      <c r="C97" s="303"/>
      <c r="D97" s="79" t="s">
        <v>28</v>
      </c>
      <c r="E97" s="277"/>
      <c r="F97" s="291"/>
      <c r="G97" s="80" t="s">
        <v>79</v>
      </c>
      <c r="H97" s="277"/>
      <c r="I97" s="81" t="s">
        <v>18</v>
      </c>
      <c r="J97" s="83">
        <f>IF(I97="","",IF(_xlfn.XLOOKUP(I97,I$3:I96,$AV$3:AV96,0,,-1)=AV97,_xlfn.XLOOKUP(I97,I$3:I96,J$3:J96,1,,-1)+1,1))</f>
        <v>2</v>
      </c>
      <c r="K97" s="174">
        <f>IF(I97="","",_xlfn.XLOOKUP(I97,I$3:I96,K$3:K96,0,,-1)+IF($D97=" ",1,0))</f>
        <v>0</v>
      </c>
      <c r="L97" s="84">
        <v>1.35</v>
      </c>
      <c r="M97" s="85">
        <v>150</v>
      </c>
      <c r="N97" s="294"/>
      <c r="O97" s="86">
        <f>IF(OR(W96="",W97=""),"",ROUND(IF(L98&gt;0,IF(M97&gt;0,M97,IF(M96&gt;0,IF(N96=TRUE,ROUND((M96*W97)/W96,0),(M96*W97)/W96),IF(M97&gt;0,IF(N96=TRUE,ROUND(M97,0),M97),IF(M98&gt;0,IF(N96=TRUE,ROUND(O98*W97/W98,0),O98*W97/W98),0)))),IF(M97&gt;0,M97,IF(N96=TRUE,ROUND((M96*W97)/W96,0),(M96*W97)/W96))),2))</f>
        <v>150</v>
      </c>
      <c r="P97" s="87">
        <f t="shared" si="37"/>
        <v>202.5</v>
      </c>
      <c r="Q97" s="277"/>
      <c r="R97" s="286"/>
      <c r="S97" s="286"/>
      <c r="T97" s="286"/>
      <c r="U97" s="286"/>
      <c r="V97" s="288"/>
      <c r="W97" s="88">
        <f>IF(L97="","",IF(L98&gt;0,(SUM(L96:L98)/L97)/(SUM(L96:L98)/L96+SUM(L96:L98)/L97+SUM(L96:L98)/L98),L96/SUM(L96:L97)))</f>
        <v>0.76106194690265483</v>
      </c>
      <c r="X97" s="311"/>
      <c r="Y97" s="298"/>
      <c r="Z97" s="298"/>
      <c r="AA97" s="227">
        <f t="shared" si="40"/>
        <v>-150</v>
      </c>
      <c r="AB97" s="225">
        <f t="shared" si="40"/>
        <v>0</v>
      </c>
      <c r="AC97" s="225">
        <f t="shared" si="40"/>
        <v>0</v>
      </c>
      <c r="AD97" s="225">
        <f t="shared" si="40"/>
        <v>0</v>
      </c>
      <c r="AE97" s="225">
        <f t="shared" si="40"/>
        <v>0</v>
      </c>
      <c r="AF97" s="225">
        <f t="shared" si="40"/>
        <v>0</v>
      </c>
      <c r="AG97" s="224">
        <f t="shared" si="40"/>
        <v>0</v>
      </c>
      <c r="AH97" s="223">
        <f t="shared" si="23"/>
        <v>0</v>
      </c>
      <c r="AI97" s="224">
        <f t="shared" si="24"/>
        <v>1</v>
      </c>
      <c r="AJ97" s="223">
        <f t="shared" si="25"/>
        <v>0</v>
      </c>
      <c r="AK97" s="224">
        <f t="shared" si="26"/>
        <v>0</v>
      </c>
      <c r="AL97" s="223">
        <f t="shared" si="27"/>
        <v>0</v>
      </c>
      <c r="AM97" s="224">
        <f t="shared" si="28"/>
        <v>0</v>
      </c>
      <c r="AN97" s="223">
        <f t="shared" si="29"/>
        <v>0</v>
      </c>
      <c r="AO97" s="224">
        <f t="shared" si="30"/>
        <v>0</v>
      </c>
      <c r="AP97" s="223">
        <f t="shared" si="31"/>
        <v>0</v>
      </c>
      <c r="AQ97" s="224">
        <f t="shared" si="32"/>
        <v>0</v>
      </c>
      <c r="AR97" s="223">
        <f t="shared" si="33"/>
        <v>0</v>
      </c>
      <c r="AS97" s="224">
        <f t="shared" si="34"/>
        <v>0</v>
      </c>
      <c r="AT97" s="223">
        <f t="shared" si="35"/>
        <v>0</v>
      </c>
      <c r="AU97" s="225">
        <f t="shared" si="36"/>
        <v>0</v>
      </c>
      <c r="AV97" s="226">
        <f>IF($B96="","",$B96)</f>
        <v>3</v>
      </c>
    </row>
    <row r="98" spans="1:48" ht="14.5" customHeight="1" x14ac:dyDescent="0.2">
      <c r="A98" s="309"/>
      <c r="B98" s="283"/>
      <c r="C98" s="304"/>
      <c r="D98" s="90" t="s">
        <v>32</v>
      </c>
      <c r="E98" s="278"/>
      <c r="F98" s="292"/>
      <c r="G98" s="109"/>
      <c r="H98" s="278"/>
      <c r="I98" s="110"/>
      <c r="J98" s="112" t="str">
        <f>IF(I98="","",IF(_xlfn.XLOOKUP(I98,I$3:I97,$AV$3:AV97,0,,-1)=AV98,_xlfn.XLOOKUP(I98,I$3:I97,J$3:J97,1,,-1)+1,1))</f>
        <v/>
      </c>
      <c r="K98" s="115" t="str">
        <f>IF(I98="","",_xlfn.XLOOKUP(I98,I$3:I97,K$3:K97,0,,-1)+IF($D98=" ",1,0))</f>
        <v/>
      </c>
      <c r="L98" s="113"/>
      <c r="M98" s="96"/>
      <c r="N98" s="295"/>
      <c r="O98" s="114" t="str">
        <f>IF(OR(W96="",W97=""),"",IF(L98&gt;0,ROUND(IF(M98&gt;0,M98,IF(M96&gt;0,IF(N96=TRUE,ROUND((M96*W98)/W96,0),(M96*W98)/W96),IF(M97&gt;0,IF(N96=TRUE,ROUND((M97*W98)/W97,0),(M97*W98)/W97),IF(M98&gt;0,M98,0)))),2),""))</f>
        <v/>
      </c>
      <c r="P98" s="115" t="str">
        <f t="shared" si="37"/>
        <v/>
      </c>
      <c r="Q98" s="278"/>
      <c r="R98" s="278"/>
      <c r="S98" s="278"/>
      <c r="T98" s="278"/>
      <c r="U98" s="278"/>
      <c r="V98" s="289"/>
      <c r="W98" s="116" t="str">
        <f>IF(L98="","",(SUM(L96:L98)/L98)/(SUM(L96:L98)/L96+SUM(L96:L98)/L97+SUM(L96:L98)/L98))</f>
        <v/>
      </c>
      <c r="X98" s="311"/>
      <c r="Y98" s="298"/>
      <c r="Z98" s="298"/>
      <c r="AA98" s="225">
        <f t="shared" si="40"/>
        <v>0</v>
      </c>
      <c r="AB98" s="225">
        <f t="shared" si="40"/>
        <v>0</v>
      </c>
      <c r="AC98" s="225">
        <f t="shared" si="40"/>
        <v>0</v>
      </c>
      <c r="AD98" s="225">
        <f t="shared" si="40"/>
        <v>0</v>
      </c>
      <c r="AE98" s="225">
        <f t="shared" si="40"/>
        <v>0</v>
      </c>
      <c r="AF98" s="225">
        <f t="shared" si="40"/>
        <v>0</v>
      </c>
      <c r="AG98" s="224">
        <f t="shared" si="40"/>
        <v>0</v>
      </c>
      <c r="AH98" s="223">
        <f t="shared" si="23"/>
        <v>0</v>
      </c>
      <c r="AI98" s="224">
        <f t="shared" si="24"/>
        <v>0</v>
      </c>
      <c r="AJ98" s="223">
        <f t="shared" si="25"/>
        <v>0</v>
      </c>
      <c r="AK98" s="224">
        <f t="shared" si="26"/>
        <v>0</v>
      </c>
      <c r="AL98" s="223">
        <f t="shared" si="27"/>
        <v>0</v>
      </c>
      <c r="AM98" s="224">
        <f t="shared" si="28"/>
        <v>0</v>
      </c>
      <c r="AN98" s="223">
        <f t="shared" si="29"/>
        <v>0</v>
      </c>
      <c r="AO98" s="224">
        <f t="shared" si="30"/>
        <v>0</v>
      </c>
      <c r="AP98" s="223">
        <f t="shared" si="31"/>
        <v>0</v>
      </c>
      <c r="AQ98" s="224">
        <f t="shared" si="32"/>
        <v>0</v>
      </c>
      <c r="AR98" s="223">
        <f t="shared" si="33"/>
        <v>0</v>
      </c>
      <c r="AS98" s="224">
        <f t="shared" si="34"/>
        <v>0</v>
      </c>
      <c r="AT98" s="223">
        <f t="shared" si="35"/>
        <v>0</v>
      </c>
      <c r="AU98" s="225">
        <f t="shared" si="36"/>
        <v>0</v>
      </c>
      <c r="AV98" s="226">
        <f>IF($B96="","",$B96)</f>
        <v>3</v>
      </c>
    </row>
    <row r="99" spans="1:48" ht="14.5" customHeight="1" x14ac:dyDescent="0.2">
      <c r="A99" s="312" t="str">
        <f>IF(OR(D99="W",D100="W",D101="W",D99="1/2W",D100="1/2W",D101="1/2W",D99="1/2L",D100="1/2L",D101="1/2L"),"OK",IF(OR(D99="L",D100="L",D101="L"),"LOSS",IF(OR(D99="X",D100="X",D101="X"),"Anulado"," ")))</f>
        <v>OK</v>
      </c>
      <c r="B99" s="299">
        <f>IF(E99="","",$B96)</f>
        <v>3</v>
      </c>
      <c r="C99" s="302" t="str">
        <f>IF(E99=""," ","– "&amp;COUNTIF(B$3:B101,$B99))</f>
        <v>– 3</v>
      </c>
      <c r="D99" s="25" t="s">
        <v>31</v>
      </c>
      <c r="E99" s="325">
        <v>44715.604166666664</v>
      </c>
      <c r="F99" s="315" t="s">
        <v>465</v>
      </c>
      <c r="G99" s="117" t="s">
        <v>78</v>
      </c>
      <c r="H99" s="306" t="str">
        <f ca="1">IF(E99="","",IF(AND(DAY(E99)&lt;DAY(TODAY()),$A99=" "),"???",IF($A99=" ",IF(AND(DAY(E99)=DAY(TODAY()),HOUR(E99)&lt;=HOUR(NOW())+1),IF(AND(HOUR(E99)+2&lt;=HOUR(NOW()),DAY(E99)&lt;=DAY(TODAY()),MINUTE(E99)&lt;=MINUTE(NOW())),"???",IF(OR(MINUTE(E99)&lt;=MINUTE(NOW()),HOUR(E99)&lt;=HOUR(NOW())),"!!!","")),""),"")))</f>
        <v/>
      </c>
      <c r="I99" s="27" t="s">
        <v>23</v>
      </c>
      <c r="J99" s="175">
        <f>IF(I99="","",IF(_xlfn.XLOOKUP(I99,I$3:I98,$AV$3:AV98,0,,-1)=AV99,_xlfn.XLOOKUP(I99,I$3:I98,J$3:J98,1,,-1)+1,1))</f>
        <v>1</v>
      </c>
      <c r="K99" s="176">
        <f>IF(I99="","",_xlfn.XLOOKUP(I99,I$3:I98,K$3:K98,0,,-1)+IF($D99=" ",1,0))</f>
        <v>0</v>
      </c>
      <c r="L99" s="118">
        <v>2.2999999999999998</v>
      </c>
      <c r="M99" s="119"/>
      <c r="N99" s="318" t="b">
        <v>0</v>
      </c>
      <c r="O99" s="102">
        <f>IF(OR(W99="",W100=""),"",ROUND(IF(L101&gt;0,IF(M99&gt;0,M99,IF(M100&gt;0,IF(N99=TRUE,ROUND((M100*W99)/W100,0),(M100*W99)/W100),IF(N99=TRUE,ROUND((M101*W99)/W101,0),(M101*W99)/W101))),IF(M99&gt;0,M99,IF(N99=TRUE,ROUND((M100*W99)/W100,0),(M100*W99)/W100))),2))</f>
        <v>35.46</v>
      </c>
      <c r="P99" s="33">
        <f t="shared" si="37"/>
        <v>81.557999999999993</v>
      </c>
      <c r="Q99" s="301">
        <f>IF($A99="Anulado",0,IF(OR($A99="LOSS",$A99="OK"),IF(OR($D99="W",$D99="1/2W",$D99="1/2L"),P99-O99,IF($D99="L",-O99,0))+IF(OR($D100="W",$D100="1/2W",$D100="1/2L"),P100-O100,IF($D100="L",-O100,0))+IF(OR($D101="W",$D101="1/2W",$D101="1/2L"),P101-O101,IF($D101="L",-O101,0)),IF(AND(OR($D99="W",$D99="1/2W",$D99="1/2L"),D100="W"),P99+P100-SUM(O99:O101)+_xlfn.XLOOKUP("X",D99:D101,O99:O101,0),IF(AND(D99=TRUE,D101="W"),P99+P101-SUM(O99:O101),IF(AND(D100="W",D101="W"),P100+P101-SUM(O99:O101)+_xlfn.XLOOKUP("X",D99:D101,O99:O101,0),IF(L101&gt;0,IF(OR($D99="W",$D99="1/2W",$D99="1/2L"),P99-SUM(O99:O101)+_xlfn.XLOOKUP("X",D99:D101,O99:O101,0),IF(OR($D99="W",$D99="1/2W",$D99="1/2L"),P100-SUM(O99:O101)+_xlfn.XLOOKUP("X",D99:D101,O99:O101,0),IF(OR($D99="W",$D99="1/2W",$D99="1/2L"),P101-SUM(O99:O101)+_xlfn.XLOOKUP("X",D99:D101,O99:O101,0),IF(SUM(P99:P101)/3-SUM(O99:O101)+_xlfn.XLOOKUP("X",D99:D101,O99:O101,0)&gt;0,SUM(P99:P101)/3-SUM(O99:O101)+_xlfn.XLOOKUP("X",D99:D101,O99:O101,0),LARGE(P99:P101,1)-SUM(O99:O101))))),IF(OR($D99="W",$D99="1/2W",$D99="1/2L"),P99-SUM(O99:O100)+_xlfn.XLOOKUP("X",D99:D101,O99:O101,0),IF(OR($D99="W",$D99="1/2W",$D99="1/2L"),P100-SUM(O99:O100)+_xlfn.XLOOKUP("X",D99:D101,O99:O101,0),SUM(P99:P100)/2-SUM(O99:O100)+_xlfn.XLOOKUP("X",D99:D101,O99:O101,0)))))))))</f>
        <v>3.1779999999999902</v>
      </c>
      <c r="R99" s="300">
        <f>IF(Q99=0,0,Q99/SUM(O99:O101))</f>
        <v>4.0546057667772264E-2</v>
      </c>
      <c r="S99" s="285">
        <f>IF($B99=$B96,IF(OR($A99="LOSS",$A99="OK",$A99="Anulada"),Q99,0)+S96,IF(OR($A99="LOSS",$A99="OK",$A99="Anulada"),Q99,0))</f>
        <v>16.677999999999983</v>
      </c>
      <c r="T99" s="285">
        <f>IF($B99="",0,IF($B99=$B96,IF(G101="",IF(OR(G99="DNB1",G99="DNB2",G99="AH1(0)",G99="AH2(0)",G99="AH1(1)",G99="AH2(1)",G99="AH1(2)",G99="AH2(2)",G99="AH1(3)",G99="AH2(3)",G99="AH1(4)",G99="AH2(4)"),0,IF(Q99&lt;0,IF(G101="",SMALL(P99:P101,1)-SUM(O99:O101),0),SMALL(P99:P101,1)-SUM(O99:O101))),IF(Q99&lt;0,IF(G101="",SMALL(P99:P101,1)-SUM(O99:O101),0),SMALL(P99:P101,1)-SUM(O99:O101)))+T96,IF(G101="",IF(OR(G99="DNB1",G99="DNB2",G99="AH1(0)",G99="AH2(0)",G99="AH1(1)",G99="AH2(1)",G99="AH1(2)",G99="AH2(2)",G99="AH1(3)",G99="AH2(3)",G99="AH1(4)",G99="AH2(4)"),0,IF(Q99&lt;0,IF(G101="",SMALL(P99:P101,1)-SUM(O99:O101),0),SMALL(P99:P101,1)-SUM(O99:O101))),IF(Q99&lt;0,IF(G101="",SMALL(P99:P101,1)-SUM(O99:O101),0),SMALL(P99:P101,1)-SUM(O99:O101)))))</f>
        <v>5.0999999999999943</v>
      </c>
      <c r="U99" s="285">
        <f>IF($B99=$B96,IF(Q99&lt;0,IF(G101="",Q99,0),Q99)+U96,Q99)</f>
        <v>16.677999999999983</v>
      </c>
      <c r="V99" s="287">
        <f>IF(U99=0,0,U99/X99)</f>
        <v>5.1415007090449424E-2</v>
      </c>
      <c r="W99" s="34">
        <f>IF(L99="","",IF(L101&gt;0,(SUM(L99:L101)/L99)/(SUM(L99:L101)/L99+SUM(L99:L101)/L100+SUM(L99:L101)/L101),L100/SUM(L99:L100)))</f>
        <v>0.45238095238095244</v>
      </c>
      <c r="X99" s="322">
        <f>IF($B99=$B96,X96+SUM(O99:O101),SUM(O99:O101))</f>
        <v>324.38</v>
      </c>
      <c r="Y99" s="285">
        <f>IF($A99=" ",SUM(O99:O101),0)+Y96</f>
        <v>0</v>
      </c>
      <c r="Z99" s="285">
        <f>IF($B99="","",Z96+Q99)</f>
        <v>150.03656820895526</v>
      </c>
      <c r="AA99" s="225">
        <f t="shared" si="40"/>
        <v>0</v>
      </c>
      <c r="AB99" s="225">
        <f t="shared" si="40"/>
        <v>0</v>
      </c>
      <c r="AC99" s="225">
        <f t="shared" si="40"/>
        <v>0</v>
      </c>
      <c r="AD99" s="225">
        <f t="shared" si="40"/>
        <v>0</v>
      </c>
      <c r="AE99" s="225">
        <f t="shared" si="40"/>
        <v>0</v>
      </c>
      <c r="AF99" s="227">
        <f t="shared" si="40"/>
        <v>46.097999999999992</v>
      </c>
      <c r="AG99" s="224">
        <f t="shared" si="40"/>
        <v>0</v>
      </c>
      <c r="AH99" s="223">
        <f t="shared" si="23"/>
        <v>0</v>
      </c>
      <c r="AI99" s="224">
        <f t="shared" si="24"/>
        <v>0</v>
      </c>
      <c r="AJ99" s="223">
        <f t="shared" si="25"/>
        <v>0</v>
      </c>
      <c r="AK99" s="224">
        <f t="shared" si="26"/>
        <v>0</v>
      </c>
      <c r="AL99" s="223">
        <f t="shared" si="27"/>
        <v>0</v>
      </c>
      <c r="AM99" s="224">
        <f t="shared" si="28"/>
        <v>0</v>
      </c>
      <c r="AN99" s="223">
        <f t="shared" si="29"/>
        <v>0</v>
      </c>
      <c r="AO99" s="224">
        <f t="shared" si="30"/>
        <v>0</v>
      </c>
      <c r="AP99" s="223">
        <f t="shared" si="31"/>
        <v>0</v>
      </c>
      <c r="AQ99" s="224">
        <f t="shared" si="32"/>
        <v>0</v>
      </c>
      <c r="AR99" s="223">
        <f t="shared" si="33"/>
        <v>1</v>
      </c>
      <c r="AS99" s="224">
        <f t="shared" si="34"/>
        <v>0</v>
      </c>
      <c r="AT99" s="223">
        <f t="shared" si="35"/>
        <v>0</v>
      </c>
      <c r="AU99" s="225">
        <f t="shared" si="36"/>
        <v>0</v>
      </c>
      <c r="AV99" s="219">
        <f>IF($B99="","",$B99)</f>
        <v>3</v>
      </c>
    </row>
    <row r="100" spans="1:48" ht="14.5" customHeight="1" x14ac:dyDescent="0.2">
      <c r="A100" s="308"/>
      <c r="B100" s="282"/>
      <c r="C100" s="303"/>
      <c r="D100" s="39" t="s">
        <v>28</v>
      </c>
      <c r="E100" s="277"/>
      <c r="F100" s="291"/>
      <c r="G100" s="120" t="s">
        <v>79</v>
      </c>
      <c r="H100" s="277"/>
      <c r="I100" s="42" t="s">
        <v>20</v>
      </c>
      <c r="J100" s="177">
        <f>IF(I100="","",IF(_xlfn.XLOOKUP(I100,I$3:I99,$AV$3:AV99,0,,-1)=AV100,_xlfn.XLOOKUP(I100,I$3:I99,J$3:J99,1,,-1)+1,1))</f>
        <v>1</v>
      </c>
      <c r="K100" s="178">
        <f>IF(I100="","",_xlfn.XLOOKUP(I100,I$3:I99,K$3:K99,0,,-1)+IF($D100=" ",1,0))</f>
        <v>0</v>
      </c>
      <c r="L100" s="121">
        <v>1.9</v>
      </c>
      <c r="M100" s="122">
        <v>42.92</v>
      </c>
      <c r="N100" s="294"/>
      <c r="O100" s="47">
        <f>IF(OR(W99="",W100=""),"",ROUND(IF(L101&gt;0,IF(M100&gt;0,M100,IF(M99&gt;0,IF(N99=TRUE,ROUND((M99*W100)/W99,0),(M99*W100)/W99),IF(M100&gt;0,IF(N99=TRUE,ROUND(M100,0),M100),IF(M101&gt;0,IF(N99=TRUE,ROUND(O101*W100/W101,0),O101*W100/W101),0)))),IF(M100&gt;0,M100,IF(N99=TRUE,ROUND((M99*W100)/W99,0),(M99*W100)/W99))),2))</f>
        <v>42.92</v>
      </c>
      <c r="P100" s="48">
        <f t="shared" si="37"/>
        <v>81.548000000000002</v>
      </c>
      <c r="Q100" s="277"/>
      <c r="R100" s="286"/>
      <c r="S100" s="286"/>
      <c r="T100" s="286"/>
      <c r="U100" s="286"/>
      <c r="V100" s="288"/>
      <c r="W100" s="49">
        <f>IF(L100="","",IF(L101&gt;0,(SUM(L99:L101)/L100)/(SUM(L99:L101)/L99+SUM(L99:L101)/L100+SUM(L99:L101)/L101),L99/SUM(L99:L100)))</f>
        <v>0.54761904761904767</v>
      </c>
      <c r="X100" s="311"/>
      <c r="Y100" s="298"/>
      <c r="Z100" s="298"/>
      <c r="AA100" s="225">
        <f t="shared" si="40"/>
        <v>0</v>
      </c>
      <c r="AB100" s="225">
        <f t="shared" si="40"/>
        <v>0</v>
      </c>
      <c r="AC100" s="227">
        <f t="shared" si="40"/>
        <v>-42.92</v>
      </c>
      <c r="AD100" s="225">
        <f t="shared" si="40"/>
        <v>0</v>
      </c>
      <c r="AE100" s="225">
        <f t="shared" si="40"/>
        <v>0</v>
      </c>
      <c r="AF100" s="225">
        <f t="shared" si="40"/>
        <v>0</v>
      </c>
      <c r="AG100" s="224">
        <f t="shared" si="40"/>
        <v>0</v>
      </c>
      <c r="AH100" s="223">
        <f t="shared" si="23"/>
        <v>0</v>
      </c>
      <c r="AI100" s="224">
        <f t="shared" si="24"/>
        <v>0</v>
      </c>
      <c r="AJ100" s="223">
        <f t="shared" si="25"/>
        <v>0</v>
      </c>
      <c r="AK100" s="224">
        <f t="shared" si="26"/>
        <v>0</v>
      </c>
      <c r="AL100" s="223">
        <f t="shared" si="27"/>
        <v>0</v>
      </c>
      <c r="AM100" s="224">
        <f t="shared" si="28"/>
        <v>1</v>
      </c>
      <c r="AN100" s="223">
        <f t="shared" si="29"/>
        <v>0</v>
      </c>
      <c r="AO100" s="224">
        <f t="shared" si="30"/>
        <v>0</v>
      </c>
      <c r="AP100" s="223">
        <f t="shared" si="31"/>
        <v>0</v>
      </c>
      <c r="AQ100" s="224">
        <f t="shared" si="32"/>
        <v>0</v>
      </c>
      <c r="AR100" s="223">
        <f t="shared" si="33"/>
        <v>0</v>
      </c>
      <c r="AS100" s="224">
        <f t="shared" si="34"/>
        <v>0</v>
      </c>
      <c r="AT100" s="223">
        <f t="shared" si="35"/>
        <v>0</v>
      </c>
      <c r="AU100" s="225">
        <f t="shared" si="36"/>
        <v>0</v>
      </c>
      <c r="AV100" s="219">
        <f>IF($B99="","",$B99)</f>
        <v>3</v>
      </c>
    </row>
    <row r="101" spans="1:48" ht="14.5" customHeight="1" x14ac:dyDescent="0.2">
      <c r="A101" s="309"/>
      <c r="B101" s="283"/>
      <c r="C101" s="304"/>
      <c r="D101" s="54" t="s">
        <v>32</v>
      </c>
      <c r="E101" s="278"/>
      <c r="F101" s="292"/>
      <c r="G101" s="134"/>
      <c r="H101" s="278"/>
      <c r="I101" s="57"/>
      <c r="J101" s="179" t="str">
        <f>IF(I101="","",IF(_xlfn.XLOOKUP(I101,I$3:I100,$AV$3:AV100,0,,-1)=AV101,_xlfn.XLOOKUP(I101,I$3:I100,J$3:J100,1,,-1)+1,1))</f>
        <v/>
      </c>
      <c r="K101" s="63" t="str">
        <f>IF(I101="","",_xlfn.XLOOKUP(I101,I$3:I100,K$3:K100,0,,-1)+IF($D101=" ",1,0))</f>
        <v/>
      </c>
      <c r="L101" s="55"/>
      <c r="M101" s="128"/>
      <c r="N101" s="295"/>
      <c r="O101" s="62" t="str">
        <f>IF(OR(W99="",W100=""),"",IF(L101&gt;0,ROUND(IF(M101&gt;0,M101,IF(M99&gt;0,IF(N99=TRUE,ROUND((M99*W101)/W99,0),(M99*W101)/W99),IF(M100&gt;0,IF(N99=TRUE,ROUND((M100*W101)/W100,0),(M100*W101)/W100),IF(M101&gt;0,M101,0)))),2),""))</f>
        <v/>
      </c>
      <c r="P101" s="63" t="str">
        <f t="shared" si="37"/>
        <v/>
      </c>
      <c r="Q101" s="278"/>
      <c r="R101" s="278"/>
      <c r="S101" s="278"/>
      <c r="T101" s="278"/>
      <c r="U101" s="278"/>
      <c r="V101" s="289"/>
      <c r="W101" s="64" t="str">
        <f>IF(L101="","",(SUM(L99:L101)/L101)/(SUM(L99:L101)/L99+SUM(L99:L101)/L100+SUM(L99:L101)/L101))</f>
        <v/>
      </c>
      <c r="X101" s="311"/>
      <c r="Y101" s="298"/>
      <c r="Z101" s="298"/>
      <c r="AA101" s="225">
        <f t="shared" si="40"/>
        <v>0</v>
      </c>
      <c r="AB101" s="225">
        <f t="shared" si="40"/>
        <v>0</v>
      </c>
      <c r="AC101" s="225">
        <f t="shared" si="40"/>
        <v>0</v>
      </c>
      <c r="AD101" s="225">
        <f t="shared" si="40"/>
        <v>0</v>
      </c>
      <c r="AE101" s="225">
        <f t="shared" si="40"/>
        <v>0</v>
      </c>
      <c r="AF101" s="225">
        <f t="shared" si="40"/>
        <v>0</v>
      </c>
      <c r="AG101" s="224">
        <f t="shared" si="40"/>
        <v>0</v>
      </c>
      <c r="AH101" s="223">
        <f t="shared" si="23"/>
        <v>0</v>
      </c>
      <c r="AI101" s="224">
        <f t="shared" si="24"/>
        <v>0</v>
      </c>
      <c r="AJ101" s="223">
        <f t="shared" si="25"/>
        <v>0</v>
      </c>
      <c r="AK101" s="224">
        <f t="shared" si="26"/>
        <v>0</v>
      </c>
      <c r="AL101" s="223">
        <f t="shared" si="27"/>
        <v>0</v>
      </c>
      <c r="AM101" s="224">
        <f t="shared" si="28"/>
        <v>0</v>
      </c>
      <c r="AN101" s="223">
        <f t="shared" si="29"/>
        <v>0</v>
      </c>
      <c r="AO101" s="224">
        <f t="shared" si="30"/>
        <v>0</v>
      </c>
      <c r="AP101" s="223">
        <f t="shared" si="31"/>
        <v>0</v>
      </c>
      <c r="AQ101" s="224">
        <f t="shared" si="32"/>
        <v>0</v>
      </c>
      <c r="AR101" s="223">
        <f t="shared" si="33"/>
        <v>0</v>
      </c>
      <c r="AS101" s="224">
        <f t="shared" si="34"/>
        <v>0</v>
      </c>
      <c r="AT101" s="223">
        <f t="shared" si="35"/>
        <v>0</v>
      </c>
      <c r="AU101" s="225">
        <f t="shared" si="36"/>
        <v>0</v>
      </c>
      <c r="AV101" s="219">
        <f>IF($B99="","",$B99)</f>
        <v>3</v>
      </c>
    </row>
    <row r="102" spans="1:48" ht="14.5" customHeight="1" x14ac:dyDescent="0.2">
      <c r="A102" s="307" t="str">
        <f>IF(OR(D102="W",D103="W",D104="W",D102="1/2W",D103="1/2W",D104="1/2W",D102="1/2L",D103="1/2L",D104="1/2L"),"OK",IF(OR(D102="L",D103="L",D104="L"),"LOSS",IF(OR(D102="X",D103="X",D104="X"),"Anulado"," ")))</f>
        <v>OK</v>
      </c>
      <c r="B102" s="281">
        <f>IF(E102="","",$B99)</f>
        <v>3</v>
      </c>
      <c r="C102" s="305" t="str">
        <f>IF(E102=""," ","– "&amp;COUNTIF(B$3:B104,$B102))</f>
        <v>– 4</v>
      </c>
      <c r="D102" s="65" t="s">
        <v>28</v>
      </c>
      <c r="E102" s="326">
        <v>44715.375</v>
      </c>
      <c r="F102" s="314" t="s">
        <v>466</v>
      </c>
      <c r="G102" s="66" t="s">
        <v>267</v>
      </c>
      <c r="H102" s="313" t="str">
        <f ca="1">IF(E102="","",IF(AND(DAY(E102)&lt;DAY(TODAY()),$A102=" "),"???",IF($A102=" ",IF(AND(DAY(E102)=DAY(TODAY()),HOUR(E102)&lt;=HOUR(NOW())+1),IF(AND(HOUR(E102)+2&lt;=HOUR(NOW()),DAY(E102)&lt;=DAY(TODAY()),MINUTE(E102)&lt;=MINUTE(NOW())),"???",IF(OR(MINUTE(E102)&lt;=MINUTE(NOW()),HOUR(E102)&lt;=HOUR(NOW())),"!!!","")),""),"")))</f>
        <v/>
      </c>
      <c r="I102" s="67" t="s">
        <v>20</v>
      </c>
      <c r="J102" s="69">
        <f>IF(I102="","",IF(_xlfn.XLOOKUP(I102,I$3:I101,$AV$3:AV101,0,,-1)=AV102,_xlfn.XLOOKUP(I102,I$3:I101,J$3:J101,1,,-1)+1,1))</f>
        <v>2</v>
      </c>
      <c r="K102" s="173">
        <f>IF(I102="","",_xlfn.XLOOKUP(I102,I$3:I101,K$3:K101,0,,-1)+IF($D102=" ",1,0))</f>
        <v>0</v>
      </c>
      <c r="L102" s="70">
        <v>3.2</v>
      </c>
      <c r="M102" s="71">
        <v>43.85</v>
      </c>
      <c r="N102" s="293" t="b">
        <v>0</v>
      </c>
      <c r="O102" s="72">
        <f>IF(OR(W102="",W103=""),"",ROUND(IF(L104&gt;0,IF(M102&gt;0,M102,IF(M103&gt;0,IF(N102=TRUE,ROUND((M103*W102)/W103,0),(M103*W102)/W103),IF(N102=TRUE,ROUND((M104*W102)/W104,0),(M104*W102)/W104))),IF(M102&gt;0,M102,IF(N102=TRUE,ROUND((M103*W102)/W103,0),(M103*W102)/W103))),2))</f>
        <v>43.85</v>
      </c>
      <c r="P102" s="73">
        <f t="shared" ref="P102:P132" si="41">IF(OR(L102="",O102=""),"",IF($D102="1/2W",O102/2+O102/2*L102,IF($D102="1/2L",O102/2,O102*L102)))</f>
        <v>140.32000000000002</v>
      </c>
      <c r="Q102" s="320">
        <f>IF($A102="Anulado",0,IF(OR($A102="LOSS",$A102="OK"),IF(OR($D102="W",$D102="1/2W",$D102="1/2L"),P102-O102,IF($D102="L",-O102,0))+IF(OR($D103="W",$D103="1/2W",$D103="1/2L"),P103-O103,IF($D103="L",-O103,0))+IF(OR($D104="W",$D104="1/2W",$D104="1/2L"),P104-O104,IF($D104="L",-O104,0)),IF(AND(OR($D102="W",$D102="1/2W",$D102="1/2L"),D103="W"),P102+P103-SUM(O102:O104)+_xlfn.XLOOKUP("X",D102:D104,O102:O104,0),IF(AND(D102=TRUE,D104="W"),P102+P104-SUM(O102:O104),IF(AND(D103="W",D104="W"),P103+P104-SUM(O102:O104)+_xlfn.XLOOKUP("X",D102:D104,O102:O104,0),IF(L104&gt;0,IF(OR($D102="W",$D102="1/2W",$D102="1/2L"),P102-SUM(O102:O104)+_xlfn.XLOOKUP("X",D102:D104,O102:O104,0),IF(OR($D102="W",$D102="1/2W",$D102="1/2L"),P103-SUM(O102:O104)+_xlfn.XLOOKUP("X",D102:D104,O102:O104,0),IF(OR($D102="W",$D102="1/2W",$D102="1/2L"),P104-SUM(O102:O104)+_xlfn.XLOOKUP("X",D102:D104,O102:O104,0),IF(SUM(P102:P104)/3-SUM(O102:O104)+_xlfn.XLOOKUP("X",D102:D104,O102:O104,0)&gt;0,SUM(P102:P104)/3-SUM(O102:O104)+_xlfn.XLOOKUP("X",D102:D104,O102:O104,0),LARGE(P102:P104,1)-SUM(O102:O104))))),IF(OR($D102="W",$D102="1/2W",$D102="1/2L"),P102-SUM(O102:O103)+_xlfn.XLOOKUP("X",D102:D104,O102:O104,0),IF(OR($D102="W",$D102="1/2W",$D102="1/2L"),P103-SUM(O102:O103)+_xlfn.XLOOKUP("X",D102:D104,O102:O104,0),SUM(P102:P103)/2-SUM(O102:O103)+_xlfn.XLOOKUP("X",D102:D104,O102:O104,0)))))))))</f>
        <v>6.5219999999999985</v>
      </c>
      <c r="R102" s="319">
        <f>IF(Q102=0,0,Q102/SUM(O102:O104))</f>
        <v>4.8744394618834064E-2</v>
      </c>
      <c r="S102" s="296">
        <f>IF($B102=$B99,IF(OR($A102="LOSS",$A102="OK",$A102="Anulada"),Q102,0)+S99,IF(OR($A102="LOSS",$A102="OK",$A102="Anulada"),Q102,0))</f>
        <v>23.199999999999982</v>
      </c>
      <c r="T102" s="296">
        <f>IF($B102=$B99,IF(Q102&lt;0,IF(G104="",Q102,0),Q102)+T99,Q102)</f>
        <v>11.621999999999993</v>
      </c>
      <c r="U102" s="296">
        <f>IF($B102=$B99,IF(Q102&lt;0,IF(G104="",Q102,0),Q102)+U99,Q102)</f>
        <v>23.199999999999982</v>
      </c>
      <c r="V102" s="323">
        <f>IF(U102=0,0,U102/X102)</f>
        <v>5.0635121567942691E-2</v>
      </c>
      <c r="W102" s="74">
        <f>IF(L102="","",IF(L104&gt;0,(SUM(L102:L104)/L102)/(SUM(L102:L104)/L102+SUM(L102:L104)/L103+SUM(L102:L104)/L104),L103/SUM(L102:L103)))</f>
        <v>0.32773109243697479</v>
      </c>
      <c r="X102" s="321">
        <f>IF($B102=$B99,X99+SUM(O102:O104),SUM(O102:O104))</f>
        <v>458.18</v>
      </c>
      <c r="Y102" s="296">
        <f>IF($A102=" ",SUM(O102:O104),0)+Y99</f>
        <v>0</v>
      </c>
      <c r="Z102" s="296">
        <f>IF($B102="","",Z99+Q102)</f>
        <v>156.55856820895525</v>
      </c>
      <c r="AA102" s="225">
        <f t="shared" si="40"/>
        <v>0</v>
      </c>
      <c r="AB102" s="225">
        <f t="shared" si="40"/>
        <v>0</v>
      </c>
      <c r="AC102" s="227">
        <f t="shared" si="40"/>
        <v>-43.85</v>
      </c>
      <c r="AD102" s="225">
        <f t="shared" si="40"/>
        <v>0</v>
      </c>
      <c r="AE102" s="225">
        <f t="shared" si="40"/>
        <v>0</v>
      </c>
      <c r="AF102" s="225">
        <f t="shared" si="40"/>
        <v>0</v>
      </c>
      <c r="AG102" s="224">
        <f t="shared" si="40"/>
        <v>0</v>
      </c>
      <c r="AH102" s="223">
        <f t="shared" si="23"/>
        <v>0</v>
      </c>
      <c r="AI102" s="224">
        <f t="shared" si="24"/>
        <v>0</v>
      </c>
      <c r="AJ102" s="223">
        <f t="shared" si="25"/>
        <v>0</v>
      </c>
      <c r="AK102" s="224">
        <f t="shared" si="26"/>
        <v>0</v>
      </c>
      <c r="AL102" s="223">
        <f t="shared" si="27"/>
        <v>0</v>
      </c>
      <c r="AM102" s="224">
        <f t="shared" si="28"/>
        <v>1</v>
      </c>
      <c r="AN102" s="223">
        <f t="shared" si="29"/>
        <v>0</v>
      </c>
      <c r="AO102" s="224">
        <f t="shared" si="30"/>
        <v>0</v>
      </c>
      <c r="AP102" s="223">
        <f t="shared" si="31"/>
        <v>0</v>
      </c>
      <c r="AQ102" s="224">
        <f t="shared" si="32"/>
        <v>0</v>
      </c>
      <c r="AR102" s="223">
        <f t="shared" si="33"/>
        <v>0</v>
      </c>
      <c r="AS102" s="224">
        <f t="shared" si="34"/>
        <v>0</v>
      </c>
      <c r="AT102" s="223">
        <f t="shared" si="35"/>
        <v>0</v>
      </c>
      <c r="AU102" s="225">
        <f t="shared" si="36"/>
        <v>0</v>
      </c>
      <c r="AV102" s="226">
        <f>IF($B102="","",$B102)</f>
        <v>3</v>
      </c>
    </row>
    <row r="103" spans="1:48" ht="14.5" customHeight="1" x14ac:dyDescent="0.2">
      <c r="A103" s="308"/>
      <c r="B103" s="282"/>
      <c r="C103" s="303"/>
      <c r="D103" s="79" t="s">
        <v>31</v>
      </c>
      <c r="E103" s="277"/>
      <c r="F103" s="291"/>
      <c r="G103" s="80" t="s">
        <v>60</v>
      </c>
      <c r="H103" s="277"/>
      <c r="I103" s="81" t="s">
        <v>20</v>
      </c>
      <c r="J103" s="83">
        <f>IF(I103="","",IF(_xlfn.XLOOKUP(I103,I$3:I102,$AV$3:AV102,0,,-1)=AV103,_xlfn.XLOOKUP(I103,I$3:I102,J$3:J102,1,,-1)+1,1))</f>
        <v>3</v>
      </c>
      <c r="K103" s="174">
        <f>IF(I103="","",_xlfn.XLOOKUP(I103,I$3:I102,K$3:K102,0,,-1)+IF($D103=" ",1,0))</f>
        <v>0</v>
      </c>
      <c r="L103" s="84">
        <v>1.56</v>
      </c>
      <c r="M103" s="85"/>
      <c r="N103" s="294"/>
      <c r="O103" s="86">
        <f>IF(OR(W102="",W103=""),"",ROUND(IF(L104&gt;0,IF(M103&gt;0,M103,IF(M102&gt;0,IF(N102=TRUE,ROUND((M102*W103)/W102,0),(M102*W103)/W102),IF(M103&gt;0,IF(N102=TRUE,ROUND(M103,0),M103),IF(M104&gt;0,IF(N102=TRUE,ROUND(O104*W103/W104,0),O104*W103/W104),0)))),IF(M103&gt;0,M103,IF(N102=TRUE,ROUND((M102*W103)/W102,0),(M102*W103)/W102))),2))</f>
        <v>89.95</v>
      </c>
      <c r="P103" s="87">
        <f t="shared" si="41"/>
        <v>140.322</v>
      </c>
      <c r="Q103" s="277"/>
      <c r="R103" s="286"/>
      <c r="S103" s="286"/>
      <c r="T103" s="286"/>
      <c r="U103" s="286"/>
      <c r="V103" s="288"/>
      <c r="W103" s="88">
        <f>IF(L103="","",IF(L104&gt;0,(SUM(L102:L104)/L103)/(SUM(L102:L104)/L102+SUM(L102:L104)/L103+SUM(L102:L104)/L104),L102/SUM(L102:L103)))</f>
        <v>0.67226890756302526</v>
      </c>
      <c r="X103" s="311"/>
      <c r="Y103" s="298"/>
      <c r="Z103" s="298"/>
      <c r="AA103" s="225">
        <f t="shared" ref="AA103:AG112" si="42">IF($I103=AA$2,IF(OR($D103="W",$D103="1/2W",$D103="1/2L"),$P103-$O103,IF($D103="X",0,-$O103)),0)</f>
        <v>0</v>
      </c>
      <c r="AB103" s="225">
        <f t="shared" si="42"/>
        <v>0</v>
      </c>
      <c r="AC103" s="227">
        <f t="shared" si="42"/>
        <v>50.372</v>
      </c>
      <c r="AD103" s="225">
        <f t="shared" si="42"/>
        <v>0</v>
      </c>
      <c r="AE103" s="225">
        <f t="shared" si="42"/>
        <v>0</v>
      </c>
      <c r="AF103" s="225">
        <f t="shared" si="42"/>
        <v>0</v>
      </c>
      <c r="AG103" s="224">
        <f t="shared" si="42"/>
        <v>0</v>
      </c>
      <c r="AH103" s="223">
        <f t="shared" si="23"/>
        <v>0</v>
      </c>
      <c r="AI103" s="224">
        <f t="shared" si="24"/>
        <v>0</v>
      </c>
      <c r="AJ103" s="223">
        <f t="shared" si="25"/>
        <v>0</v>
      </c>
      <c r="AK103" s="224">
        <f t="shared" si="26"/>
        <v>0</v>
      </c>
      <c r="AL103" s="223">
        <f t="shared" si="27"/>
        <v>1</v>
      </c>
      <c r="AM103" s="224">
        <f t="shared" si="28"/>
        <v>0</v>
      </c>
      <c r="AN103" s="223">
        <f t="shared" si="29"/>
        <v>0</v>
      </c>
      <c r="AO103" s="224">
        <f t="shared" si="30"/>
        <v>0</v>
      </c>
      <c r="AP103" s="223">
        <f t="shared" si="31"/>
        <v>0</v>
      </c>
      <c r="AQ103" s="224">
        <f t="shared" si="32"/>
        <v>0</v>
      </c>
      <c r="AR103" s="223">
        <f t="shared" si="33"/>
        <v>0</v>
      </c>
      <c r="AS103" s="224">
        <f t="shared" si="34"/>
        <v>0</v>
      </c>
      <c r="AT103" s="223">
        <f t="shared" si="35"/>
        <v>0</v>
      </c>
      <c r="AU103" s="225">
        <f t="shared" si="36"/>
        <v>0</v>
      </c>
      <c r="AV103" s="226">
        <f>IF($B102="","",$B102)</f>
        <v>3</v>
      </c>
    </row>
    <row r="104" spans="1:48" ht="14.5" customHeight="1" x14ac:dyDescent="0.2">
      <c r="A104" s="309"/>
      <c r="B104" s="283"/>
      <c r="C104" s="304"/>
      <c r="D104" s="90" t="s">
        <v>32</v>
      </c>
      <c r="E104" s="278"/>
      <c r="F104" s="292"/>
      <c r="G104" s="109"/>
      <c r="H104" s="278"/>
      <c r="I104" s="110"/>
      <c r="J104" s="112" t="str">
        <f>IF(I104="","",IF(_xlfn.XLOOKUP(I104,I$3:I103,$AV$3:AV103,0,,-1)=AV104,_xlfn.XLOOKUP(I104,I$3:I103,J$3:J103,1,,-1)+1,1))</f>
        <v/>
      </c>
      <c r="K104" s="115" t="str">
        <f>IF(I104="","",_xlfn.XLOOKUP(I104,I$3:I103,K$3:K103,0,,-1)+IF($D104=" ",1,0))</f>
        <v/>
      </c>
      <c r="L104" s="113"/>
      <c r="M104" s="96"/>
      <c r="N104" s="295"/>
      <c r="O104" s="114" t="str">
        <f>IF(OR(W102="",W103=""),"",IF(L104&gt;0,ROUND(IF(M104&gt;0,M104,IF(M102&gt;0,IF(N102=TRUE,ROUND((M102*W104)/W102,0),(M102*W104)/W102),IF(M103&gt;0,IF(N102=TRUE,ROUND((M103*W104)/W103,0),(M103*W104)/W103),IF(M104&gt;0,M104,0)))),2),""))</f>
        <v/>
      </c>
      <c r="P104" s="115" t="str">
        <f t="shared" si="41"/>
        <v/>
      </c>
      <c r="Q104" s="278"/>
      <c r="R104" s="278"/>
      <c r="S104" s="278"/>
      <c r="T104" s="278"/>
      <c r="U104" s="278"/>
      <c r="V104" s="289"/>
      <c r="W104" s="116" t="str">
        <f>IF(L104="","",(SUM(L102:L104)/L104)/(SUM(L102:L104)/L102+SUM(L102:L104)/L103+SUM(L102:L104)/L104))</f>
        <v/>
      </c>
      <c r="X104" s="311"/>
      <c r="Y104" s="298"/>
      <c r="Z104" s="298"/>
      <c r="AA104" s="225">
        <f t="shared" si="42"/>
        <v>0</v>
      </c>
      <c r="AB104" s="225">
        <f t="shared" si="42"/>
        <v>0</v>
      </c>
      <c r="AC104" s="225">
        <f t="shared" si="42"/>
        <v>0</v>
      </c>
      <c r="AD104" s="225">
        <f t="shared" si="42"/>
        <v>0</v>
      </c>
      <c r="AE104" s="225">
        <f t="shared" si="42"/>
        <v>0</v>
      </c>
      <c r="AF104" s="225">
        <f t="shared" si="42"/>
        <v>0</v>
      </c>
      <c r="AG104" s="224">
        <f t="shared" si="42"/>
        <v>0</v>
      </c>
      <c r="AH104" s="223">
        <f t="shared" si="23"/>
        <v>0</v>
      </c>
      <c r="AI104" s="224">
        <f t="shared" si="24"/>
        <v>0</v>
      </c>
      <c r="AJ104" s="223">
        <f t="shared" si="25"/>
        <v>0</v>
      </c>
      <c r="AK104" s="224">
        <f t="shared" si="26"/>
        <v>0</v>
      </c>
      <c r="AL104" s="223">
        <f t="shared" si="27"/>
        <v>0</v>
      </c>
      <c r="AM104" s="224">
        <f t="shared" si="28"/>
        <v>0</v>
      </c>
      <c r="AN104" s="223">
        <f t="shared" si="29"/>
        <v>0</v>
      </c>
      <c r="AO104" s="224">
        <f t="shared" si="30"/>
        <v>0</v>
      </c>
      <c r="AP104" s="223">
        <f t="shared" si="31"/>
        <v>0</v>
      </c>
      <c r="AQ104" s="224">
        <f t="shared" si="32"/>
        <v>0</v>
      </c>
      <c r="AR104" s="223">
        <f t="shared" si="33"/>
        <v>0</v>
      </c>
      <c r="AS104" s="224">
        <f t="shared" si="34"/>
        <v>0</v>
      </c>
      <c r="AT104" s="223">
        <f t="shared" si="35"/>
        <v>0</v>
      </c>
      <c r="AU104" s="225">
        <f t="shared" si="36"/>
        <v>0</v>
      </c>
      <c r="AV104" s="226">
        <f>IF($B102="","",$B102)</f>
        <v>3</v>
      </c>
    </row>
    <row r="105" spans="1:48" ht="14.5" customHeight="1" x14ac:dyDescent="0.2">
      <c r="A105" s="312" t="str">
        <f>IF(OR(D105="W",D106="W",D107="W",D105="1/2W",D106="1/2W",D107="1/2W",D105="1/2L",D106="1/2L",D107="1/2L"),"OK",IF(OR(D105="L",D106="L",D107="L"),"LOSS",IF(OR(D105="X",D106="X",D107="X"),"Anulado"," ")))</f>
        <v>OK</v>
      </c>
      <c r="B105" s="299">
        <f>IF(E105="","",$B102)</f>
        <v>3</v>
      </c>
      <c r="C105" s="302" t="str">
        <f>IF(E105=""," ","– "&amp;COUNTIF(B$3:B107,$B105))</f>
        <v>– 5</v>
      </c>
      <c r="D105" s="25" t="s">
        <v>31</v>
      </c>
      <c r="E105" s="325">
        <v>44716.208333333336</v>
      </c>
      <c r="F105" s="315" t="s">
        <v>467</v>
      </c>
      <c r="G105" s="117" t="s">
        <v>468</v>
      </c>
      <c r="H105" s="306" t="str">
        <f ca="1">IF(E105="","",IF(AND(DAY(E105)&lt;DAY(TODAY()),$A105=" "),"???",IF($A105=" ",IF(AND(DAY(E105)=DAY(TODAY()),HOUR(E105)&lt;=HOUR(NOW())+1),IF(AND(HOUR(E105)+2&lt;=HOUR(NOW()),DAY(E105)&lt;=DAY(TODAY()),MINUTE(E105)&lt;=MINUTE(NOW())),"???",IF(OR(MINUTE(E105)&lt;=MINUTE(NOW()),HOUR(E105)&lt;=HOUR(NOW())),"!!!","")),""),"")))</f>
        <v/>
      </c>
      <c r="I105" s="27" t="s">
        <v>20</v>
      </c>
      <c r="J105" s="175">
        <f>IF(I105="","",IF(_xlfn.XLOOKUP(I105,I$3:I104,$AV$3:AV104,0,,-1)=AV105,_xlfn.XLOOKUP(I105,I$3:I104,J$3:J104,1,,-1)+1,1))</f>
        <v>4</v>
      </c>
      <c r="K105" s="176">
        <f>IF(I105="","",_xlfn.XLOOKUP(I105,I$3:I104,K$3:K104,0,,-1)+IF($D105=" ",1,0))</f>
        <v>0</v>
      </c>
      <c r="L105" s="118">
        <v>2.1</v>
      </c>
      <c r="M105" s="119">
        <v>10.5</v>
      </c>
      <c r="N105" s="318" t="b">
        <v>0</v>
      </c>
      <c r="O105" s="102">
        <f>IF(OR(W105="",W106=""),"",ROUND(IF(L107&gt;0,IF(M105&gt;0,M105,IF(M106&gt;0,IF(N105=TRUE,ROUND((M106*W105)/W106,0),(M106*W105)/W106),IF(N105=TRUE,ROUND((M107*W105)/W107,0),(M107*W105)/W107))),IF(M105&gt;0,M105,IF(N105=TRUE,ROUND((M106*W105)/W106,0),(M106*W105)/W106))),2))</f>
        <v>10.5</v>
      </c>
      <c r="P105" s="33">
        <f t="shared" si="41"/>
        <v>22.05</v>
      </c>
      <c r="Q105" s="301">
        <f>IF($A105="Anulado",0,IF(OR($A105="LOSS",$A105="OK"),IF(OR($D105="W",$D105="1/2W",$D105="1/2L"),P105-O105,IF($D105="L",-O105,0))+IF(OR($D106="W",$D106="1/2W",$D106="1/2L"),P106-O106,IF($D106="L",-O106,0))+IF(OR($D107="W",$D107="1/2W",$D107="1/2L"),P107-O107,IF($D107="L",-O107,0)),IF(AND(OR($D105="W",$D105="1/2W",$D105="1/2L"),D106="W"),P105+P106-SUM(O105:O107)+_xlfn.XLOOKUP("X",D105:D107,O105:O107,0),IF(AND(D105=TRUE,D107="W"),P105+P107-SUM(O105:O107),IF(AND(D106="W",D107="W"),P106+P107-SUM(O105:O107)+_xlfn.XLOOKUP("X",D105:D107,O105:O107,0),IF(L107&gt;0,IF(OR($D105="W",$D105="1/2W",$D105="1/2L"),P105-SUM(O105:O107)+_xlfn.XLOOKUP("X",D105:D107,O105:O107,0),IF(OR($D105="W",$D105="1/2W",$D105="1/2L"),P106-SUM(O105:O107)+_xlfn.XLOOKUP("X",D105:D107,O105:O107,0),IF(OR($D105="W",$D105="1/2W",$D105="1/2L"),P107-SUM(O105:O107)+_xlfn.XLOOKUP("X",D105:D107,O105:O107,0),IF(SUM(P105:P107)/3-SUM(O105:O107)+_xlfn.XLOOKUP("X",D105:D107,O105:O107,0)&gt;0,SUM(P105:P107)/3-SUM(O105:O107)+_xlfn.XLOOKUP("X",D105:D107,O105:O107,0),LARGE(P105:P107,1)-SUM(O105:O107))))),IF(OR($D105="W",$D105="1/2W",$D105="1/2L"),P105-SUM(O105:O106)+_xlfn.XLOOKUP("X",D105:D107,O105:O107,0),IF(OR($D105="W",$D105="1/2W",$D105="1/2L"),P106-SUM(O105:O106)+_xlfn.XLOOKUP("X",D105:D107,O105:O107,0),SUM(P105:P106)/2-SUM(O105:O106)+_xlfn.XLOOKUP("X",D105:D107,O105:O107,0)))))))))</f>
        <v>1.25</v>
      </c>
      <c r="R105" s="300">
        <f>IF(Q105=0,0,Q105/SUM(O105:O107))</f>
        <v>6.0096153846153841E-2</v>
      </c>
      <c r="S105" s="285">
        <f>IF($B105=$B102,IF(OR($A105="LOSS",$A105="OK",$A105="Anulada"),Q105,0)+S102,IF(OR($A105="LOSS",$A105="OK",$A105="Anulada"),Q105,0))</f>
        <v>24.449999999999982</v>
      </c>
      <c r="T105" s="285">
        <f>IF($B105="",0,IF($B105=$B102,IF(G107="",IF(OR(G105="DNB1",G105="DNB2",G105="AH1(0)",G105="AH2(0)",G105="AH1(1)",G105="AH2(1)",G105="AH1(2)",G105="AH2(2)",G105="AH1(3)",G105="AH2(3)",G105="AH1(4)",G105="AH2(4)"),0,IF(Q105&lt;0,IF(G107="",SMALL(P105:P107,1)-SUM(O105:O107),0),SMALL(P105:P107,1)-SUM(O105:O107))),IF(Q105&lt;0,IF(G107="",SMALL(P105:P107,1)-SUM(O105:O107),0),SMALL(P105:P107,1)-SUM(O105:O107)))+T102,IF(G107="",IF(OR(G105="DNB1",G105="DNB2",G105="AH1(0)",G105="AH2(0)",G105="AH1(1)",G105="AH2(1)",G105="AH1(2)",G105="AH2(2)",G105="AH1(3)",G105="AH2(3)",G105="AH1(4)",G105="AH2(4)"),0,IF(Q105&lt;0,IF(G107="",SMALL(P105:P107,1)-SUM(O105:O107),0),SMALL(P105:P107,1)-SUM(O105:O107))),IF(Q105&lt;0,IF(G107="",SMALL(P105:P107,1)-SUM(O105:O107),0),SMALL(P105:P107,1)-SUM(O105:O107)))))</f>
        <v>12.863999999999994</v>
      </c>
      <c r="U105" s="285">
        <f>IF($B105=$B102,IF(Q105&lt;0,IF(G107="",Q105,0),Q105)+U102,Q105)</f>
        <v>24.449999999999982</v>
      </c>
      <c r="V105" s="287">
        <f>IF(U105=0,0,U105/X105)</f>
        <v>5.10459726919704E-2</v>
      </c>
      <c r="W105" s="34">
        <f>IF(L105="","",IF(L107&gt;0,(SUM(L105:L107)/L105)/(SUM(L105:L107)/L105+SUM(L105:L107)/L106+SUM(L105:L107)/L107),L106/SUM(L105:L106)))</f>
        <v>0.50471698113207553</v>
      </c>
      <c r="X105" s="322">
        <f>IF($B105=$B102,X102+SUM(O105:O107),SUM(O105:O107))</f>
        <v>478.98</v>
      </c>
      <c r="Y105" s="285">
        <f>IF($A105=" ",SUM(O105:O107),0)+Y102</f>
        <v>0</v>
      </c>
      <c r="Z105" s="285">
        <f>IF($B105="","",Z102+Q105)</f>
        <v>157.80856820895525</v>
      </c>
      <c r="AA105" s="225">
        <f t="shared" si="42"/>
        <v>0</v>
      </c>
      <c r="AB105" s="225">
        <f t="shared" si="42"/>
        <v>0</v>
      </c>
      <c r="AC105" s="227">
        <f t="shared" si="42"/>
        <v>11.55</v>
      </c>
      <c r="AD105" s="225">
        <f t="shared" si="42"/>
        <v>0</v>
      </c>
      <c r="AE105" s="225">
        <f t="shared" si="42"/>
        <v>0</v>
      </c>
      <c r="AF105" s="225">
        <f t="shared" si="42"/>
        <v>0</v>
      </c>
      <c r="AG105" s="224">
        <f t="shared" si="42"/>
        <v>0</v>
      </c>
      <c r="AH105" s="223">
        <f t="shared" si="23"/>
        <v>0</v>
      </c>
      <c r="AI105" s="224">
        <f t="shared" si="24"/>
        <v>0</v>
      </c>
      <c r="AJ105" s="223">
        <f t="shared" si="25"/>
        <v>0</v>
      </c>
      <c r="AK105" s="224">
        <f t="shared" si="26"/>
        <v>0</v>
      </c>
      <c r="AL105" s="223">
        <f t="shared" si="27"/>
        <v>1</v>
      </c>
      <c r="AM105" s="224">
        <f t="shared" si="28"/>
        <v>0</v>
      </c>
      <c r="AN105" s="223">
        <f t="shared" si="29"/>
        <v>0</v>
      </c>
      <c r="AO105" s="224">
        <f t="shared" si="30"/>
        <v>0</v>
      </c>
      <c r="AP105" s="223">
        <f t="shared" si="31"/>
        <v>0</v>
      </c>
      <c r="AQ105" s="224">
        <f t="shared" si="32"/>
        <v>0</v>
      </c>
      <c r="AR105" s="223">
        <f t="shared" si="33"/>
        <v>0</v>
      </c>
      <c r="AS105" s="224">
        <f t="shared" si="34"/>
        <v>0</v>
      </c>
      <c r="AT105" s="223">
        <f t="shared" si="35"/>
        <v>0</v>
      </c>
      <c r="AU105" s="225">
        <f t="shared" si="36"/>
        <v>0</v>
      </c>
      <c r="AV105" s="219">
        <f>IF($B105="","",$B105)</f>
        <v>3</v>
      </c>
    </row>
    <row r="106" spans="1:48" ht="14.5" customHeight="1" x14ac:dyDescent="0.2">
      <c r="A106" s="308"/>
      <c r="B106" s="282"/>
      <c r="C106" s="303"/>
      <c r="D106" s="39" t="s">
        <v>28</v>
      </c>
      <c r="E106" s="277"/>
      <c r="F106" s="291"/>
      <c r="G106" s="120" t="s">
        <v>469</v>
      </c>
      <c r="H106" s="277"/>
      <c r="I106" s="42" t="s">
        <v>23</v>
      </c>
      <c r="J106" s="177">
        <f>IF(I106="","",IF(_xlfn.XLOOKUP(I106,I$3:I105,$AV$3:AV105,0,,-1)=AV106,_xlfn.XLOOKUP(I106,I$3:I105,J$3:J105,1,,-1)+1,1))</f>
        <v>2</v>
      </c>
      <c r="K106" s="178">
        <f>IF(I106="","",_xlfn.XLOOKUP(I106,I$3:I105,K$3:K105,0,,-1)+IF($D106=" ",1,0))</f>
        <v>0</v>
      </c>
      <c r="L106" s="121">
        <v>2.14</v>
      </c>
      <c r="M106" s="122"/>
      <c r="N106" s="294"/>
      <c r="O106" s="47">
        <f>IF(OR(W105="",W106=""),"",ROUND(IF(L107&gt;0,IF(M106&gt;0,M106,IF(M105&gt;0,IF(N105=TRUE,ROUND((M105*W106)/W105,0),(M105*W106)/W105),IF(M106&gt;0,IF(N105=TRUE,ROUND(M106,0),M106),IF(M107&gt;0,IF(N105=TRUE,ROUND(O107*W106/W107,0),O107*W106/W107),0)))),IF(M106&gt;0,M106,IF(N105=TRUE,ROUND((M105*W106)/W105,0),(M105*W106)/W105))),2))</f>
        <v>10.3</v>
      </c>
      <c r="P106" s="48">
        <f t="shared" si="41"/>
        <v>22.042000000000002</v>
      </c>
      <c r="Q106" s="277"/>
      <c r="R106" s="286"/>
      <c r="S106" s="286"/>
      <c r="T106" s="286"/>
      <c r="U106" s="286"/>
      <c r="V106" s="288"/>
      <c r="W106" s="49">
        <f>IF(L106="","",IF(L107&gt;0,(SUM(L105:L107)/L106)/(SUM(L105:L107)/L105+SUM(L105:L107)/L106+SUM(L105:L107)/L107),L105/SUM(L105:L106)))</f>
        <v>0.49528301886792453</v>
      </c>
      <c r="X106" s="311"/>
      <c r="Y106" s="298"/>
      <c r="Z106" s="298"/>
      <c r="AA106" s="225">
        <f t="shared" si="42"/>
        <v>0</v>
      </c>
      <c r="AB106" s="225">
        <f t="shared" si="42"/>
        <v>0</v>
      </c>
      <c r="AC106" s="225">
        <f t="shared" si="42"/>
        <v>0</v>
      </c>
      <c r="AD106" s="225">
        <f t="shared" si="42"/>
        <v>0</v>
      </c>
      <c r="AE106" s="225">
        <f t="shared" si="42"/>
        <v>0</v>
      </c>
      <c r="AF106" s="227">
        <f t="shared" si="42"/>
        <v>-10.3</v>
      </c>
      <c r="AG106" s="224">
        <f t="shared" si="42"/>
        <v>0</v>
      </c>
      <c r="AH106" s="223">
        <f t="shared" si="23"/>
        <v>0</v>
      </c>
      <c r="AI106" s="224">
        <f t="shared" si="24"/>
        <v>0</v>
      </c>
      <c r="AJ106" s="223">
        <f t="shared" si="25"/>
        <v>0</v>
      </c>
      <c r="AK106" s="224">
        <f t="shared" si="26"/>
        <v>0</v>
      </c>
      <c r="AL106" s="223">
        <f t="shared" si="27"/>
        <v>0</v>
      </c>
      <c r="AM106" s="224">
        <f t="shared" si="28"/>
        <v>0</v>
      </c>
      <c r="AN106" s="223">
        <f t="shared" si="29"/>
        <v>0</v>
      </c>
      <c r="AO106" s="224">
        <f t="shared" si="30"/>
        <v>0</v>
      </c>
      <c r="AP106" s="223">
        <f t="shared" si="31"/>
        <v>0</v>
      </c>
      <c r="AQ106" s="224">
        <f t="shared" si="32"/>
        <v>0</v>
      </c>
      <c r="AR106" s="223">
        <f t="shared" si="33"/>
        <v>0</v>
      </c>
      <c r="AS106" s="224">
        <f t="shared" si="34"/>
        <v>1</v>
      </c>
      <c r="AT106" s="223">
        <f t="shared" si="35"/>
        <v>0</v>
      </c>
      <c r="AU106" s="225">
        <f t="shared" si="36"/>
        <v>0</v>
      </c>
      <c r="AV106" s="219">
        <f>IF($B105="","",$B105)</f>
        <v>3</v>
      </c>
    </row>
    <row r="107" spans="1:48" ht="24.5" customHeight="1" x14ac:dyDescent="0.2">
      <c r="A107" s="309"/>
      <c r="B107" s="283"/>
      <c r="C107" s="304"/>
      <c r="D107" s="54" t="s">
        <v>32</v>
      </c>
      <c r="E107" s="278"/>
      <c r="F107" s="292"/>
      <c r="G107" s="134"/>
      <c r="H107" s="278"/>
      <c r="I107" s="57"/>
      <c r="J107" s="179" t="str">
        <f>IF(I107="","",IF(_xlfn.XLOOKUP(I107,I$3:I106,$AV$3:AV106,0,,-1)=AV107,_xlfn.XLOOKUP(I107,I$3:I106,J$3:J106,1,,-1)+1,1))</f>
        <v/>
      </c>
      <c r="K107" s="63" t="str">
        <f>IF(I107="","",_xlfn.XLOOKUP(I107,I$3:I106,K$3:K106,0,,-1)+IF($D107=" ",1,0))</f>
        <v/>
      </c>
      <c r="L107" s="55"/>
      <c r="M107" s="128"/>
      <c r="N107" s="295"/>
      <c r="O107" s="62" t="str">
        <f>IF(OR(W105="",W106=""),"",IF(L107&gt;0,ROUND(IF(M107&gt;0,M107,IF(M105&gt;0,IF(N105=TRUE,ROUND((M105*W107)/W105,0),(M105*W107)/W105),IF(M106&gt;0,IF(N105=TRUE,ROUND((M106*W107)/W106,0),(M106*W107)/W106),IF(M107&gt;0,M107,0)))),2),""))</f>
        <v/>
      </c>
      <c r="P107" s="63" t="str">
        <f t="shared" si="41"/>
        <v/>
      </c>
      <c r="Q107" s="278"/>
      <c r="R107" s="278"/>
      <c r="S107" s="278"/>
      <c r="T107" s="278"/>
      <c r="U107" s="278"/>
      <c r="V107" s="289"/>
      <c r="W107" s="64" t="str">
        <f>IF(L107="","",(SUM(L105:L107)/L107)/(SUM(L105:L107)/L105+SUM(L105:L107)/L106+SUM(L105:L107)/L107))</f>
        <v/>
      </c>
      <c r="X107" s="311"/>
      <c r="Y107" s="298"/>
      <c r="Z107" s="298"/>
      <c r="AA107" s="225">
        <f t="shared" si="42"/>
        <v>0</v>
      </c>
      <c r="AB107" s="225">
        <f t="shared" si="42"/>
        <v>0</v>
      </c>
      <c r="AC107" s="225">
        <f t="shared" si="42"/>
        <v>0</v>
      </c>
      <c r="AD107" s="225">
        <f t="shared" si="42"/>
        <v>0</v>
      </c>
      <c r="AE107" s="225">
        <f t="shared" si="42"/>
        <v>0</v>
      </c>
      <c r="AF107" s="225">
        <f t="shared" si="42"/>
        <v>0</v>
      </c>
      <c r="AG107" s="224">
        <f t="shared" si="42"/>
        <v>0</v>
      </c>
      <c r="AH107" s="223">
        <f t="shared" si="23"/>
        <v>0</v>
      </c>
      <c r="AI107" s="224">
        <f t="shared" si="24"/>
        <v>0</v>
      </c>
      <c r="AJ107" s="223">
        <f t="shared" si="25"/>
        <v>0</v>
      </c>
      <c r="AK107" s="224">
        <f t="shared" si="26"/>
        <v>0</v>
      </c>
      <c r="AL107" s="223">
        <f t="shared" si="27"/>
        <v>0</v>
      </c>
      <c r="AM107" s="224">
        <f t="shared" si="28"/>
        <v>0</v>
      </c>
      <c r="AN107" s="223">
        <f t="shared" si="29"/>
        <v>0</v>
      </c>
      <c r="AO107" s="224">
        <f t="shared" si="30"/>
        <v>0</v>
      </c>
      <c r="AP107" s="223">
        <f t="shared" si="31"/>
        <v>0</v>
      </c>
      <c r="AQ107" s="224">
        <f t="shared" si="32"/>
        <v>0</v>
      </c>
      <c r="AR107" s="223">
        <f t="shared" si="33"/>
        <v>0</v>
      </c>
      <c r="AS107" s="224">
        <f t="shared" si="34"/>
        <v>0</v>
      </c>
      <c r="AT107" s="223">
        <f t="shared" si="35"/>
        <v>0</v>
      </c>
      <c r="AU107" s="225">
        <f t="shared" si="36"/>
        <v>0</v>
      </c>
      <c r="AV107" s="219">
        <f>IF($B105="","",$B105)</f>
        <v>3</v>
      </c>
    </row>
    <row r="108" spans="1:48" ht="14.5" customHeight="1" x14ac:dyDescent="0.2">
      <c r="A108" s="307" t="str">
        <f>IF(OR(D108="W",D109="W",D110="W",D108="1/2W",D109="1/2W",D110="1/2W",D108="1/2L",D109="1/2L",D110="1/2L"),"OK",IF(OR(D108="L",D109="L",D110="L"),"LOSS",IF(OR(D108="X",D109="X",D110="X"),"Anulado"," ")))</f>
        <v>OK</v>
      </c>
      <c r="B108" s="281">
        <f>IF(E108="","",$B105)</f>
        <v>3</v>
      </c>
      <c r="C108" s="305" t="str">
        <f>IF(E108=""," ","– "&amp;COUNTIF(B$3:B110,$B108))</f>
        <v>– 6</v>
      </c>
      <c r="D108" s="65" t="s">
        <v>28</v>
      </c>
      <c r="E108" s="326">
        <v>44715.270833333336</v>
      </c>
      <c r="F108" s="314" t="s">
        <v>470</v>
      </c>
      <c r="G108" s="66" t="s">
        <v>200</v>
      </c>
      <c r="H108" s="313" t="str">
        <f ca="1">IF(E108="","",IF(AND(DAY(E108)&lt;DAY(TODAY()),$A108=" "),"???",IF($A108=" ",IF(AND(DAY(E108)=DAY(TODAY()),HOUR(E108)&lt;=HOUR(NOW())+1),IF(AND(HOUR(E108)+2&lt;=HOUR(NOW()),DAY(E108)&lt;=DAY(TODAY()),MINUTE(E108)&lt;=MINUTE(NOW())),"???",IF(OR(MINUTE(E108)&lt;=MINUTE(NOW()),HOUR(E108)&lt;=HOUR(NOW())),"!!!","")),""),"")))</f>
        <v/>
      </c>
      <c r="I108" s="67" t="s">
        <v>23</v>
      </c>
      <c r="J108" s="69">
        <f>IF(I108="","",IF(_xlfn.XLOOKUP(I108,I$3:I107,$AV$3:AV107,0,,-1)=AV108,_xlfn.XLOOKUP(I108,I$3:I107,J$3:J107,1,,-1)+1,1))</f>
        <v>3</v>
      </c>
      <c r="K108" s="173">
        <f>IF(I108="","",_xlfn.XLOOKUP(I108,I$3:I107,K$3:K107,0,,-1)+IF($D108=" ",1,0))</f>
        <v>0</v>
      </c>
      <c r="L108" s="70">
        <v>2.56</v>
      </c>
      <c r="M108" s="71"/>
      <c r="N108" s="293" t="b">
        <v>0</v>
      </c>
      <c r="O108" s="72">
        <f>IF(OR(W108="",W109=""),"",ROUND(IF(L110&gt;0,IF(M108&gt;0,M108,IF(M109&gt;0,IF(N108=TRUE,ROUND((M109*W108)/W109,0),(M109*W108)/W109),IF(N108=TRUE,ROUND((M110*W108)/W110,0),(M110*W108)/W110))),IF(M108&gt;0,M108,IF(N108=TRUE,ROUND((M109*W108)/W109,0),(M109*W108)/W109))),2))</f>
        <v>9.33</v>
      </c>
      <c r="P108" s="73">
        <f t="shared" si="41"/>
        <v>23.884800000000002</v>
      </c>
      <c r="Q108" s="320">
        <f>IF($A108="Anulado",0,IF(OR($A108="LOSS",$A108="OK"),IF(OR($D108="W",$D108="1/2W",$D108="1/2L"),P108-O108,IF($D108="L",-O108,0))+IF(OR($D109="W",$D109="1/2W",$D109="1/2L"),P109-O109,IF($D109="L",-O109,0))+IF(OR($D110="W",$D110="1/2W",$D110="1/2L"),P110-O110,IF($D110="L",-O110,0)),IF(AND(OR($D108="W",$D108="1/2W",$D108="1/2L"),D109="W"),P108+P109-SUM(O108:O110)+_xlfn.XLOOKUP("X",D108:D110,O108:O110,0),IF(AND(D108=TRUE,D110="W"),P108+P110-SUM(O108:O110),IF(AND(D109="W",D110="W"),P109+P110-SUM(O108:O110)+_xlfn.XLOOKUP("X",D108:D110,O108:O110,0),IF(L110&gt;0,IF(OR($D108="W",$D108="1/2W",$D108="1/2L"),P108-SUM(O108:O110)+_xlfn.XLOOKUP("X",D108:D110,O108:O110,0),IF(OR($D108="W",$D108="1/2W",$D108="1/2L"),P109-SUM(O108:O110)+_xlfn.XLOOKUP("X",D108:D110,O108:O110,0),IF(OR($D108="W",$D108="1/2W",$D108="1/2L"),P110-SUM(O108:O110)+_xlfn.XLOOKUP("X",D108:D110,O108:O110,0),IF(SUM(P108:P110)/3-SUM(O108:O110)+_xlfn.XLOOKUP("X",D108:D110,O108:O110,0)&gt;0,SUM(P108:P110)/3-SUM(O108:O110)+_xlfn.XLOOKUP("X",D108:D110,O108:O110,0),LARGE(P108:P110,1)-SUM(O108:O110))))),IF(OR($D108="W",$D108="1/2W",$D108="1/2L"),P108-SUM(O108:O109)+_xlfn.XLOOKUP("X",D108:D110,O108:O110,0),IF(OR($D108="W",$D108="1/2W",$D108="1/2L"),P109-SUM(O108:O109)+_xlfn.XLOOKUP("X",D108:D110,O108:O110,0),SUM(P108:P109)/2-SUM(O108:O109)+_xlfn.XLOOKUP("X",D108:D110,O108:O110,0)))))))))</f>
        <v>1.5015000000000018</v>
      </c>
      <c r="R108" s="319">
        <f>IF(Q108=0,0,Q108/SUM(O108:O110))</f>
        <v>6.7091152815013474E-2</v>
      </c>
      <c r="S108" s="296">
        <f>IF($B108=$B105,IF(OR($A108="LOSS",$A108="OK",$A108="Anulada"),Q108,0)+S105,IF(OR($A108="LOSS",$A108="OK",$A108="Anulada"),Q108,0))</f>
        <v>25.951499999999982</v>
      </c>
      <c r="T108" s="296">
        <f>IF($B108=$B105,IF(Q108&lt;0,IF(G110="",Q108,0),Q108)+T105,Q108)</f>
        <v>14.365499999999995</v>
      </c>
      <c r="U108" s="296">
        <f>IF($B108=$B105,IF(Q108&lt;0,IF(G110="",Q108,0),Q108)+U105,Q108)</f>
        <v>25.951499999999982</v>
      </c>
      <c r="V108" s="323">
        <f>IF(U108=0,0,U108/X108)</f>
        <v>5.1762206797510729E-2</v>
      </c>
      <c r="W108" s="74">
        <f>IF(L108="","",IF(L110&gt;0,(SUM(L108:L110)/L108)/(SUM(L108:L110)/L108+SUM(L108:L110)/L109+SUM(L108:L110)/L110),L109/SUM(L108:L109)))</f>
        <v>0.41685649202733482</v>
      </c>
      <c r="X108" s="321">
        <f>IF($B108=$B105,X105+SUM(O108:O110),SUM(O108:O110))</f>
        <v>501.36</v>
      </c>
      <c r="Y108" s="296">
        <f>IF($A108=" ",SUM(O108:O110),0)+Y105</f>
        <v>0</v>
      </c>
      <c r="Z108" s="296">
        <f>IF($B108="","",Z105+Q108)</f>
        <v>159.31006820895524</v>
      </c>
      <c r="AA108" s="225">
        <f t="shared" si="42"/>
        <v>0</v>
      </c>
      <c r="AB108" s="225">
        <f t="shared" si="42"/>
        <v>0</v>
      </c>
      <c r="AC108" s="225">
        <f t="shared" si="42"/>
        <v>0</v>
      </c>
      <c r="AD108" s="225">
        <f t="shared" si="42"/>
        <v>0</v>
      </c>
      <c r="AE108" s="225">
        <f t="shared" si="42"/>
        <v>0</v>
      </c>
      <c r="AF108" s="227">
        <f t="shared" si="42"/>
        <v>-9.33</v>
      </c>
      <c r="AG108" s="224">
        <f t="shared" si="42"/>
        <v>0</v>
      </c>
      <c r="AH108" s="223">
        <f t="shared" si="23"/>
        <v>0</v>
      </c>
      <c r="AI108" s="224">
        <f t="shared" si="24"/>
        <v>0</v>
      </c>
      <c r="AJ108" s="223">
        <f t="shared" si="25"/>
        <v>0</v>
      </c>
      <c r="AK108" s="224">
        <f t="shared" si="26"/>
        <v>0</v>
      </c>
      <c r="AL108" s="223">
        <f t="shared" si="27"/>
        <v>0</v>
      </c>
      <c r="AM108" s="224">
        <f t="shared" si="28"/>
        <v>0</v>
      </c>
      <c r="AN108" s="223">
        <f t="shared" si="29"/>
        <v>0</v>
      </c>
      <c r="AO108" s="224">
        <f t="shared" si="30"/>
        <v>0</v>
      </c>
      <c r="AP108" s="223">
        <f t="shared" si="31"/>
        <v>0</v>
      </c>
      <c r="AQ108" s="224">
        <f t="shared" si="32"/>
        <v>0</v>
      </c>
      <c r="AR108" s="223">
        <f t="shared" si="33"/>
        <v>0</v>
      </c>
      <c r="AS108" s="224">
        <f t="shared" si="34"/>
        <v>1</v>
      </c>
      <c r="AT108" s="223">
        <f t="shared" si="35"/>
        <v>0</v>
      </c>
      <c r="AU108" s="225">
        <f t="shared" si="36"/>
        <v>0</v>
      </c>
      <c r="AV108" s="226">
        <f>IF($B108="","",$B108)</f>
        <v>3</v>
      </c>
    </row>
    <row r="109" spans="1:48" ht="14.5" customHeight="1" x14ac:dyDescent="0.2">
      <c r="A109" s="308"/>
      <c r="B109" s="282"/>
      <c r="C109" s="303"/>
      <c r="D109" s="79" t="s">
        <v>31</v>
      </c>
      <c r="E109" s="277"/>
      <c r="F109" s="291"/>
      <c r="G109" s="80" t="s">
        <v>379</v>
      </c>
      <c r="H109" s="277"/>
      <c r="I109" s="81" t="s">
        <v>20</v>
      </c>
      <c r="J109" s="83">
        <f>IF(I109="","",IF(_xlfn.XLOOKUP(I109,I$3:I108,$AV$3:AV108,0,,-1)=AV109,_xlfn.XLOOKUP(I109,I$3:I108,J$3:J108,1,,-1)+1,1))</f>
        <v>5</v>
      </c>
      <c r="K109" s="174">
        <f>IF(I109="","",_xlfn.XLOOKUP(I109,I$3:I108,K$3:K108,0,,-1)+IF($D109=" ",1,0))</f>
        <v>0</v>
      </c>
      <c r="L109" s="84">
        <v>1.83</v>
      </c>
      <c r="M109" s="85">
        <v>13.05</v>
      </c>
      <c r="N109" s="294"/>
      <c r="O109" s="86">
        <f>IF(OR(W108="",W109=""),"",ROUND(IF(L110&gt;0,IF(M109&gt;0,M109,IF(M108&gt;0,IF(N108=TRUE,ROUND((M108*W109)/W108,0),(M108*W109)/W108),IF(M109&gt;0,IF(N108=TRUE,ROUND(M109,0),M109),IF(M110&gt;0,IF(N108=TRUE,ROUND(O110*W109/W110,0),O110*W109/W110),0)))),IF(M109&gt;0,M109,IF(N108=TRUE,ROUND((M108*W109)/W108,0),(M108*W109)/W108))),2))</f>
        <v>13.05</v>
      </c>
      <c r="P109" s="87">
        <f t="shared" si="41"/>
        <v>23.881500000000003</v>
      </c>
      <c r="Q109" s="277"/>
      <c r="R109" s="286"/>
      <c r="S109" s="286"/>
      <c r="T109" s="286"/>
      <c r="U109" s="286"/>
      <c r="V109" s="288"/>
      <c r="W109" s="88">
        <f>IF(L109="","",IF(L110&gt;0,(SUM(L108:L110)/L109)/(SUM(L108:L110)/L108+SUM(L108:L110)/L109+SUM(L108:L110)/L110),L108/SUM(L108:L109)))</f>
        <v>0.58314350797266512</v>
      </c>
      <c r="X109" s="311"/>
      <c r="Y109" s="298"/>
      <c r="Z109" s="298"/>
      <c r="AA109" s="225">
        <f t="shared" si="42"/>
        <v>0</v>
      </c>
      <c r="AB109" s="225">
        <f t="shared" si="42"/>
        <v>0</v>
      </c>
      <c r="AC109" s="227">
        <f t="shared" si="42"/>
        <v>10.831500000000002</v>
      </c>
      <c r="AD109" s="225">
        <f t="shared" si="42"/>
        <v>0</v>
      </c>
      <c r="AE109" s="225">
        <f t="shared" si="42"/>
        <v>0</v>
      </c>
      <c r="AF109" s="225">
        <f t="shared" si="42"/>
        <v>0</v>
      </c>
      <c r="AG109" s="224">
        <f t="shared" si="42"/>
        <v>0</v>
      </c>
      <c r="AH109" s="223">
        <f t="shared" si="23"/>
        <v>0</v>
      </c>
      <c r="AI109" s="224">
        <f t="shared" si="24"/>
        <v>0</v>
      </c>
      <c r="AJ109" s="223">
        <f t="shared" si="25"/>
        <v>0</v>
      </c>
      <c r="AK109" s="224">
        <f t="shared" si="26"/>
        <v>0</v>
      </c>
      <c r="AL109" s="223">
        <f t="shared" si="27"/>
        <v>1</v>
      </c>
      <c r="AM109" s="224">
        <f t="shared" si="28"/>
        <v>0</v>
      </c>
      <c r="AN109" s="223">
        <f t="shared" si="29"/>
        <v>0</v>
      </c>
      <c r="AO109" s="224">
        <f t="shared" si="30"/>
        <v>0</v>
      </c>
      <c r="AP109" s="223">
        <f t="shared" si="31"/>
        <v>0</v>
      </c>
      <c r="AQ109" s="224">
        <f t="shared" si="32"/>
        <v>0</v>
      </c>
      <c r="AR109" s="223">
        <f t="shared" si="33"/>
        <v>0</v>
      </c>
      <c r="AS109" s="224">
        <f t="shared" si="34"/>
        <v>0</v>
      </c>
      <c r="AT109" s="223">
        <f t="shared" si="35"/>
        <v>0</v>
      </c>
      <c r="AU109" s="225">
        <f t="shared" si="36"/>
        <v>0</v>
      </c>
      <c r="AV109" s="226">
        <f>IF($B108="","",$B108)</f>
        <v>3</v>
      </c>
    </row>
    <row r="110" spans="1:48" ht="14.5" customHeight="1" x14ac:dyDescent="0.2">
      <c r="A110" s="309"/>
      <c r="B110" s="283"/>
      <c r="C110" s="304"/>
      <c r="D110" s="90" t="s">
        <v>32</v>
      </c>
      <c r="E110" s="278"/>
      <c r="F110" s="292"/>
      <c r="G110" s="109"/>
      <c r="H110" s="278"/>
      <c r="I110" s="110"/>
      <c r="J110" s="112" t="str">
        <f>IF(I110="","",IF(_xlfn.XLOOKUP(I110,I$3:I109,$AV$3:AV109,0,,-1)=AV110,_xlfn.XLOOKUP(I110,I$3:I109,J$3:J109,1,,-1)+1,1))</f>
        <v/>
      </c>
      <c r="K110" s="115" t="str">
        <f>IF(I110="","",_xlfn.XLOOKUP(I110,I$3:I109,K$3:K109,0,,-1)+IF($D110=" ",1,0))</f>
        <v/>
      </c>
      <c r="L110" s="113"/>
      <c r="M110" s="96"/>
      <c r="N110" s="295"/>
      <c r="O110" s="114" t="str">
        <f>IF(OR(W108="",W109=""),"",IF(L110&gt;0,ROUND(IF(M110&gt;0,M110,IF(M108&gt;0,IF(N108=TRUE,ROUND((M108*W110)/W108,0),(M108*W110)/W108),IF(M109&gt;0,IF(N108=TRUE,ROUND((M109*W110)/W109,0),(M109*W110)/W109),IF(M110&gt;0,M110,0)))),2),""))</f>
        <v/>
      </c>
      <c r="P110" s="115" t="str">
        <f t="shared" si="41"/>
        <v/>
      </c>
      <c r="Q110" s="278"/>
      <c r="R110" s="278"/>
      <c r="S110" s="278"/>
      <c r="T110" s="278"/>
      <c r="U110" s="278"/>
      <c r="V110" s="289"/>
      <c r="W110" s="116" t="str">
        <f>IF(L110="","",(SUM(L108:L110)/L110)/(SUM(L108:L110)/L108+SUM(L108:L110)/L109+SUM(L108:L110)/L110))</f>
        <v/>
      </c>
      <c r="X110" s="311"/>
      <c r="Y110" s="298"/>
      <c r="Z110" s="298"/>
      <c r="AA110" s="225">
        <f t="shared" si="42"/>
        <v>0</v>
      </c>
      <c r="AB110" s="225">
        <f t="shared" si="42"/>
        <v>0</v>
      </c>
      <c r="AC110" s="225">
        <f t="shared" si="42"/>
        <v>0</v>
      </c>
      <c r="AD110" s="225">
        <f t="shared" si="42"/>
        <v>0</v>
      </c>
      <c r="AE110" s="225">
        <f t="shared" si="42"/>
        <v>0</v>
      </c>
      <c r="AF110" s="225">
        <f t="shared" si="42"/>
        <v>0</v>
      </c>
      <c r="AG110" s="224">
        <f t="shared" si="42"/>
        <v>0</v>
      </c>
      <c r="AH110" s="223">
        <f t="shared" si="23"/>
        <v>0</v>
      </c>
      <c r="AI110" s="224">
        <f t="shared" si="24"/>
        <v>0</v>
      </c>
      <c r="AJ110" s="223">
        <f t="shared" si="25"/>
        <v>0</v>
      </c>
      <c r="AK110" s="224">
        <f t="shared" si="26"/>
        <v>0</v>
      </c>
      <c r="AL110" s="223">
        <f t="shared" si="27"/>
        <v>0</v>
      </c>
      <c r="AM110" s="224">
        <f t="shared" si="28"/>
        <v>0</v>
      </c>
      <c r="AN110" s="223">
        <f t="shared" si="29"/>
        <v>0</v>
      </c>
      <c r="AO110" s="224">
        <f t="shared" si="30"/>
        <v>0</v>
      </c>
      <c r="AP110" s="223">
        <f t="shared" si="31"/>
        <v>0</v>
      </c>
      <c r="AQ110" s="224">
        <f t="shared" si="32"/>
        <v>0</v>
      </c>
      <c r="AR110" s="223">
        <f t="shared" si="33"/>
        <v>0</v>
      </c>
      <c r="AS110" s="224">
        <f t="shared" si="34"/>
        <v>0</v>
      </c>
      <c r="AT110" s="223">
        <f t="shared" si="35"/>
        <v>0</v>
      </c>
      <c r="AU110" s="225">
        <f t="shared" si="36"/>
        <v>0</v>
      </c>
      <c r="AV110" s="226">
        <f>IF($B108="","",$B108)</f>
        <v>3</v>
      </c>
    </row>
    <row r="111" spans="1:48" ht="14.5" customHeight="1" x14ac:dyDescent="0.2">
      <c r="A111" s="312" t="str">
        <f>IF(OR(D111="W",D112="W",D113="W",D111="1/2W",D112="1/2W",D113="1/2W",D111="1/2L",D112="1/2L",D113="1/2L"),"OK",IF(OR(D111="L",D112="L",D113="L"),"LOSS",IF(OR(D111="X",D112="X",D113="X"),"Anulado"," ")))</f>
        <v>OK</v>
      </c>
      <c r="B111" s="299">
        <f>IF(E111="","",$B108)</f>
        <v>3</v>
      </c>
      <c r="C111" s="302" t="str">
        <f>IF(E111=""," ","– "&amp;COUNTIF(B$3:B113,$B111))</f>
        <v>– 7</v>
      </c>
      <c r="D111" s="25" t="s">
        <v>28</v>
      </c>
      <c r="E111" s="325">
        <v>44715.540972222225</v>
      </c>
      <c r="F111" s="315" t="s">
        <v>471</v>
      </c>
      <c r="G111" s="117" t="s">
        <v>298</v>
      </c>
      <c r="H111" s="306" t="str">
        <f ca="1">IF(E111="","",IF(AND(DAY(E111)&lt;DAY(TODAY()),$A111=" "),"???",IF($A111=" ",IF(AND(DAY(E111)=DAY(TODAY()),HOUR(E111)&lt;=HOUR(NOW())+1),IF(AND(HOUR(E111)+2&lt;=HOUR(NOW()),DAY(E111)&lt;=DAY(TODAY()),MINUTE(E111)&lt;=MINUTE(NOW())),"???",IF(OR(MINUTE(E111)&lt;=MINUTE(NOW()),HOUR(E111)&lt;=HOUR(NOW())),"!!!","")),""),"")))</f>
        <v/>
      </c>
      <c r="I111" s="27" t="s">
        <v>23</v>
      </c>
      <c r="J111" s="175">
        <f>IF(I111="","",IF(_xlfn.XLOOKUP(I111,I$3:I110,$AV$3:AV110,0,,-1)=AV111,_xlfn.XLOOKUP(I111,I$3:I110,J$3:J110,1,,-1)+1,1))</f>
        <v>4</v>
      </c>
      <c r="K111" s="176">
        <f>IF(I111="","",_xlfn.XLOOKUP(I111,I$3:I110,K$3:K110,0,,-1)+IF($D111=" ",1,0))</f>
        <v>0</v>
      </c>
      <c r="L111" s="118">
        <v>2.08</v>
      </c>
      <c r="M111" s="119"/>
      <c r="N111" s="318" t="b">
        <v>0</v>
      </c>
      <c r="O111" s="102">
        <f>IF(OR(W111="",W112=""),"",ROUND(IF(L113&gt;0,IF(M111&gt;0,M111,IF(M112&gt;0,IF(N111=TRUE,ROUND((M112*W111)/W112,0),(M112*W111)/W112),IF(N111=TRUE,ROUND((M113*W111)/W113,0),(M113*W111)/W113))),IF(M111&gt;0,M111,IF(N111=TRUE,ROUND((M112*W111)/W112,0),(M112*W111)/W112))),2))</f>
        <v>3.54</v>
      </c>
      <c r="P111" s="33">
        <f t="shared" si="41"/>
        <v>7.3632</v>
      </c>
      <c r="Q111" s="301">
        <f>IF($A111="Anulado",0,IF(OR($A111="LOSS",$A111="OK"),IF(OR($D111="W",$D111="1/2W",$D111="1/2L"),P111-O111,IF($D111="L",-O111,0))+IF(OR($D112="W",$D112="1/2W",$D112="1/2L"),P112-O112,IF($D112="L",-O112,0))+IF(OR($D113="W",$D113="1/2W",$D113="1/2L"),P113-O113,IF($D113="L",-O113,0)),IF(AND(OR($D111="W",$D111="1/2W",$D111="1/2L"),D112="W"),P111+P112-SUM(O111:O113)+_xlfn.XLOOKUP("X",D111:D113,O111:O113,0),IF(AND(D111=TRUE,D113="W"),P111+P113-SUM(O111:O113),IF(AND(D112="W",D113="W"),P112+P113-SUM(O111:O113)+_xlfn.XLOOKUP("X",D111:D113,O111:O113,0),IF(L113&gt;0,IF(OR($D111="W",$D111="1/2W",$D111="1/2L"),P111-SUM(O111:O113)+_xlfn.XLOOKUP("X",D111:D113,O111:O113,0),IF(OR($D111="W",$D111="1/2W",$D111="1/2L"),P112-SUM(O111:O113)+_xlfn.XLOOKUP("X",D111:D113,O111:O113,0),IF(OR($D111="W",$D111="1/2W",$D111="1/2L"),P113-SUM(O111:O113)+_xlfn.XLOOKUP("X",D111:D113,O111:O113,0),IF(SUM(P111:P113)/3-SUM(O111:O113)+_xlfn.XLOOKUP("X",D111:D113,O111:O113,0)&gt;0,SUM(P111:P113)/3-SUM(O111:O113)+_xlfn.XLOOKUP("X",D111:D113,O111:O113,0),LARGE(P111:P113,1)-SUM(O111:O113))))),IF(OR($D111="W",$D111="1/2W",$D111="1/2L"),P111-SUM(O111:O112)+_xlfn.XLOOKUP("X",D111:D113,O111:O113,0),IF(OR($D111="W",$D111="1/2W",$D111="1/2L"),P112-SUM(O111:O112)+_xlfn.XLOOKUP("X",D111:D113,O111:O113,0),SUM(P111:P112)/2-SUM(O111:O112)+_xlfn.XLOOKUP("X",D111:D113,O111:O113,0)))))))))</f>
        <v>0.32099999999999973</v>
      </c>
      <c r="R111" s="300">
        <f>IF(Q111=0,0,Q111/SUM(O111:O113))</f>
        <v>4.5531914893616986E-2</v>
      </c>
      <c r="S111" s="285">
        <f>IF($B111=$B108,IF(OR($A111="LOSS",$A111="OK",$A111="Anulada"),Q111,0)+S108,IF(OR($A111="LOSS",$A111="OK",$A111="Anulada"),Q111,0))</f>
        <v>26.27249999999998</v>
      </c>
      <c r="T111" s="285">
        <f>IF($B111="",0,IF($B111=$B108,IF(G113="",IF(OR(G111="DNB1",G111="DNB2",G111="AH1(0)",G111="AH2(0)",G111="AH1(1)",G111="AH2(1)",G111="AH1(2)",G111="AH2(2)",G111="AH1(3)",G111="AH2(3)",G111="AH1(4)",G111="AH2(4)"),0,IF(Q111&lt;0,IF(G113="",SMALL(P111:P113,1)-SUM(O111:O113),0),SMALL(P111:P113,1)-SUM(O111:O113))),IF(Q111&lt;0,IF(G113="",SMALL(P111:P113,1)-SUM(O111:O113),0),SMALL(P111:P113,1)-SUM(O111:O113)))+T108,IF(G113="",IF(OR(G111="DNB1",G111="DNB2",G111="AH1(0)",G111="AH2(0)",G111="AH1(1)",G111="AH2(1)",G111="AH1(2)",G111="AH2(2)",G111="AH1(3)",G111="AH2(3)",G111="AH1(4)",G111="AH2(4)"),0,IF(Q111&lt;0,IF(G113="",SMALL(P111:P113,1)-SUM(O111:O113),0),SMALL(P111:P113,1)-SUM(O111:O113))),IF(Q111&lt;0,IF(G113="",SMALL(P111:P113,1)-SUM(O111:O113),0),SMALL(P111:P113,1)-SUM(O111:O113)))))</f>
        <v>14.678699999999996</v>
      </c>
      <c r="U111" s="285">
        <f>IF($B111=$B108,IF(Q111&lt;0,IF(G113="",Q111,0),Q111)+U108,Q111)</f>
        <v>26.27249999999998</v>
      </c>
      <c r="V111" s="287">
        <f>IF(U111=0,0,U111/X111)</f>
        <v>5.167581282822914E-2</v>
      </c>
      <c r="W111" s="34">
        <f>IF(L111="","",IF(L113&gt;0,(SUM(L111:L113)/L111)/(SUM(L111:L113)/L111+SUM(L111:L113)/L112+SUM(L111:L113)/L113),L112/SUM(L111:L112)))</f>
        <v>0.50239234449760772</v>
      </c>
      <c r="X111" s="322">
        <f>IF($B111=$B108,X108+SUM(O111:O113),SUM(O111:O113))</f>
        <v>508.41</v>
      </c>
      <c r="Y111" s="285">
        <f>IF($A111=" ",SUM(O111:O113),0)+Y108</f>
        <v>0</v>
      </c>
      <c r="Z111" s="285">
        <f>IF($B111="","",Z108+Q111)</f>
        <v>159.63106820895524</v>
      </c>
      <c r="AA111" s="225">
        <f t="shared" si="42"/>
        <v>0</v>
      </c>
      <c r="AB111" s="225">
        <f t="shared" si="42"/>
        <v>0</v>
      </c>
      <c r="AC111" s="225">
        <f t="shared" si="42"/>
        <v>0</v>
      </c>
      <c r="AD111" s="225">
        <f t="shared" si="42"/>
        <v>0</v>
      </c>
      <c r="AE111" s="225">
        <f t="shared" si="42"/>
        <v>0</v>
      </c>
      <c r="AF111" s="227">
        <f t="shared" si="42"/>
        <v>-3.54</v>
      </c>
      <c r="AG111" s="224">
        <f t="shared" si="42"/>
        <v>0</v>
      </c>
      <c r="AH111" s="223">
        <f t="shared" si="23"/>
        <v>0</v>
      </c>
      <c r="AI111" s="224">
        <f t="shared" si="24"/>
        <v>0</v>
      </c>
      <c r="AJ111" s="223">
        <f t="shared" si="25"/>
        <v>0</v>
      </c>
      <c r="AK111" s="224">
        <f t="shared" si="26"/>
        <v>0</v>
      </c>
      <c r="AL111" s="223">
        <f t="shared" si="27"/>
        <v>0</v>
      </c>
      <c r="AM111" s="224">
        <f t="shared" si="28"/>
        <v>0</v>
      </c>
      <c r="AN111" s="223">
        <f t="shared" si="29"/>
        <v>0</v>
      </c>
      <c r="AO111" s="224">
        <f t="shared" si="30"/>
        <v>0</v>
      </c>
      <c r="AP111" s="223">
        <f t="shared" si="31"/>
        <v>0</v>
      </c>
      <c r="AQ111" s="224">
        <f t="shared" si="32"/>
        <v>0</v>
      </c>
      <c r="AR111" s="223">
        <f t="shared" si="33"/>
        <v>0</v>
      </c>
      <c r="AS111" s="224">
        <f t="shared" si="34"/>
        <v>1</v>
      </c>
      <c r="AT111" s="223">
        <f t="shared" si="35"/>
        <v>0</v>
      </c>
      <c r="AU111" s="225">
        <f t="shared" si="36"/>
        <v>0</v>
      </c>
      <c r="AV111" s="219">
        <f>IF($B111="","",$B111)</f>
        <v>3</v>
      </c>
    </row>
    <row r="112" spans="1:48" ht="14.5" customHeight="1" x14ac:dyDescent="0.2">
      <c r="A112" s="308"/>
      <c r="B112" s="282"/>
      <c r="C112" s="303"/>
      <c r="D112" s="39" t="s">
        <v>31</v>
      </c>
      <c r="E112" s="277"/>
      <c r="F112" s="291"/>
      <c r="G112" s="120" t="s">
        <v>438</v>
      </c>
      <c r="H112" s="277"/>
      <c r="I112" s="42" t="s">
        <v>20</v>
      </c>
      <c r="J112" s="177">
        <f>IF(I112="","",IF(_xlfn.XLOOKUP(I112,I$3:I111,$AV$3:AV111,0,,-1)=AV112,_xlfn.XLOOKUP(I112,I$3:I111,J$3:J111,1,,-1)+1,1))</f>
        <v>6</v>
      </c>
      <c r="K112" s="178">
        <f>IF(I112="","",_xlfn.XLOOKUP(I112,I$3:I111,K$3:K111,0,,-1)+IF($D112=" ",1,0))</f>
        <v>0</v>
      </c>
      <c r="L112" s="121">
        <v>2.1</v>
      </c>
      <c r="M112" s="122">
        <v>3.51</v>
      </c>
      <c r="N112" s="294"/>
      <c r="O112" s="47">
        <f>IF(OR(W111="",W112=""),"",ROUND(IF(L113&gt;0,IF(M112&gt;0,M112,IF(M111&gt;0,IF(N111=TRUE,ROUND((M111*W112)/W111,0),(M111*W112)/W111),IF(M112&gt;0,IF(N111=TRUE,ROUND(M112,0),M112),IF(M113&gt;0,IF(N111=TRUE,ROUND(O113*W112/W113,0),O113*W112/W113),0)))),IF(M112&gt;0,M112,IF(N111=TRUE,ROUND((M111*W112)/W111,0),(M111*W112)/W111))),2))</f>
        <v>3.51</v>
      </c>
      <c r="P112" s="48">
        <f t="shared" si="41"/>
        <v>7.3709999999999996</v>
      </c>
      <c r="Q112" s="277"/>
      <c r="R112" s="286"/>
      <c r="S112" s="286"/>
      <c r="T112" s="286"/>
      <c r="U112" s="286"/>
      <c r="V112" s="288"/>
      <c r="W112" s="49">
        <f>IF(L112="","",IF(L113&gt;0,(SUM(L111:L113)/L112)/(SUM(L111:L113)/L111+SUM(L111:L113)/L112+SUM(L111:L113)/L113),L111/SUM(L111:L112)))</f>
        <v>0.49760765550239239</v>
      </c>
      <c r="X112" s="311"/>
      <c r="Y112" s="298"/>
      <c r="Z112" s="298"/>
      <c r="AA112" s="225">
        <f t="shared" si="42"/>
        <v>0</v>
      </c>
      <c r="AB112" s="225">
        <f t="shared" si="42"/>
        <v>0</v>
      </c>
      <c r="AC112" s="227">
        <f t="shared" si="42"/>
        <v>3.8609999999999998</v>
      </c>
      <c r="AD112" s="225">
        <f t="shared" si="42"/>
        <v>0</v>
      </c>
      <c r="AE112" s="225">
        <f t="shared" si="42"/>
        <v>0</v>
      </c>
      <c r="AF112" s="225">
        <f t="shared" si="42"/>
        <v>0</v>
      </c>
      <c r="AG112" s="224">
        <f t="shared" si="42"/>
        <v>0</v>
      </c>
      <c r="AH112" s="223">
        <f t="shared" si="23"/>
        <v>0</v>
      </c>
      <c r="AI112" s="224">
        <f t="shared" si="24"/>
        <v>0</v>
      </c>
      <c r="AJ112" s="223">
        <f t="shared" si="25"/>
        <v>0</v>
      </c>
      <c r="AK112" s="224">
        <f t="shared" si="26"/>
        <v>0</v>
      </c>
      <c r="AL112" s="223">
        <f t="shared" si="27"/>
        <v>1</v>
      </c>
      <c r="AM112" s="224">
        <f t="shared" si="28"/>
        <v>0</v>
      </c>
      <c r="AN112" s="223">
        <f t="shared" si="29"/>
        <v>0</v>
      </c>
      <c r="AO112" s="224">
        <f t="shared" si="30"/>
        <v>0</v>
      </c>
      <c r="AP112" s="223">
        <f t="shared" si="31"/>
        <v>0</v>
      </c>
      <c r="AQ112" s="224">
        <f t="shared" si="32"/>
        <v>0</v>
      </c>
      <c r="AR112" s="223">
        <f t="shared" si="33"/>
        <v>0</v>
      </c>
      <c r="AS112" s="224">
        <f t="shared" si="34"/>
        <v>0</v>
      </c>
      <c r="AT112" s="223">
        <f t="shared" si="35"/>
        <v>0</v>
      </c>
      <c r="AU112" s="225">
        <f t="shared" si="36"/>
        <v>0</v>
      </c>
      <c r="AV112" s="219">
        <f>IF($B111="","",$B111)</f>
        <v>3</v>
      </c>
    </row>
    <row r="113" spans="1:48" ht="14.5" customHeight="1" x14ac:dyDescent="0.2">
      <c r="A113" s="309"/>
      <c r="B113" s="283"/>
      <c r="C113" s="304"/>
      <c r="D113" s="54" t="s">
        <v>32</v>
      </c>
      <c r="E113" s="278"/>
      <c r="F113" s="327"/>
      <c r="G113" s="134"/>
      <c r="H113" s="278"/>
      <c r="I113" s="57"/>
      <c r="J113" s="179" t="str">
        <f>IF(I113="","",IF(_xlfn.XLOOKUP(I113,I$3:I112,$AV$3:AV112,0,,-1)=AV113,_xlfn.XLOOKUP(I113,I$3:I112,J$3:J112,1,,-1)+1,1))</f>
        <v/>
      </c>
      <c r="K113" s="63" t="str">
        <f>IF(I113="","",_xlfn.XLOOKUP(I113,I$3:I112,K$3:K112,0,,-1)+IF($D113=" ",1,0))</f>
        <v/>
      </c>
      <c r="L113" s="55"/>
      <c r="M113" s="128"/>
      <c r="N113" s="295"/>
      <c r="O113" s="62" t="str">
        <f>IF(OR(W111="",W112=""),"",IF(L113&gt;0,ROUND(IF(M113&gt;0,M113,IF(M111&gt;0,IF(N111=TRUE,ROUND((M111*W113)/W111,0),(M111*W113)/W111),IF(M112&gt;0,IF(N111=TRUE,ROUND((M112*W113)/W112,0),(M112*W113)/W112),IF(M113&gt;0,M113,0)))),2),""))</f>
        <v/>
      </c>
      <c r="P113" s="63" t="str">
        <f t="shared" si="41"/>
        <v/>
      </c>
      <c r="Q113" s="278"/>
      <c r="R113" s="278"/>
      <c r="S113" s="278"/>
      <c r="T113" s="278"/>
      <c r="U113" s="278"/>
      <c r="V113" s="289"/>
      <c r="W113" s="64" t="str">
        <f>IF(L113="","",(SUM(L111:L113)/L113)/(SUM(L111:L113)/L111+SUM(L111:L113)/L112+SUM(L111:L113)/L113))</f>
        <v/>
      </c>
      <c r="X113" s="311"/>
      <c r="Y113" s="298"/>
      <c r="Z113" s="298"/>
      <c r="AA113" s="225">
        <f t="shared" ref="AA113:AG122" si="43">IF($I113=AA$2,IF(OR($D113="W",$D113="1/2W",$D113="1/2L"),$P113-$O113,IF($D113="X",0,-$O113)),0)</f>
        <v>0</v>
      </c>
      <c r="AB113" s="225">
        <f t="shared" si="43"/>
        <v>0</v>
      </c>
      <c r="AC113" s="225">
        <f t="shared" si="43"/>
        <v>0</v>
      </c>
      <c r="AD113" s="225">
        <f t="shared" si="43"/>
        <v>0</v>
      </c>
      <c r="AE113" s="225">
        <f t="shared" si="43"/>
        <v>0</v>
      </c>
      <c r="AF113" s="225">
        <f t="shared" si="43"/>
        <v>0</v>
      </c>
      <c r="AG113" s="224">
        <f t="shared" si="43"/>
        <v>0</v>
      </c>
      <c r="AH113" s="223">
        <f t="shared" si="23"/>
        <v>0</v>
      </c>
      <c r="AI113" s="224">
        <f t="shared" si="24"/>
        <v>0</v>
      </c>
      <c r="AJ113" s="223">
        <f t="shared" si="25"/>
        <v>0</v>
      </c>
      <c r="AK113" s="224">
        <f t="shared" si="26"/>
        <v>0</v>
      </c>
      <c r="AL113" s="223">
        <f t="shared" si="27"/>
        <v>0</v>
      </c>
      <c r="AM113" s="224">
        <f t="shared" si="28"/>
        <v>0</v>
      </c>
      <c r="AN113" s="223">
        <f t="shared" si="29"/>
        <v>0</v>
      </c>
      <c r="AO113" s="224">
        <f t="shared" si="30"/>
        <v>0</v>
      </c>
      <c r="AP113" s="223">
        <f t="shared" si="31"/>
        <v>0</v>
      </c>
      <c r="AQ113" s="224">
        <f t="shared" si="32"/>
        <v>0</v>
      </c>
      <c r="AR113" s="223">
        <f t="shared" si="33"/>
        <v>0</v>
      </c>
      <c r="AS113" s="224">
        <f t="shared" si="34"/>
        <v>0</v>
      </c>
      <c r="AT113" s="223">
        <f t="shared" si="35"/>
        <v>0</v>
      </c>
      <c r="AU113" s="225">
        <f t="shared" si="36"/>
        <v>0</v>
      </c>
      <c r="AV113" s="219">
        <f>IF($B111="","",$B111)</f>
        <v>3</v>
      </c>
    </row>
    <row r="114" spans="1:48" ht="14.5" customHeight="1" x14ac:dyDescent="0.2">
      <c r="A114" s="307" t="str">
        <f>IF(OR(D114="W",D115="W",D116="W",D114="1/2W",D115="1/2W",D116="1/2W",D114="1/2L",D115="1/2L",D116="1/2L"),"OK",IF(OR(D114="L",D115="L",D116="L"),"LOSS",IF(OR(D114="X",D115="X",D116="X"),"Anulado"," ")))</f>
        <v>OK</v>
      </c>
      <c r="B114" s="281">
        <f>IF(E114="","",$B111)</f>
        <v>3</v>
      </c>
      <c r="C114" s="305" t="str">
        <f>IF(E114=""," ","– "&amp;COUNTIF(B$3:B116,$B114))</f>
        <v>– 8</v>
      </c>
      <c r="D114" s="65" t="s">
        <v>31</v>
      </c>
      <c r="E114" s="326">
        <v>44715.59375</v>
      </c>
      <c r="F114" s="328" t="s">
        <v>472</v>
      </c>
      <c r="G114" s="66" t="s">
        <v>408</v>
      </c>
      <c r="H114" s="313" t="str">
        <f ca="1">IF(E114="","",IF(AND(DAY(E114)&lt;DAY(TODAY()),$A114=" "),"???",IF($A114=" ",IF(AND(DAY(E114)=DAY(TODAY()),HOUR(E114)&lt;=HOUR(NOW())+1),IF(AND(HOUR(E114)+2&lt;=HOUR(NOW()),DAY(E114)&lt;=DAY(TODAY()),MINUTE(E114)&lt;=MINUTE(NOW())),"???",IF(OR(MINUTE(E114)&lt;=MINUTE(NOW()),HOUR(E114)&lt;=HOUR(NOW())),"!!!","")),""),"")))</f>
        <v/>
      </c>
      <c r="I114" s="67" t="s">
        <v>19</v>
      </c>
      <c r="J114" s="69">
        <f>IF(I114="","",IF(_xlfn.XLOOKUP(I114,I$3:I113,$AV$3:AV113,0,,-1)=AV114,_xlfn.XLOOKUP(I114,I$3:I113,J$3:J113,1,,-1)+1,1))</f>
        <v>3</v>
      </c>
      <c r="K114" s="173">
        <f>IF(I114="","",_xlfn.XLOOKUP(I114,I$3:I113,K$3:K113,0,,-1)+IF($D114=" ",1,0))</f>
        <v>0</v>
      </c>
      <c r="L114" s="70">
        <v>1.9</v>
      </c>
      <c r="M114" s="71">
        <v>29</v>
      </c>
      <c r="N114" s="293" t="b">
        <v>0</v>
      </c>
      <c r="O114" s="72">
        <f>IF(OR(W114="",W115=""),"",ROUND(IF(L116&gt;0,IF(M114&gt;0,M114,IF(M115&gt;0,IF(N114=TRUE,ROUND((M115*W114)/W115,0),(M115*W114)/W115),IF(N114=TRUE,ROUND((M116*W114)/W116,0),(M116*W114)/W116))),IF(M114&gt;0,M114,IF(N114=TRUE,ROUND((M115*W114)/W115,0),(M115*W114)/W115))),2))</f>
        <v>29</v>
      </c>
      <c r="P114" s="73">
        <f t="shared" si="41"/>
        <v>55.099999999999994</v>
      </c>
      <c r="Q114" s="320">
        <f>IF($A114="Anulado",0,IF(OR($A114="LOSS",$A114="OK"),IF(OR($D114="W",$D114="1/2W",$D114="1/2L"),P114-O114,IF($D114="L",-O114,0))+IF(OR($D115="W",$D115="1/2W",$D115="1/2L"),P115-O115,IF($D115="L",-O115,0))+IF(OR($D116="W",$D116="1/2W",$D116="1/2L"),P116-O116,IF($D116="L",-O116,0)),IF(AND(OR($D114="W",$D114="1/2W",$D114="1/2L"),D115="W"),P114+P115-SUM(O114:O116)+_xlfn.XLOOKUP("X",D114:D116,O114:O116,0),IF(AND(D114=TRUE,D116="W"),P114+P116-SUM(O114:O116),IF(AND(D115="W",D116="W"),P115+P116-SUM(O114:O116)+_xlfn.XLOOKUP("X",D114:D116,O114:O116,0),IF(L116&gt;0,IF(OR($D114="W",$D114="1/2W",$D114="1/2L"),P114-SUM(O114:O116)+_xlfn.XLOOKUP("X",D114:D116,O114:O116,0),IF(OR($D114="W",$D114="1/2W",$D114="1/2L"),P115-SUM(O114:O116)+_xlfn.XLOOKUP("X",D114:D116,O114:O116,0),IF(OR($D114="W",$D114="1/2W",$D114="1/2L"),P116-SUM(O114:O116)+_xlfn.XLOOKUP("X",D114:D116,O114:O116,0),IF(SUM(P114:P116)/3-SUM(O114:O116)+_xlfn.XLOOKUP("X",D114:D116,O114:O116,0)&gt;0,SUM(P114:P116)/3-SUM(O114:O116)+_xlfn.XLOOKUP("X",D114:D116,O114:O116,0),LARGE(P114:P116,1)-SUM(O114:O116))))),IF(OR($D114="W",$D114="1/2W",$D114="1/2L"),P114-SUM(O114:O115)+_xlfn.XLOOKUP("X",D114:D116,O114:O116,0),IF(OR($D114="W",$D114="1/2W",$D114="1/2L"),P115-SUM(O114:O115)+_xlfn.XLOOKUP("X",D114:D116,O114:O116,0),SUM(P114:P115)/2-SUM(O114:O115)+_xlfn.XLOOKUP("X",D114:D116,O114:O116,0)))))))))</f>
        <v>2.5599999999999934</v>
      </c>
      <c r="R114" s="319">
        <f>IF(Q114=0,0,Q114/SUM(O114:O116))</f>
        <v>4.8724781119147194E-2</v>
      </c>
      <c r="S114" s="296">
        <f>IF($B114=$B111,IF(OR($A114="LOSS",$A114="OK",$A114="Anulada"),Q114,0)+S111,IF(OR($A114="LOSS",$A114="OK",$A114="Anulada"),Q114,0))</f>
        <v>28.832499999999975</v>
      </c>
      <c r="T114" s="296">
        <f>IF($B114=$B111,IF(Q114&lt;0,IF(G116="",Q114,0),Q114)+T111,Q114)</f>
        <v>17.238699999999987</v>
      </c>
      <c r="U114" s="296">
        <f>IF($B114=$B111,IF(Q114&lt;0,IF(G116="",Q114,0),Q114)+U111,Q114)</f>
        <v>28.832499999999975</v>
      </c>
      <c r="V114" s="323">
        <f>IF(U114=0,0,U114/X114)</f>
        <v>5.1399411712273774E-2</v>
      </c>
      <c r="W114" s="74">
        <f>IF(L114="","",IF(L116&gt;0,(SUM(L114:L116)/L114)/(SUM(L114:L116)/L114+SUM(L114:L116)/L115+SUM(L114:L116)/L116),L115/SUM(L114:L115)))</f>
        <v>0.37588892651540806</v>
      </c>
      <c r="X114" s="321">
        <f>IF($B114=$B111,X111+SUM(O114:O116),SUM(O114:O116))</f>
        <v>560.95000000000005</v>
      </c>
      <c r="Y114" s="296">
        <f>IF($A114=" ",SUM(O114:O116),0)+Y111</f>
        <v>0</v>
      </c>
      <c r="Z114" s="296">
        <f>IF($B114="","",Z111+Q114)</f>
        <v>162.19106820895524</v>
      </c>
      <c r="AA114" s="225">
        <f t="shared" si="43"/>
        <v>0</v>
      </c>
      <c r="AB114" s="227">
        <f t="shared" si="43"/>
        <v>26.099999999999994</v>
      </c>
      <c r="AC114" s="225">
        <f t="shared" si="43"/>
        <v>0</v>
      </c>
      <c r="AD114" s="225">
        <f t="shared" si="43"/>
        <v>0</v>
      </c>
      <c r="AE114" s="225">
        <f t="shared" si="43"/>
        <v>0</v>
      </c>
      <c r="AF114" s="225">
        <f t="shared" si="43"/>
        <v>0</v>
      </c>
      <c r="AG114" s="224">
        <f t="shared" si="43"/>
        <v>0</v>
      </c>
      <c r="AH114" s="223">
        <f t="shared" si="23"/>
        <v>0</v>
      </c>
      <c r="AI114" s="224">
        <f t="shared" si="24"/>
        <v>0</v>
      </c>
      <c r="AJ114" s="223">
        <f t="shared" si="25"/>
        <v>1</v>
      </c>
      <c r="AK114" s="224">
        <f t="shared" si="26"/>
        <v>0</v>
      </c>
      <c r="AL114" s="223">
        <f t="shared" si="27"/>
        <v>0</v>
      </c>
      <c r="AM114" s="224">
        <f t="shared" si="28"/>
        <v>0</v>
      </c>
      <c r="AN114" s="223">
        <f t="shared" si="29"/>
        <v>0</v>
      </c>
      <c r="AO114" s="224">
        <f t="shared" si="30"/>
        <v>0</v>
      </c>
      <c r="AP114" s="223">
        <f t="shared" si="31"/>
        <v>0</v>
      </c>
      <c r="AQ114" s="224">
        <f t="shared" si="32"/>
        <v>0</v>
      </c>
      <c r="AR114" s="223">
        <f t="shared" si="33"/>
        <v>0</v>
      </c>
      <c r="AS114" s="224">
        <f t="shared" si="34"/>
        <v>0</v>
      </c>
      <c r="AT114" s="223">
        <f t="shared" si="35"/>
        <v>0</v>
      </c>
      <c r="AU114" s="225">
        <f t="shared" si="36"/>
        <v>0</v>
      </c>
      <c r="AV114" s="226">
        <f>IF($B114="","",$B114)</f>
        <v>3</v>
      </c>
    </row>
    <row r="115" spans="1:48" ht="14.5" customHeight="1" x14ac:dyDescent="0.2">
      <c r="A115" s="308"/>
      <c r="B115" s="282"/>
      <c r="C115" s="303"/>
      <c r="D115" s="79" t="s">
        <v>28</v>
      </c>
      <c r="E115" s="277"/>
      <c r="F115" s="291"/>
      <c r="G115" s="80" t="s">
        <v>263</v>
      </c>
      <c r="H115" s="277"/>
      <c r="I115" s="81" t="s">
        <v>20</v>
      </c>
      <c r="J115" s="83">
        <f>IF(I115="","",IF(_xlfn.XLOOKUP(I115,I$3:I114,$AV$3:AV114,0,,-1)=AV115,_xlfn.XLOOKUP(I115,I$3:I114,J$3:J114,1,,-1)+1,1))</f>
        <v>7</v>
      </c>
      <c r="K115" s="174">
        <f>IF(I115="","",_xlfn.XLOOKUP(I115,I$3:I114,K$3:K114,0,,-1)+IF($D115=" ",1,0))</f>
        <v>0</v>
      </c>
      <c r="L115" s="84">
        <v>1.85</v>
      </c>
      <c r="M115" s="85">
        <v>13.97</v>
      </c>
      <c r="N115" s="294"/>
      <c r="O115" s="86">
        <f>IF(OR(W114="",W115=""),"",ROUND(IF(L116&gt;0,IF(M115&gt;0,M115,IF(M114&gt;0,IF(N114=TRUE,ROUND((M114*W115)/W114,0),(M114*W115)/W114),IF(M115&gt;0,IF(N114=TRUE,ROUND(M115,0),M115),IF(M116&gt;0,IF(N114=TRUE,ROUND(O116*W115/W116,0),O116*W115/W116),0)))),IF(M115&gt;0,M115,IF(N114=TRUE,ROUND((M114*W115)/W114,0),(M114*W115)/W114))),2))</f>
        <v>13.97</v>
      </c>
      <c r="P115" s="87">
        <f t="shared" si="41"/>
        <v>25.844500000000004</v>
      </c>
      <c r="Q115" s="277"/>
      <c r="R115" s="286"/>
      <c r="S115" s="286"/>
      <c r="T115" s="286"/>
      <c r="U115" s="286"/>
      <c r="V115" s="288"/>
      <c r="W115" s="88">
        <f>IF(L115="","",IF(L116&gt;0,(SUM(L114:L116)/L115)/(SUM(L114:L116)/L114+SUM(L114:L116)/L115+SUM(L114:L116)/L116),L114/SUM(L114:L115)))</f>
        <v>0.38604808669150015</v>
      </c>
      <c r="X115" s="311"/>
      <c r="Y115" s="298"/>
      <c r="Z115" s="298"/>
      <c r="AA115" s="225">
        <f t="shared" si="43"/>
        <v>0</v>
      </c>
      <c r="AB115" s="225">
        <f t="shared" si="43"/>
        <v>0</v>
      </c>
      <c r="AC115" s="227">
        <f t="shared" si="43"/>
        <v>-13.97</v>
      </c>
      <c r="AD115" s="225">
        <f t="shared" si="43"/>
        <v>0</v>
      </c>
      <c r="AE115" s="225">
        <f t="shared" si="43"/>
        <v>0</v>
      </c>
      <c r="AF115" s="225">
        <f t="shared" si="43"/>
        <v>0</v>
      </c>
      <c r="AG115" s="224">
        <f t="shared" si="43"/>
        <v>0</v>
      </c>
      <c r="AH115" s="223">
        <f t="shared" si="23"/>
        <v>0</v>
      </c>
      <c r="AI115" s="224">
        <f t="shared" si="24"/>
        <v>0</v>
      </c>
      <c r="AJ115" s="223">
        <f t="shared" si="25"/>
        <v>0</v>
      </c>
      <c r="AK115" s="224">
        <f t="shared" si="26"/>
        <v>0</v>
      </c>
      <c r="AL115" s="223">
        <f t="shared" si="27"/>
        <v>0</v>
      </c>
      <c r="AM115" s="224">
        <f t="shared" si="28"/>
        <v>1</v>
      </c>
      <c r="AN115" s="223">
        <f t="shared" si="29"/>
        <v>0</v>
      </c>
      <c r="AO115" s="224">
        <f t="shared" si="30"/>
        <v>0</v>
      </c>
      <c r="AP115" s="223">
        <f t="shared" si="31"/>
        <v>0</v>
      </c>
      <c r="AQ115" s="224">
        <f t="shared" si="32"/>
        <v>0</v>
      </c>
      <c r="AR115" s="223">
        <f t="shared" si="33"/>
        <v>0</v>
      </c>
      <c r="AS115" s="224">
        <f t="shared" si="34"/>
        <v>0</v>
      </c>
      <c r="AT115" s="223">
        <f t="shared" si="35"/>
        <v>0</v>
      </c>
      <c r="AU115" s="225">
        <f t="shared" si="36"/>
        <v>0</v>
      </c>
      <c r="AV115" s="226">
        <f>IF($B114="","",$B114)</f>
        <v>3</v>
      </c>
    </row>
    <row r="116" spans="1:48" ht="14.5" customHeight="1" x14ac:dyDescent="0.2">
      <c r="A116" s="309"/>
      <c r="B116" s="283"/>
      <c r="C116" s="304"/>
      <c r="D116" s="90" t="s">
        <v>28</v>
      </c>
      <c r="E116" s="278"/>
      <c r="F116" s="292"/>
      <c r="G116" s="135" t="s">
        <v>400</v>
      </c>
      <c r="H116" s="278"/>
      <c r="I116" s="92" t="s">
        <v>20</v>
      </c>
      <c r="J116" s="94">
        <f>IF(I116="","",IF(_xlfn.XLOOKUP(I116,I$3:I115,$AV$3:AV115,0,,-1)=AV116,_xlfn.XLOOKUP(I116,I$3:I115,J$3:J115,1,,-1)+1,1))</f>
        <v>8</v>
      </c>
      <c r="K116" s="180">
        <f>IF(I116="","",_xlfn.XLOOKUP(I116,I$3:I115,K$3:K115,0,,-1)+IF($D116=" ",1,0))</f>
        <v>0</v>
      </c>
      <c r="L116" s="95">
        <v>3</v>
      </c>
      <c r="M116" s="96">
        <v>9.57</v>
      </c>
      <c r="N116" s="295"/>
      <c r="O116" s="97">
        <f>IF(OR(W114="",W115=""),"",IF(L116&gt;0,ROUND(IF(M116&gt;0,M116,IF(M114&gt;0,IF(N114=TRUE,ROUND((M114*W116)/W114,0),(M114*W116)/W114),IF(M115&gt;0,IF(N114=TRUE,ROUND((M115*W116)/W115,0),(M115*W116)/W115),IF(M116&gt;0,M116,0)))),2),""))</f>
        <v>9.57</v>
      </c>
      <c r="P116" s="98">
        <f t="shared" si="41"/>
        <v>28.71</v>
      </c>
      <c r="Q116" s="278"/>
      <c r="R116" s="278"/>
      <c r="S116" s="278"/>
      <c r="T116" s="278"/>
      <c r="U116" s="278"/>
      <c r="V116" s="289"/>
      <c r="W116" s="99">
        <f>IF(L116="","",(SUM(L114:L116)/L116)/(SUM(L114:L116)/L114+SUM(L114:L116)/L115+SUM(L114:L116)/L116))</f>
        <v>0.23806298679309176</v>
      </c>
      <c r="X116" s="311"/>
      <c r="Y116" s="298"/>
      <c r="Z116" s="298"/>
      <c r="AA116" s="225">
        <f t="shared" si="43"/>
        <v>0</v>
      </c>
      <c r="AB116" s="225">
        <f t="shared" si="43"/>
        <v>0</v>
      </c>
      <c r="AC116" s="227">
        <f t="shared" si="43"/>
        <v>-9.57</v>
      </c>
      <c r="AD116" s="225">
        <f t="shared" si="43"/>
        <v>0</v>
      </c>
      <c r="AE116" s="225">
        <f t="shared" si="43"/>
        <v>0</v>
      </c>
      <c r="AF116" s="225">
        <f t="shared" si="43"/>
        <v>0</v>
      </c>
      <c r="AG116" s="224">
        <f t="shared" si="43"/>
        <v>0</v>
      </c>
      <c r="AH116" s="223">
        <f t="shared" si="23"/>
        <v>0</v>
      </c>
      <c r="AI116" s="224">
        <f t="shared" si="24"/>
        <v>0</v>
      </c>
      <c r="AJ116" s="223">
        <f t="shared" si="25"/>
        <v>0</v>
      </c>
      <c r="AK116" s="224">
        <f t="shared" si="26"/>
        <v>0</v>
      </c>
      <c r="AL116" s="223">
        <f t="shared" si="27"/>
        <v>0</v>
      </c>
      <c r="AM116" s="224">
        <f t="shared" si="28"/>
        <v>1</v>
      </c>
      <c r="AN116" s="223">
        <f t="shared" si="29"/>
        <v>0</v>
      </c>
      <c r="AO116" s="224">
        <f t="shared" si="30"/>
        <v>0</v>
      </c>
      <c r="AP116" s="223">
        <f t="shared" si="31"/>
        <v>0</v>
      </c>
      <c r="AQ116" s="224">
        <f t="shared" si="32"/>
        <v>0</v>
      </c>
      <c r="AR116" s="223">
        <f t="shared" si="33"/>
        <v>0</v>
      </c>
      <c r="AS116" s="224">
        <f t="shared" si="34"/>
        <v>0</v>
      </c>
      <c r="AT116" s="223">
        <f t="shared" si="35"/>
        <v>0</v>
      </c>
      <c r="AU116" s="225">
        <f t="shared" si="36"/>
        <v>0</v>
      </c>
      <c r="AV116" s="226">
        <f>IF($B114="","",$B114)</f>
        <v>3</v>
      </c>
    </row>
    <row r="117" spans="1:48" ht="14.5" customHeight="1" x14ac:dyDescent="0.2">
      <c r="A117" s="312" t="str">
        <f>IF(OR(D117="W",D118="W",D119="W",D117="1/2W",D118="1/2W",D119="1/2W",D117="1/2L",D118="1/2L",D119="1/2L"),"OK",IF(OR(D117="L",D118="L",D119="L"),"LOSS",IF(OR(D117="X",D118="X",D119="X"),"Anulado"," ")))</f>
        <v>OK</v>
      </c>
      <c r="B117" s="299">
        <f>IF(E117="","",$B114)</f>
        <v>3</v>
      </c>
      <c r="C117" s="302" t="str">
        <f>IF(E117=""," ","– "&amp;COUNTIF(B$3:B119,$B117))</f>
        <v>– 9</v>
      </c>
      <c r="D117" s="25" t="s">
        <v>31</v>
      </c>
      <c r="E117" s="325">
        <v>44715.28125</v>
      </c>
      <c r="F117" s="315" t="s">
        <v>473</v>
      </c>
      <c r="G117" s="117" t="s">
        <v>384</v>
      </c>
      <c r="H117" s="306" t="str">
        <f ca="1">IF(E117="","",IF(AND(DAY(E117)&lt;DAY(TODAY()),$A117=" "),"???",IF($A117=" ",IF(AND(DAY(E117)=DAY(TODAY()),HOUR(E117)&lt;=HOUR(NOW())+1),IF(AND(HOUR(E117)+2&lt;=HOUR(NOW()),DAY(E117)&lt;=DAY(TODAY()),MINUTE(E117)&lt;=MINUTE(NOW())),"???",IF(OR(MINUTE(E117)&lt;=MINUTE(NOW()),HOUR(E117)&lt;=HOUR(NOW())),"!!!","")),""),"")))</f>
        <v/>
      </c>
      <c r="I117" s="27" t="s">
        <v>18</v>
      </c>
      <c r="J117" s="175">
        <f>IF(I117="","",IF(_xlfn.XLOOKUP(I117,I$3:I116,$AV$3:AV116,0,,-1)=AV117,_xlfn.XLOOKUP(I117,I$3:I116,J$3:J116,1,,-1)+1,1))</f>
        <v>3</v>
      </c>
      <c r="K117" s="176">
        <f>IF(I117="","",_xlfn.XLOOKUP(I117,I$3:I116,K$3:K116,0,,-1)+IF($D117=" ",1,0))</f>
        <v>0</v>
      </c>
      <c r="L117" s="118">
        <v>1.44</v>
      </c>
      <c r="M117" s="119">
        <v>59</v>
      </c>
      <c r="N117" s="318" t="b">
        <v>1</v>
      </c>
      <c r="O117" s="102">
        <f>IF(OR(W117="",W118=""),"",ROUND(IF(L119&gt;0,IF(M117&gt;0,M117,IF(M118&gt;0,IF(N117=TRUE,ROUND((M118*W117)/W118,0),(M118*W117)/W118),IF(N117=TRUE,ROUND((M119*W117)/W119,0),(M119*W117)/W119))),IF(M117&gt;0,M117,IF(N117=TRUE,ROUND((M118*W117)/W118,0),(M118*W117)/W118))),2))</f>
        <v>59</v>
      </c>
      <c r="P117" s="33">
        <f t="shared" si="41"/>
        <v>84.96</v>
      </c>
      <c r="Q117" s="301">
        <f>IF($A117="Anulado",0,IF(OR($A117="LOSS",$A117="OK"),IF(OR($D117="W",$D117="1/2W",$D117="1/2L"),P117-O117,IF($D117="L",-O117,0))+IF(OR($D118="W",$D118="1/2W",$D118="1/2L"),P118-O118,IF($D118="L",-O118,0))+IF(OR($D119="W",$D119="1/2W",$D119="1/2L"),P119-O119,IF($D119="L",-O119,0)),IF(AND(OR($D117="W",$D117="1/2W",$D117="1/2L"),D118="W"),P117+P118-SUM(O117:O119)+_xlfn.XLOOKUP("X",D117:D119,O117:O119,0),IF(AND(D117=TRUE,D119="W"),P117+P119-SUM(O117:O119),IF(AND(D118="W",D119="W"),P118+P119-SUM(O117:O119)+_xlfn.XLOOKUP("X",D117:D119,O117:O119,0),IF(L119&gt;0,IF(OR($D117="W",$D117="1/2W",$D117="1/2L"),P117-SUM(O117:O119)+_xlfn.XLOOKUP("X",D117:D119,O117:O119,0),IF(OR($D117="W",$D117="1/2W",$D117="1/2L"),P118-SUM(O117:O119)+_xlfn.XLOOKUP("X",D117:D119,O117:O119,0),IF(OR($D117="W",$D117="1/2W",$D117="1/2L"),P119-SUM(O117:O119)+_xlfn.XLOOKUP("X",D117:D119,O117:O119,0),IF(SUM(P117:P119)/3-SUM(O117:O119)+_xlfn.XLOOKUP("X",D117:D119,O117:O119,0)&gt;0,SUM(P117:P119)/3-SUM(O117:O119)+_xlfn.XLOOKUP("X",D117:D119,O117:O119,0),LARGE(P117:P119,1)-SUM(O117:O119))))),IF(OR($D117="W",$D117="1/2W",$D117="1/2L"),P117-SUM(O117:O118)+_xlfn.XLOOKUP("X",D117:D119,O117:O119,0),IF(OR($D117="W",$D117="1/2W",$D117="1/2L"),P118-SUM(O117:O118)+_xlfn.XLOOKUP("X",D117:D119,O117:O119,0),SUM(P117:P118)/2-SUM(O117:O118)+_xlfn.XLOOKUP("X",D117:D119,O117:O119,0)))))))))</f>
        <v>4.9599999999999937</v>
      </c>
      <c r="R117" s="300">
        <f>IF(Q117=0,0,Q117/SUM(O117:O119))</f>
        <v>6.1999999999999923E-2</v>
      </c>
      <c r="S117" s="285">
        <f>IF($B117=$B114,IF(OR($A117="LOSS",$A117="OK",$A117="Anulada"),Q117,0)+S114,IF(OR($A117="LOSS",$A117="OK",$A117="Anulada"),Q117,0))</f>
        <v>33.792499999999968</v>
      </c>
      <c r="T117" s="285">
        <f>IF($B117="",0,IF($B117=$B114,IF(G119="",IF(OR(G117="DNB1",G117="DNB2",G117="AH1(0)",G117="AH2(0)",G117="AH1(1)",G117="AH2(1)",G117="AH1(2)",G117="AH2(2)",G117="AH1(3)",G117="AH2(3)",G117="AH1(4)",G117="AH2(4)"),0,IF(Q117&lt;0,IF(G119="",SMALL(P117:P119,1)-SUM(O117:O119),0),SMALL(P117:P119,1)-SUM(O117:O119))),IF(Q117&lt;0,IF(G119="",SMALL(P117:P119,1)-SUM(O117:O119),0),SMALL(P117:P119,1)-SUM(O117:O119)))+T114,IF(G119="",IF(OR(G117="DNB1",G117="DNB2",G117="AH1(0)",G117="AH2(0)",G117="AH1(1)",G117="AH2(1)",G117="AH1(2)",G117="AH2(2)",G117="AH1(3)",G117="AH2(3)",G117="AH1(4)",G117="AH2(4)"),0,IF(Q117&lt;0,IF(G119="",SMALL(P117:P119,1)-SUM(O117:O119),0),SMALL(P117:P119,1)-SUM(O117:O119))),IF(Q117&lt;0,IF(G119="",SMALL(P117:P119,1)-SUM(O117:O119),0),SMALL(P117:P119,1)-SUM(O117:O119)))))</f>
        <v>21.238699999999987</v>
      </c>
      <c r="U117" s="285">
        <f>IF($B117=$B114,IF(Q117&lt;0,IF(G119="",Q117,0),Q117)+U114,Q117)</f>
        <v>33.792499999999968</v>
      </c>
      <c r="V117" s="287">
        <f>IF(U117=0,0,U117/X117)</f>
        <v>5.2722521257508335E-2</v>
      </c>
      <c r="W117" s="34">
        <f>IF(L117="","",IF(L119&gt;0,(SUM(L117:L119)/L117)/(SUM(L117:L119)/L117+SUM(L117:L119)/L118+SUM(L117:L119)/L119),L118/SUM(L117:L118)))</f>
        <v>0.73529411764705888</v>
      </c>
      <c r="X117" s="322">
        <f>IF($B117=$B114,X114+SUM(O117:O119),SUM(O117:O119))</f>
        <v>640.95000000000005</v>
      </c>
      <c r="Y117" s="285">
        <f>IF($A117=" ",SUM(O117:O119),0)+Y114</f>
        <v>0</v>
      </c>
      <c r="Z117" s="285">
        <f>IF($B117="","",Z114+Q117)</f>
        <v>167.15106820895522</v>
      </c>
      <c r="AA117" s="227">
        <f t="shared" si="43"/>
        <v>25.959999999999994</v>
      </c>
      <c r="AB117" s="225">
        <f t="shared" si="43"/>
        <v>0</v>
      </c>
      <c r="AC117" s="225">
        <f t="shared" si="43"/>
        <v>0</v>
      </c>
      <c r="AD117" s="225">
        <f t="shared" si="43"/>
        <v>0</v>
      </c>
      <c r="AE117" s="225">
        <f t="shared" si="43"/>
        <v>0</v>
      </c>
      <c r="AF117" s="225">
        <f t="shared" si="43"/>
        <v>0</v>
      </c>
      <c r="AG117" s="224">
        <f t="shared" si="43"/>
        <v>0</v>
      </c>
      <c r="AH117" s="223">
        <f t="shared" si="23"/>
        <v>1</v>
      </c>
      <c r="AI117" s="224">
        <f t="shared" si="24"/>
        <v>0</v>
      </c>
      <c r="AJ117" s="223">
        <f t="shared" si="25"/>
        <v>0</v>
      </c>
      <c r="AK117" s="224">
        <f t="shared" si="26"/>
        <v>0</v>
      </c>
      <c r="AL117" s="223">
        <f t="shared" si="27"/>
        <v>0</v>
      </c>
      <c r="AM117" s="224">
        <f t="shared" si="28"/>
        <v>0</v>
      </c>
      <c r="AN117" s="223">
        <f t="shared" si="29"/>
        <v>0</v>
      </c>
      <c r="AO117" s="224">
        <f t="shared" si="30"/>
        <v>0</v>
      </c>
      <c r="AP117" s="223">
        <f t="shared" si="31"/>
        <v>0</v>
      </c>
      <c r="AQ117" s="224">
        <f t="shared" si="32"/>
        <v>0</v>
      </c>
      <c r="AR117" s="223">
        <f t="shared" si="33"/>
        <v>0</v>
      </c>
      <c r="AS117" s="224">
        <f t="shared" si="34"/>
        <v>0</v>
      </c>
      <c r="AT117" s="223">
        <f t="shared" si="35"/>
        <v>0</v>
      </c>
      <c r="AU117" s="225">
        <f t="shared" si="36"/>
        <v>0</v>
      </c>
      <c r="AV117" s="219">
        <f>IF($B117="","",$B117)</f>
        <v>3</v>
      </c>
    </row>
    <row r="118" spans="1:48" ht="14.5" customHeight="1" x14ac:dyDescent="0.2">
      <c r="A118" s="308"/>
      <c r="B118" s="282"/>
      <c r="C118" s="303"/>
      <c r="D118" s="39" t="s">
        <v>28</v>
      </c>
      <c r="E118" s="277"/>
      <c r="F118" s="291"/>
      <c r="G118" s="120" t="s">
        <v>428</v>
      </c>
      <c r="H118" s="277"/>
      <c r="I118" s="42" t="s">
        <v>19</v>
      </c>
      <c r="J118" s="177">
        <f>IF(I118="","",IF(_xlfn.XLOOKUP(I118,I$3:I117,$AV$3:AV117,0,,-1)=AV118,_xlfn.XLOOKUP(I118,I$3:I117,J$3:J117,1,,-1)+1,1))</f>
        <v>4</v>
      </c>
      <c r="K118" s="178">
        <f>IF(I118="","",_xlfn.XLOOKUP(I118,I$3:I117,K$3:K117,0,,-1)+IF($D118=" ",1,0))</f>
        <v>0</v>
      </c>
      <c r="L118" s="121">
        <v>4</v>
      </c>
      <c r="M118" s="122"/>
      <c r="N118" s="294"/>
      <c r="O118" s="47">
        <f>IF(OR(W117="",W118=""),"",ROUND(IF(L119&gt;0,IF(M118&gt;0,M118,IF(M117&gt;0,IF(N117=TRUE,ROUND((M117*W118)/W117,0),(M117*W118)/W117),IF(M118&gt;0,IF(N117=TRUE,ROUND(M118,0),M118),IF(M119&gt;0,IF(N117=TRUE,ROUND(O119*W118/W119,0),O119*W118/W119),0)))),IF(M118&gt;0,M118,IF(N117=TRUE,ROUND((M117*W118)/W117,0),(M117*W118)/W117))),2))</f>
        <v>21</v>
      </c>
      <c r="P118" s="48">
        <f t="shared" si="41"/>
        <v>84</v>
      </c>
      <c r="Q118" s="277"/>
      <c r="R118" s="286"/>
      <c r="S118" s="286"/>
      <c r="T118" s="286"/>
      <c r="U118" s="286"/>
      <c r="V118" s="288"/>
      <c r="W118" s="49">
        <f>IF(L118="","",IF(L119&gt;0,(SUM(L117:L119)/L118)/(SUM(L117:L119)/L117+SUM(L117:L119)/L118+SUM(L117:L119)/L119),L117/SUM(L117:L118)))</f>
        <v>0.26470588235294118</v>
      </c>
      <c r="X118" s="311"/>
      <c r="Y118" s="298"/>
      <c r="Z118" s="298"/>
      <c r="AA118" s="225">
        <f t="shared" si="43"/>
        <v>0</v>
      </c>
      <c r="AB118" s="227">
        <f t="shared" si="43"/>
        <v>-21</v>
      </c>
      <c r="AC118" s="225">
        <f t="shared" si="43"/>
        <v>0</v>
      </c>
      <c r="AD118" s="225">
        <f t="shared" si="43"/>
        <v>0</v>
      </c>
      <c r="AE118" s="225">
        <f t="shared" si="43"/>
        <v>0</v>
      </c>
      <c r="AF118" s="225">
        <f t="shared" si="43"/>
        <v>0</v>
      </c>
      <c r="AG118" s="224">
        <f t="shared" si="43"/>
        <v>0</v>
      </c>
      <c r="AH118" s="223">
        <f t="shared" si="23"/>
        <v>0</v>
      </c>
      <c r="AI118" s="224">
        <f t="shared" si="24"/>
        <v>0</v>
      </c>
      <c r="AJ118" s="223">
        <f t="shared" si="25"/>
        <v>0</v>
      </c>
      <c r="AK118" s="224">
        <f t="shared" si="26"/>
        <v>1</v>
      </c>
      <c r="AL118" s="223">
        <f t="shared" si="27"/>
        <v>0</v>
      </c>
      <c r="AM118" s="224">
        <f t="shared" si="28"/>
        <v>0</v>
      </c>
      <c r="AN118" s="223">
        <f t="shared" si="29"/>
        <v>0</v>
      </c>
      <c r="AO118" s="224">
        <f t="shared" si="30"/>
        <v>0</v>
      </c>
      <c r="AP118" s="223">
        <f t="shared" si="31"/>
        <v>0</v>
      </c>
      <c r="AQ118" s="224">
        <f t="shared" si="32"/>
        <v>0</v>
      </c>
      <c r="AR118" s="223">
        <f t="shared" si="33"/>
        <v>0</v>
      </c>
      <c r="AS118" s="224">
        <f t="shared" si="34"/>
        <v>0</v>
      </c>
      <c r="AT118" s="223">
        <f t="shared" si="35"/>
        <v>0</v>
      </c>
      <c r="AU118" s="225">
        <f t="shared" si="36"/>
        <v>0</v>
      </c>
      <c r="AV118" s="219">
        <f>IF($B117="","",$B117)</f>
        <v>3</v>
      </c>
    </row>
    <row r="119" spans="1:48" ht="14.5" customHeight="1" x14ac:dyDescent="0.2">
      <c r="A119" s="309"/>
      <c r="B119" s="283"/>
      <c r="C119" s="304"/>
      <c r="D119" s="54" t="s">
        <v>32</v>
      </c>
      <c r="E119" s="278"/>
      <c r="F119" s="292"/>
      <c r="G119" s="134"/>
      <c r="H119" s="278"/>
      <c r="I119" s="57"/>
      <c r="J119" s="179" t="str">
        <f>IF(I119="","",IF(_xlfn.XLOOKUP(I119,I$3:I118,$AV$3:AV118,0,,-1)=AV119,_xlfn.XLOOKUP(I119,I$3:I118,J$3:J118,1,,-1)+1,1))</f>
        <v/>
      </c>
      <c r="K119" s="63" t="str">
        <f>IF(I119="","",_xlfn.XLOOKUP(I119,I$3:I118,K$3:K118,0,,-1)+IF($D119=" ",1,0))</f>
        <v/>
      </c>
      <c r="L119" s="55"/>
      <c r="M119" s="128"/>
      <c r="N119" s="295"/>
      <c r="O119" s="62" t="str">
        <f>IF(OR(W117="",W118=""),"",IF(L119&gt;0,ROUND(IF(M119&gt;0,M119,IF(M117&gt;0,IF(N117=TRUE,ROUND((M117*W119)/W117,0),(M117*W119)/W117),IF(M118&gt;0,IF(N117=TRUE,ROUND((M118*W119)/W118,0),(M118*W119)/W118),IF(M119&gt;0,M119,0)))),2),""))</f>
        <v/>
      </c>
      <c r="P119" s="63" t="str">
        <f t="shared" si="41"/>
        <v/>
      </c>
      <c r="Q119" s="278"/>
      <c r="R119" s="278"/>
      <c r="S119" s="278"/>
      <c r="T119" s="278"/>
      <c r="U119" s="278"/>
      <c r="V119" s="289"/>
      <c r="W119" s="64" t="str">
        <f>IF(L119="","",(SUM(L117:L119)/L119)/(SUM(L117:L119)/L117+SUM(L117:L119)/L118+SUM(L117:L119)/L119))</f>
        <v/>
      </c>
      <c r="X119" s="311"/>
      <c r="Y119" s="298"/>
      <c r="Z119" s="298"/>
      <c r="AA119" s="225">
        <f t="shared" si="43"/>
        <v>0</v>
      </c>
      <c r="AB119" s="225">
        <f t="shared" si="43"/>
        <v>0</v>
      </c>
      <c r="AC119" s="225">
        <f t="shared" si="43"/>
        <v>0</v>
      </c>
      <c r="AD119" s="225">
        <f t="shared" si="43"/>
        <v>0</v>
      </c>
      <c r="AE119" s="225">
        <f t="shared" si="43"/>
        <v>0</v>
      </c>
      <c r="AF119" s="225">
        <f t="shared" si="43"/>
        <v>0</v>
      </c>
      <c r="AG119" s="224">
        <f t="shared" si="43"/>
        <v>0</v>
      </c>
      <c r="AH119" s="223">
        <f t="shared" si="23"/>
        <v>0</v>
      </c>
      <c r="AI119" s="224">
        <f t="shared" si="24"/>
        <v>0</v>
      </c>
      <c r="AJ119" s="223">
        <f t="shared" si="25"/>
        <v>0</v>
      </c>
      <c r="AK119" s="224">
        <f t="shared" si="26"/>
        <v>0</v>
      </c>
      <c r="AL119" s="223">
        <f t="shared" si="27"/>
        <v>0</v>
      </c>
      <c r="AM119" s="224">
        <f t="shared" si="28"/>
        <v>0</v>
      </c>
      <c r="AN119" s="223">
        <f t="shared" si="29"/>
        <v>0</v>
      </c>
      <c r="AO119" s="224">
        <f t="shared" si="30"/>
        <v>0</v>
      </c>
      <c r="AP119" s="223">
        <f t="shared" si="31"/>
        <v>0</v>
      </c>
      <c r="AQ119" s="224">
        <f t="shared" si="32"/>
        <v>0</v>
      </c>
      <c r="AR119" s="223">
        <f t="shared" si="33"/>
        <v>0</v>
      </c>
      <c r="AS119" s="224">
        <f t="shared" si="34"/>
        <v>0</v>
      </c>
      <c r="AT119" s="223">
        <f t="shared" si="35"/>
        <v>0</v>
      </c>
      <c r="AU119" s="225">
        <f t="shared" si="36"/>
        <v>0</v>
      </c>
      <c r="AV119" s="219">
        <f>IF($B117="","",$B117)</f>
        <v>3</v>
      </c>
    </row>
    <row r="120" spans="1:48" ht="14.5" customHeight="1" x14ac:dyDescent="0.2">
      <c r="A120" s="307" t="str">
        <f>IF(OR(D120="W",D121="W",D122="W",D120="1/2W",D121="1/2W",D122="1/2W",D120="1/2L",D121="1/2L",D122="1/2L"),"OK",IF(OR(D120="L",D121="L",D122="L"),"LOSS",IF(OR(D120="X",D121="X",D122="X"),"Anulado"," ")))</f>
        <v>OK</v>
      </c>
      <c r="B120" s="281">
        <f>IF(E120="","",$B117)</f>
        <v>3</v>
      </c>
      <c r="C120" s="305" t="str">
        <f>IF(E120=""," ","– "&amp;COUNTIF(B$3:B122,$B120))</f>
        <v>– 10</v>
      </c>
      <c r="D120" s="65" t="s">
        <v>28</v>
      </c>
      <c r="E120" s="326">
        <v>44716.416666666664</v>
      </c>
      <c r="F120" s="314" t="s">
        <v>474</v>
      </c>
      <c r="G120" s="66" t="s">
        <v>79</v>
      </c>
      <c r="H120" s="313" t="str">
        <f ca="1">IF(E120="","",IF(AND(DAY(E120)&lt;DAY(TODAY()),$A120=" "),"???",IF($A120=" ",IF(AND(DAY(E120)=DAY(TODAY()),HOUR(E120)&lt;=HOUR(NOW())+1),IF(AND(HOUR(E120)+2&lt;=HOUR(NOW()),DAY(E120)&lt;=DAY(TODAY()),MINUTE(E120)&lt;=MINUTE(NOW())),"???",IF(OR(MINUTE(E120)&lt;=MINUTE(NOW()),HOUR(E120)&lt;=HOUR(NOW())),"!!!","")),""),"")))</f>
        <v/>
      </c>
      <c r="I120" s="67" t="s">
        <v>20</v>
      </c>
      <c r="J120" s="69">
        <f>IF(I120="","",IF(_xlfn.XLOOKUP(I120,I$3:I119,$AV$3:AV119,0,,-1)=AV120,_xlfn.XLOOKUP(I120,I$3:I119,J$3:J119,1,,-1)+1,1))</f>
        <v>9</v>
      </c>
      <c r="K120" s="173">
        <f>IF(I120="","",_xlfn.XLOOKUP(I120,I$3:I119,K$3:K119,0,,-1)+IF($D120=" ",1,0))</f>
        <v>0</v>
      </c>
      <c r="L120" s="70">
        <v>2.8</v>
      </c>
      <c r="M120" s="71">
        <v>10.73</v>
      </c>
      <c r="N120" s="293" t="b">
        <v>0</v>
      </c>
      <c r="O120" s="72">
        <f>IF(OR(W120="",W121=""),"",ROUND(IF(L122&gt;0,IF(M120&gt;0,M120,IF(M121&gt;0,IF(N120=TRUE,ROUND((M121*W120)/W121,0),(M121*W120)/W121),IF(N120=TRUE,ROUND((M122*W120)/W122,0),(M122*W120)/W122))),IF(M120&gt;0,M120,IF(N120=TRUE,ROUND((M121*W120)/W121,0),(M121*W120)/W121))),2))</f>
        <v>10.73</v>
      </c>
      <c r="P120" s="73">
        <f t="shared" si="41"/>
        <v>30.044</v>
      </c>
      <c r="Q120" s="320">
        <f>IF($A120="Anulado",0,IF(OR($A120="LOSS",$A120="OK"),IF(OR($D120="W",$D120="1/2W",$D120="1/2L"),P120-O120,IF($D120="L",-O120,0))+IF(OR($D121="W",$D121="1/2W",$D121="1/2L"),P121-O121,IF($D121="L",-O121,0))+IF(OR($D122="W",$D122="1/2W",$D122="1/2L"),P122-O122,IF($D122="L",-O122,0)),IF(AND(OR($D120="W",$D120="1/2W",$D120="1/2L"),D121="W"),P120+P121-SUM(O120:O122)+_xlfn.XLOOKUP("X",D120:D122,O120:O122,0),IF(AND(D120=TRUE,D122="W"),P120+P122-SUM(O120:O122),IF(AND(D121="W",D122="W"),P121+P122-SUM(O120:O122)+_xlfn.XLOOKUP("X",D120:D122,O120:O122,0),IF(L122&gt;0,IF(OR($D120="W",$D120="1/2W",$D120="1/2L"),P120-SUM(O120:O122)+_xlfn.XLOOKUP("X",D120:D122,O120:O122,0),IF(OR($D120="W",$D120="1/2W",$D120="1/2L"),P121-SUM(O120:O122)+_xlfn.XLOOKUP("X",D120:D122,O120:O122,0),IF(OR($D120="W",$D120="1/2W",$D120="1/2L"),P122-SUM(O120:O122)+_xlfn.XLOOKUP("X",D120:D122,O120:O122,0),IF(SUM(P120:P122)/3-SUM(O120:O122)+_xlfn.XLOOKUP("X",D120:D122,O120:O122,0)&gt;0,SUM(P120:P122)/3-SUM(O120:O122)+_xlfn.XLOOKUP("X",D120:D122,O120:O122,0),LARGE(P120:P122,1)-SUM(O120:O122))))),IF(OR($D120="W",$D120="1/2W",$D120="1/2L"),P120-SUM(O120:O121)+_xlfn.XLOOKUP("X",D120:D122,O120:O122,0),IF(OR($D120="W",$D120="1/2W",$D120="1/2L"),P121-SUM(O120:O121)+_xlfn.XLOOKUP("X",D120:D122,O120:O122,0),SUM(P120:P121)/2-SUM(O120:O121)+_xlfn.XLOOKUP("X",D120:D122,O120:O122,0)))))))))</f>
        <v>0.55750000000000099</v>
      </c>
      <c r="R120" s="319">
        <f>IF(Q120=0,0,Q120/SUM(O120:O122))</f>
        <v>1.8911126187245622E-2</v>
      </c>
      <c r="S120" s="296">
        <f>IF($B120=$B117,IF(OR($A120="LOSS",$A120="OK",$A120="Anulada"),Q120,0)+S117,IF(OR($A120="LOSS",$A120="OK",$A120="Anulada"),Q120,0))</f>
        <v>34.349999999999966</v>
      </c>
      <c r="T120" s="296">
        <f>IF($B120=$B117,IF(Q120&lt;0,IF(G122="",Q120,0),Q120)+T117,Q120)</f>
        <v>21.796199999999988</v>
      </c>
      <c r="U120" s="296">
        <f>IF($B120=$B117,IF(Q120&lt;0,IF(G122="",Q120,0),Q120)+U117,Q120)</f>
        <v>34.349999999999966</v>
      </c>
      <c r="V120" s="323">
        <f>IF(U120=0,0,U120/X120)</f>
        <v>5.1235774055456887E-2</v>
      </c>
      <c r="W120" s="74">
        <f>IF(L120="","",IF(L122&gt;0,(SUM(L120:L122)/L120)/(SUM(L120:L122)/L120+SUM(L120:L122)/L121+SUM(L120:L122)/L122),L121/SUM(L120:L121)))</f>
        <v>0.36392548841435712</v>
      </c>
      <c r="X120" s="321">
        <f>IF($B120=$B117,X117+SUM(O120:O122),SUM(O120:O122))</f>
        <v>670.43000000000006</v>
      </c>
      <c r="Y120" s="296">
        <f>IF($A120=" ",SUM(O120:O122),0)+Y117</f>
        <v>0</v>
      </c>
      <c r="Z120" s="296">
        <f>IF($B120="","",Z117+Q120)</f>
        <v>167.70856820895523</v>
      </c>
      <c r="AA120" s="225">
        <f t="shared" si="43"/>
        <v>0</v>
      </c>
      <c r="AB120" s="225">
        <f t="shared" si="43"/>
        <v>0</v>
      </c>
      <c r="AC120" s="227">
        <f t="shared" si="43"/>
        <v>-10.73</v>
      </c>
      <c r="AD120" s="225">
        <f t="shared" si="43"/>
        <v>0</v>
      </c>
      <c r="AE120" s="225">
        <f t="shared" si="43"/>
        <v>0</v>
      </c>
      <c r="AF120" s="225">
        <f t="shared" si="43"/>
        <v>0</v>
      </c>
      <c r="AG120" s="224">
        <f t="shared" si="43"/>
        <v>0</v>
      </c>
      <c r="AH120" s="223">
        <f t="shared" si="23"/>
        <v>0</v>
      </c>
      <c r="AI120" s="224">
        <f t="shared" si="24"/>
        <v>0</v>
      </c>
      <c r="AJ120" s="223">
        <f t="shared" si="25"/>
        <v>0</v>
      </c>
      <c r="AK120" s="224">
        <f t="shared" si="26"/>
        <v>0</v>
      </c>
      <c r="AL120" s="223">
        <f t="shared" si="27"/>
        <v>0</v>
      </c>
      <c r="AM120" s="224">
        <f t="shared" si="28"/>
        <v>1</v>
      </c>
      <c r="AN120" s="223">
        <f t="shared" si="29"/>
        <v>0</v>
      </c>
      <c r="AO120" s="224">
        <f t="shared" si="30"/>
        <v>0</v>
      </c>
      <c r="AP120" s="223">
        <f t="shared" si="31"/>
        <v>0</v>
      </c>
      <c r="AQ120" s="224">
        <f t="shared" si="32"/>
        <v>0</v>
      </c>
      <c r="AR120" s="223">
        <f t="shared" si="33"/>
        <v>0</v>
      </c>
      <c r="AS120" s="224">
        <f t="shared" si="34"/>
        <v>0</v>
      </c>
      <c r="AT120" s="223">
        <f t="shared" si="35"/>
        <v>0</v>
      </c>
      <c r="AU120" s="225">
        <f t="shared" si="36"/>
        <v>0</v>
      </c>
      <c r="AV120" s="226">
        <f>IF($B120="","",$B120)</f>
        <v>3</v>
      </c>
    </row>
    <row r="121" spans="1:48" ht="14.5" customHeight="1" x14ac:dyDescent="0.2">
      <c r="A121" s="308"/>
      <c r="B121" s="282"/>
      <c r="C121" s="303"/>
      <c r="D121" s="79" t="s">
        <v>31</v>
      </c>
      <c r="E121" s="277"/>
      <c r="F121" s="291"/>
      <c r="G121" s="80" t="s">
        <v>78</v>
      </c>
      <c r="H121" s="277"/>
      <c r="I121" s="81" t="s">
        <v>23</v>
      </c>
      <c r="J121" s="83">
        <f>IF(I121="","",IF(_xlfn.XLOOKUP(I121,I$3:I120,$AV$3:AV120,0,,-1)=AV121,_xlfn.XLOOKUP(I121,I$3:I120,J$3:J120,1,,-1)+1,1))</f>
        <v>5</v>
      </c>
      <c r="K121" s="174">
        <f>IF(I121="","",_xlfn.XLOOKUP(I121,I$3:I120,K$3:K120,0,,-1)+IF($D121=" ",1,0))</f>
        <v>0</v>
      </c>
      <c r="L121" s="84">
        <v>1.6020000000000001</v>
      </c>
      <c r="M121" s="85"/>
      <c r="N121" s="294"/>
      <c r="O121" s="86">
        <f>IF(OR(W120="",W121=""),"",ROUND(IF(L122&gt;0,IF(M121&gt;0,M121,IF(M120&gt;0,IF(N120=TRUE,ROUND((M120*W121)/W120,0),(M120*W121)/W120),IF(M121&gt;0,IF(N120=TRUE,ROUND(M121,0),M121),IF(M122&gt;0,IF(N120=TRUE,ROUND(O122*W121/W122,0),O122*W121/W122),0)))),IF(M121&gt;0,M121,IF(N120=TRUE,ROUND((M120*W121)/W120,0),(M120*W121)/W120))),2))</f>
        <v>18.75</v>
      </c>
      <c r="P121" s="87">
        <f t="shared" si="41"/>
        <v>30.037500000000001</v>
      </c>
      <c r="Q121" s="277"/>
      <c r="R121" s="286"/>
      <c r="S121" s="286"/>
      <c r="T121" s="286"/>
      <c r="U121" s="286"/>
      <c r="V121" s="288"/>
      <c r="W121" s="88">
        <f>IF(L121="","",IF(L122&gt;0,(SUM(L120:L122)/L121)/(SUM(L120:L122)/L120+SUM(L120:L122)/L121+SUM(L120:L122)/L122),L120/SUM(L120:L121)))</f>
        <v>0.63607451158564288</v>
      </c>
      <c r="X121" s="311"/>
      <c r="Y121" s="298"/>
      <c r="Z121" s="298"/>
      <c r="AA121" s="225">
        <f t="shared" si="43"/>
        <v>0</v>
      </c>
      <c r="AB121" s="225">
        <f t="shared" si="43"/>
        <v>0</v>
      </c>
      <c r="AC121" s="225">
        <f t="shared" si="43"/>
        <v>0</v>
      </c>
      <c r="AD121" s="225">
        <f t="shared" si="43"/>
        <v>0</v>
      </c>
      <c r="AE121" s="225">
        <f t="shared" si="43"/>
        <v>0</v>
      </c>
      <c r="AF121" s="227">
        <f t="shared" si="43"/>
        <v>11.287500000000001</v>
      </c>
      <c r="AG121" s="224">
        <f t="shared" si="43"/>
        <v>0</v>
      </c>
      <c r="AH121" s="223">
        <f t="shared" si="23"/>
        <v>0</v>
      </c>
      <c r="AI121" s="224">
        <f t="shared" si="24"/>
        <v>0</v>
      </c>
      <c r="AJ121" s="223">
        <f t="shared" si="25"/>
        <v>0</v>
      </c>
      <c r="AK121" s="224">
        <f t="shared" si="26"/>
        <v>0</v>
      </c>
      <c r="AL121" s="223">
        <f t="shared" si="27"/>
        <v>0</v>
      </c>
      <c r="AM121" s="224">
        <f t="shared" si="28"/>
        <v>0</v>
      </c>
      <c r="AN121" s="223">
        <f t="shared" si="29"/>
        <v>0</v>
      </c>
      <c r="AO121" s="224">
        <f t="shared" si="30"/>
        <v>0</v>
      </c>
      <c r="AP121" s="223">
        <f t="shared" si="31"/>
        <v>0</v>
      </c>
      <c r="AQ121" s="224">
        <f t="shared" si="32"/>
        <v>0</v>
      </c>
      <c r="AR121" s="223">
        <f t="shared" si="33"/>
        <v>1</v>
      </c>
      <c r="AS121" s="224">
        <f t="shared" si="34"/>
        <v>0</v>
      </c>
      <c r="AT121" s="223">
        <f t="shared" si="35"/>
        <v>0</v>
      </c>
      <c r="AU121" s="225">
        <f t="shared" si="36"/>
        <v>0</v>
      </c>
      <c r="AV121" s="226">
        <f>IF($B120="","",$B120)</f>
        <v>3</v>
      </c>
    </row>
    <row r="122" spans="1:48" ht="14.5" customHeight="1" x14ac:dyDescent="0.2">
      <c r="A122" s="309"/>
      <c r="B122" s="283"/>
      <c r="C122" s="304"/>
      <c r="D122" s="90" t="s">
        <v>32</v>
      </c>
      <c r="E122" s="278"/>
      <c r="F122" s="292"/>
      <c r="G122" s="109"/>
      <c r="H122" s="278"/>
      <c r="I122" s="110"/>
      <c r="J122" s="112" t="str">
        <f>IF(I122="","",IF(_xlfn.XLOOKUP(I122,I$3:I121,$AV$3:AV121,0,,-1)=AV122,_xlfn.XLOOKUP(I122,I$3:I121,J$3:J121,1,,-1)+1,1))</f>
        <v/>
      </c>
      <c r="K122" s="115" t="str">
        <f>IF(I122="","",_xlfn.XLOOKUP(I122,I$3:I121,K$3:K121,0,,-1)+IF($D122=" ",1,0))</f>
        <v/>
      </c>
      <c r="L122" s="113"/>
      <c r="M122" s="96"/>
      <c r="N122" s="295"/>
      <c r="O122" s="114" t="str">
        <f>IF(OR(W120="",W121=""),"",IF(L122&gt;0,ROUND(IF(M122&gt;0,M122,IF(M120&gt;0,IF(N120=TRUE,ROUND((M120*W122)/W120,0),(M120*W122)/W120),IF(M121&gt;0,IF(N120=TRUE,ROUND((M121*W122)/W121,0),(M121*W122)/W121),IF(M122&gt;0,M122,0)))),2),""))</f>
        <v/>
      </c>
      <c r="P122" s="115" t="str">
        <f t="shared" si="41"/>
        <v/>
      </c>
      <c r="Q122" s="278"/>
      <c r="R122" s="278"/>
      <c r="S122" s="278"/>
      <c r="T122" s="278"/>
      <c r="U122" s="278"/>
      <c r="V122" s="289"/>
      <c r="W122" s="116" t="str">
        <f>IF(L122="","",(SUM(L120:L122)/L122)/(SUM(L120:L122)/L120+SUM(L120:L122)/L121+SUM(L120:L122)/L122))</f>
        <v/>
      </c>
      <c r="X122" s="311"/>
      <c r="Y122" s="298"/>
      <c r="Z122" s="298"/>
      <c r="AA122" s="225">
        <f t="shared" si="43"/>
        <v>0</v>
      </c>
      <c r="AB122" s="225">
        <f t="shared" si="43"/>
        <v>0</v>
      </c>
      <c r="AC122" s="225">
        <f t="shared" si="43"/>
        <v>0</v>
      </c>
      <c r="AD122" s="225">
        <f t="shared" si="43"/>
        <v>0</v>
      </c>
      <c r="AE122" s="225">
        <f t="shared" si="43"/>
        <v>0</v>
      </c>
      <c r="AF122" s="225">
        <f t="shared" si="43"/>
        <v>0</v>
      </c>
      <c r="AG122" s="224">
        <f t="shared" si="43"/>
        <v>0</v>
      </c>
      <c r="AH122" s="223">
        <f t="shared" si="23"/>
        <v>0</v>
      </c>
      <c r="AI122" s="224">
        <f t="shared" si="24"/>
        <v>0</v>
      </c>
      <c r="AJ122" s="223">
        <f t="shared" si="25"/>
        <v>0</v>
      </c>
      <c r="AK122" s="224">
        <f t="shared" si="26"/>
        <v>0</v>
      </c>
      <c r="AL122" s="223">
        <f t="shared" si="27"/>
        <v>0</v>
      </c>
      <c r="AM122" s="224">
        <f t="shared" si="28"/>
        <v>0</v>
      </c>
      <c r="AN122" s="223">
        <f t="shared" si="29"/>
        <v>0</v>
      </c>
      <c r="AO122" s="224">
        <f t="shared" si="30"/>
        <v>0</v>
      </c>
      <c r="AP122" s="223">
        <f t="shared" si="31"/>
        <v>0</v>
      </c>
      <c r="AQ122" s="224">
        <f t="shared" si="32"/>
        <v>0</v>
      </c>
      <c r="AR122" s="223">
        <f t="shared" si="33"/>
        <v>0</v>
      </c>
      <c r="AS122" s="224">
        <f t="shared" si="34"/>
        <v>0</v>
      </c>
      <c r="AT122" s="223">
        <f t="shared" si="35"/>
        <v>0</v>
      </c>
      <c r="AU122" s="225">
        <f t="shared" si="36"/>
        <v>0</v>
      </c>
      <c r="AV122" s="226">
        <f>IF($B120="","",$B120)</f>
        <v>3</v>
      </c>
    </row>
    <row r="123" spans="1:48" ht="14.5" customHeight="1" x14ac:dyDescent="0.2">
      <c r="A123" s="312" t="str">
        <f>IF(OR(D123="W",D124="W",D125="W",D123="1/2W",D124="1/2W",D125="1/2W",D123="1/2L",D124="1/2L",D125="1/2L"),"OK",IF(OR(D123="L",D124="L",D125="L"),"LOSS",IF(OR(D123="X",D124="X",D125="X"),"Anulado"," ")))</f>
        <v>OK</v>
      </c>
      <c r="B123" s="299">
        <f>IF(E123="","",$B120)</f>
        <v>3</v>
      </c>
      <c r="C123" s="302" t="str">
        <f>IF(E123=""," ","– "&amp;COUNTIF(B$3:B125,$B123))</f>
        <v>– 11</v>
      </c>
      <c r="D123" s="25" t="s">
        <v>28</v>
      </c>
      <c r="E123" s="325">
        <v>44715.5625</v>
      </c>
      <c r="F123" s="315" t="s">
        <v>475</v>
      </c>
      <c r="G123" s="117" t="s">
        <v>379</v>
      </c>
      <c r="H123" s="306" t="str">
        <f ca="1">IF(E123="","",IF(AND(DAY(E123)&lt;DAY(TODAY()),$A123=" "),"???",IF($A123=" ",IF(AND(DAY(E123)=DAY(TODAY()),HOUR(E123)&lt;=HOUR(NOW())+1),IF(AND(HOUR(E123)+2&lt;=HOUR(NOW()),DAY(E123)&lt;=DAY(TODAY()),MINUTE(E123)&lt;=MINUTE(NOW())),"???",IF(OR(MINUTE(E123)&lt;=MINUTE(NOW()),HOUR(E123)&lt;=HOUR(NOW())),"!!!","")),""),"")))</f>
        <v/>
      </c>
      <c r="I123" s="27" t="s">
        <v>23</v>
      </c>
      <c r="J123" s="175">
        <f>IF(I123="","",IF(_xlfn.XLOOKUP(I123,I$3:I122,$AV$3:AV122,0,,-1)=AV123,_xlfn.XLOOKUP(I123,I$3:I122,J$3:J122,1,,-1)+1,1))</f>
        <v>6</v>
      </c>
      <c r="K123" s="176">
        <f>IF(I123="","",_xlfn.XLOOKUP(I123,I$3:I122,K$3:K122,0,,-1)+IF($D123=" ",1,0))</f>
        <v>0</v>
      </c>
      <c r="L123" s="118">
        <v>1.8839999999999999</v>
      </c>
      <c r="M123" s="119">
        <v>36.36</v>
      </c>
      <c r="N123" s="318" t="b">
        <v>0</v>
      </c>
      <c r="O123" s="102">
        <f>IF(OR(W123="",W124=""),"",ROUND(IF(L125&gt;0,IF(M123&gt;0,M123,IF(M124&gt;0,IF(N123=TRUE,ROUND((M124*W123)/W124,0),(M124*W123)/W124),IF(N123=TRUE,ROUND((M125*W123)/W125,0),(M125*W123)/W125))),IF(M123&gt;0,M123,IF(N123=TRUE,ROUND((M124*W123)/W124,0),(M124*W123)/W124))),2))</f>
        <v>36.36</v>
      </c>
      <c r="P123" s="33">
        <f t="shared" si="41"/>
        <v>68.50224</v>
      </c>
      <c r="Q123" s="301">
        <f>IF($A123="Anulado",0,IF(OR($A123="LOSS",$A123="OK"),IF(OR($D123="W",$D123="1/2W",$D123="1/2L"),P123-O123,IF($D123="L",-O123,0))+IF(OR($D124="W",$D124="1/2W",$D124="1/2L"),P124-O124,IF($D124="L",-O124,0))+IF(OR($D125="W",$D125="1/2W",$D125="1/2L"),P125-O125,IF($D125="L",-O125,0)),IF(AND(OR($D123="W",$D123="1/2W",$D123="1/2L"),D124="W"),P123+P124-SUM(O123:O125)+_xlfn.XLOOKUP("X",D123:D125,O123:O125,0),IF(AND(D123=TRUE,D125="W"),P123+P125-SUM(O123:O125),IF(AND(D124="W",D125="W"),P124+P125-SUM(O123:O125)+_xlfn.XLOOKUP("X",D123:D125,O123:O125,0),IF(L125&gt;0,IF(OR($D123="W",$D123="1/2W",$D123="1/2L"),P123-SUM(O123:O125)+_xlfn.XLOOKUP("X",D123:D125,O123:O125,0),IF(OR($D123="W",$D123="1/2W",$D123="1/2L"),P124-SUM(O123:O125)+_xlfn.XLOOKUP("X",D123:D125,O123:O125,0),IF(OR($D123="W",$D123="1/2W",$D123="1/2L"),P125-SUM(O123:O125)+_xlfn.XLOOKUP("X",D123:D125,O123:O125,0),IF(SUM(P123:P125)/3-SUM(O123:O125)+_xlfn.XLOOKUP("X",D123:D125,O123:O125,0)&gt;0,SUM(P123:P125)/3-SUM(O123:O125)+_xlfn.XLOOKUP("X",D123:D125,O123:O125,0),LARGE(P123:P125,1)-SUM(O123:O125))))),IF(OR($D123="W",$D123="1/2W",$D123="1/2L"),P123-SUM(O123:O124)+_xlfn.XLOOKUP("X",D123:D125,O123:O125,0),IF(OR($D123="W",$D123="1/2W",$D123="1/2L"),P124-SUM(O123:O124)+_xlfn.XLOOKUP("X",D123:D125,O123:O125,0),SUM(P123:P124)/2-SUM(O123:O124)+_xlfn.XLOOKUP("X",D123:D125,O123:O125,0)))))))))</f>
        <v>2.3612000000000073</v>
      </c>
      <c r="R123" s="300">
        <f>IF(Q123=0,0,Q123/SUM(O123:O125))</f>
        <v>3.570003023888732E-2</v>
      </c>
      <c r="S123" s="285">
        <f>IF($B123=$B120,IF(OR($A123="LOSS",$A123="OK",$A123="Anulada"),Q123,0)+S120,IF(OR($A123="LOSS",$A123="OK",$A123="Anulada"),Q123,0))</f>
        <v>36.711199999999977</v>
      </c>
      <c r="T123" s="285">
        <f>IF($B123="",0,IF($B123=$B120,IF(G125="",IF(OR(G123="DNB1",G123="DNB2",G123="AH1(0)",G123="AH2(0)",G123="AH1(1)",G123="AH2(1)",G123="AH1(2)",G123="AH2(2)",G123="AH1(3)",G123="AH2(3)",G123="AH1(4)",G123="AH2(4)"),0,IF(Q123&lt;0,IF(G125="",SMALL(P123:P125,1)-SUM(O123:O125),0),SMALL(P123:P125,1)-SUM(O123:O125))),IF(Q123&lt;0,IF(G125="",SMALL(P123:P125,1)-SUM(O123:O125),0),SMALL(P123:P125,1)-SUM(O123:O125)))+T120,IF(G125="",IF(OR(G123="DNB1",G123="DNB2",G123="AH1(0)",G123="AH2(0)",G123="AH1(1)",G123="AH2(1)",G123="AH1(2)",G123="AH2(2)",G123="AH1(3)",G123="AH2(3)",G123="AH1(4)",G123="AH2(4)"),0,IF(Q123&lt;0,IF(G125="",SMALL(P123:P125,1)-SUM(O123:O125),0),SMALL(P123:P125,1)-SUM(O123:O125))),IF(Q123&lt;0,IF(G125="",SMALL(P123:P125,1)-SUM(O123:O125),0),SMALL(P123:P125,1)-SUM(O123:O125)))))</f>
        <v>-12.202600000000007</v>
      </c>
      <c r="U123" s="285">
        <f>IF($B123=$B120,IF(Q123&lt;0,IF(G125="",Q123,0),Q123)+U120,Q123)</f>
        <v>36.711199999999977</v>
      </c>
      <c r="V123" s="287">
        <f>IF(U123=0,0,U123/X123)</f>
        <v>4.984074833349169E-2</v>
      </c>
      <c r="W123" s="34">
        <f>IF(L123="","",IF(L125&gt;0,(SUM(L123:L125)/L123)/(SUM(L123:L125)/L123+SUM(L123:L125)/L124+SUM(L123:L125)/L125),L124/SUM(L123:L124)))</f>
        <v>0.37549309257761565</v>
      </c>
      <c r="X123" s="322">
        <f>IF($B123=$B120,X120+SUM(O123:O125),SUM(O123:O125))</f>
        <v>736.57</v>
      </c>
      <c r="Y123" s="285">
        <f>IF($A123=" ",SUM(O123:O125),0)+Y120</f>
        <v>0</v>
      </c>
      <c r="Z123" s="285">
        <f>IF($B123="","",Z120+Q123)</f>
        <v>170.06976820895522</v>
      </c>
      <c r="AA123" s="225">
        <f t="shared" ref="AA123:AG132" si="44">IF($I123=AA$2,IF(OR($D123="W",$D123="1/2W",$D123="1/2L"),$P123-$O123,IF($D123="X",0,-$O123)),0)</f>
        <v>0</v>
      </c>
      <c r="AB123" s="225">
        <f t="shared" si="44"/>
        <v>0</v>
      </c>
      <c r="AC123" s="225">
        <f t="shared" si="44"/>
        <v>0</v>
      </c>
      <c r="AD123" s="225">
        <f t="shared" si="44"/>
        <v>0</v>
      </c>
      <c r="AE123" s="225">
        <f t="shared" si="44"/>
        <v>0</v>
      </c>
      <c r="AF123" s="227">
        <f t="shared" si="44"/>
        <v>-36.36</v>
      </c>
      <c r="AG123" s="224">
        <f t="shared" si="44"/>
        <v>0</v>
      </c>
      <c r="AH123" s="223">
        <f t="shared" si="23"/>
        <v>0</v>
      </c>
      <c r="AI123" s="224">
        <f t="shared" si="24"/>
        <v>0</v>
      </c>
      <c r="AJ123" s="223">
        <f t="shared" si="25"/>
        <v>0</v>
      </c>
      <c r="AK123" s="224">
        <f t="shared" si="26"/>
        <v>0</v>
      </c>
      <c r="AL123" s="223">
        <f t="shared" si="27"/>
        <v>0</v>
      </c>
      <c r="AM123" s="224">
        <f t="shared" si="28"/>
        <v>0</v>
      </c>
      <c r="AN123" s="223">
        <f t="shared" si="29"/>
        <v>0</v>
      </c>
      <c r="AO123" s="224">
        <f t="shared" si="30"/>
        <v>0</v>
      </c>
      <c r="AP123" s="223">
        <f t="shared" si="31"/>
        <v>0</v>
      </c>
      <c r="AQ123" s="224">
        <f t="shared" si="32"/>
        <v>0</v>
      </c>
      <c r="AR123" s="223">
        <f t="shared" si="33"/>
        <v>0</v>
      </c>
      <c r="AS123" s="224">
        <f t="shared" si="34"/>
        <v>1</v>
      </c>
      <c r="AT123" s="223">
        <f t="shared" si="35"/>
        <v>0</v>
      </c>
      <c r="AU123" s="225">
        <f t="shared" si="36"/>
        <v>0</v>
      </c>
      <c r="AV123" s="219">
        <f>IF($B123="","",$B123)</f>
        <v>3</v>
      </c>
    </row>
    <row r="124" spans="1:48" ht="14.5" customHeight="1" x14ac:dyDescent="0.2">
      <c r="A124" s="308"/>
      <c r="B124" s="282"/>
      <c r="C124" s="303"/>
      <c r="D124" s="39" t="s">
        <v>31</v>
      </c>
      <c r="E124" s="277"/>
      <c r="F124" s="291"/>
      <c r="G124" s="120" t="s">
        <v>262</v>
      </c>
      <c r="H124" s="277"/>
      <c r="I124" s="42" t="s">
        <v>20</v>
      </c>
      <c r="J124" s="177">
        <f>IF(I124="","",IF(_xlfn.XLOOKUP(I124,I$3:I123,$AV$3:AV123,0,,-1)=AV124,_xlfn.XLOOKUP(I124,I$3:I123,J$3:J123,1,,-1)+1,1))</f>
        <v>10</v>
      </c>
      <c r="K124" s="178">
        <f>IF(I124="","",_xlfn.XLOOKUP(I124,I$3:I123,K$3:K123,0,,-1)+IF($D124=" ",1,0))</f>
        <v>0</v>
      </c>
      <c r="L124" s="121">
        <v>1.82</v>
      </c>
      <c r="M124" s="122">
        <v>17.66</v>
      </c>
      <c r="N124" s="294"/>
      <c r="O124" s="47">
        <f>IF(OR(W123="",W124=""),"",ROUND(IF(L125&gt;0,IF(M124&gt;0,M124,IF(M123&gt;0,IF(N123=TRUE,ROUND((M123*W124)/W123,0),(M123*W124)/W123),IF(M124&gt;0,IF(N123=TRUE,ROUND(M124,0),M124),IF(M125&gt;0,IF(N123=TRUE,ROUND(O125*W124/W125,0),O125*W124/W125),0)))),IF(M124&gt;0,M124,IF(N123=TRUE,ROUND((M123*W124)/W123,0),(M123*W124)/W123))),2))</f>
        <v>17.66</v>
      </c>
      <c r="P124" s="48">
        <f t="shared" si="41"/>
        <v>32.141200000000005</v>
      </c>
      <c r="Q124" s="277"/>
      <c r="R124" s="286"/>
      <c r="S124" s="286"/>
      <c r="T124" s="286"/>
      <c r="U124" s="286"/>
      <c r="V124" s="288"/>
      <c r="W124" s="49">
        <f>IF(L124="","",IF(L125&gt;0,(SUM(L123:L125)/L124)/(SUM(L123:L125)/L123+SUM(L123:L125)/L124+SUM(L123:L125)/L125),L123/SUM(L123:L124)))</f>
        <v>0.38869724528364169</v>
      </c>
      <c r="X124" s="311"/>
      <c r="Y124" s="298"/>
      <c r="Z124" s="298"/>
      <c r="AA124" s="225">
        <f t="shared" si="44"/>
        <v>0</v>
      </c>
      <c r="AB124" s="225">
        <f t="shared" si="44"/>
        <v>0</v>
      </c>
      <c r="AC124" s="227">
        <f t="shared" si="44"/>
        <v>14.481200000000005</v>
      </c>
      <c r="AD124" s="225">
        <f t="shared" si="44"/>
        <v>0</v>
      </c>
      <c r="AE124" s="225">
        <f t="shared" si="44"/>
        <v>0</v>
      </c>
      <c r="AF124" s="225">
        <f t="shared" si="44"/>
        <v>0</v>
      </c>
      <c r="AG124" s="224">
        <f t="shared" si="44"/>
        <v>0</v>
      </c>
      <c r="AH124" s="223">
        <f t="shared" si="23"/>
        <v>0</v>
      </c>
      <c r="AI124" s="224">
        <f t="shared" si="24"/>
        <v>0</v>
      </c>
      <c r="AJ124" s="223">
        <f t="shared" si="25"/>
        <v>0</v>
      </c>
      <c r="AK124" s="224">
        <f t="shared" si="26"/>
        <v>0</v>
      </c>
      <c r="AL124" s="223">
        <f t="shared" si="27"/>
        <v>1</v>
      </c>
      <c r="AM124" s="224">
        <f t="shared" si="28"/>
        <v>0</v>
      </c>
      <c r="AN124" s="223">
        <f t="shared" si="29"/>
        <v>0</v>
      </c>
      <c r="AO124" s="224">
        <f t="shared" si="30"/>
        <v>0</v>
      </c>
      <c r="AP124" s="223">
        <f t="shared" si="31"/>
        <v>0</v>
      </c>
      <c r="AQ124" s="224">
        <f t="shared" si="32"/>
        <v>0</v>
      </c>
      <c r="AR124" s="223">
        <f t="shared" si="33"/>
        <v>0</v>
      </c>
      <c r="AS124" s="224">
        <f t="shared" si="34"/>
        <v>0</v>
      </c>
      <c r="AT124" s="223">
        <f t="shared" si="35"/>
        <v>0</v>
      </c>
      <c r="AU124" s="225">
        <f t="shared" si="36"/>
        <v>0</v>
      </c>
      <c r="AV124" s="219">
        <f>IF($B123="","",$B123)</f>
        <v>3</v>
      </c>
    </row>
    <row r="125" spans="1:48" ht="14.5" customHeight="1" x14ac:dyDescent="0.2">
      <c r="A125" s="309"/>
      <c r="B125" s="283"/>
      <c r="C125" s="304"/>
      <c r="D125" s="54" t="s">
        <v>31</v>
      </c>
      <c r="E125" s="278"/>
      <c r="F125" s="327"/>
      <c r="G125" s="123" t="s">
        <v>263</v>
      </c>
      <c r="H125" s="278"/>
      <c r="I125" s="124" t="s">
        <v>20</v>
      </c>
      <c r="J125" s="181">
        <f>IF(I125="","",IF(_xlfn.XLOOKUP(I125,I$3:I124,$AV$3:AV124,0,,-1)=AV125,_xlfn.XLOOKUP(I125,I$3:I124,J$3:J124,1,,-1)+1,1))</f>
        <v>11</v>
      </c>
      <c r="K125" s="182">
        <f>IF(I125="","",_xlfn.XLOOKUP(I125,I$3:I124,K$3:K124,0,,-1)+IF($D125=" ",1,0))</f>
        <v>0</v>
      </c>
      <c r="L125" s="127">
        <v>3</v>
      </c>
      <c r="M125" s="128">
        <v>12.12</v>
      </c>
      <c r="N125" s="295"/>
      <c r="O125" s="129">
        <f>IF(OR(W123="",W124=""),"",IF(L125&gt;0,ROUND(IF(M125&gt;0,M125,IF(M123&gt;0,IF(N123=TRUE,ROUND((M123*W125)/W123,0),(M123*W125)/W123),IF(M124&gt;0,IF(N123=TRUE,ROUND((M124*W125)/W124,0),(M124*W125)/W124),IF(M125&gt;0,M125,0)))),2),""))</f>
        <v>12.12</v>
      </c>
      <c r="P125" s="130">
        <f t="shared" si="41"/>
        <v>36.36</v>
      </c>
      <c r="Q125" s="278"/>
      <c r="R125" s="278"/>
      <c r="S125" s="278"/>
      <c r="T125" s="278"/>
      <c r="U125" s="278"/>
      <c r="V125" s="289"/>
      <c r="W125" s="131">
        <f>IF(L125="","",(SUM(L123:L125)/L125)/(SUM(L123:L125)/L123+SUM(L123:L125)/L124+SUM(L123:L125)/L125))</f>
        <v>0.23580966213874263</v>
      </c>
      <c r="X125" s="311"/>
      <c r="Y125" s="298"/>
      <c r="Z125" s="298"/>
      <c r="AA125" s="225">
        <f t="shared" si="44"/>
        <v>0</v>
      </c>
      <c r="AB125" s="225">
        <f t="shared" si="44"/>
        <v>0</v>
      </c>
      <c r="AC125" s="227">
        <f t="shared" si="44"/>
        <v>24.240000000000002</v>
      </c>
      <c r="AD125" s="225">
        <f t="shared" si="44"/>
        <v>0</v>
      </c>
      <c r="AE125" s="225">
        <f t="shared" si="44"/>
        <v>0</v>
      </c>
      <c r="AF125" s="225">
        <f t="shared" si="44"/>
        <v>0</v>
      </c>
      <c r="AG125" s="224">
        <f t="shared" si="44"/>
        <v>0</v>
      </c>
      <c r="AH125" s="223">
        <f t="shared" si="23"/>
        <v>0</v>
      </c>
      <c r="AI125" s="224">
        <f t="shared" si="24"/>
        <v>0</v>
      </c>
      <c r="AJ125" s="223">
        <f t="shared" si="25"/>
        <v>0</v>
      </c>
      <c r="AK125" s="224">
        <f t="shared" si="26"/>
        <v>0</v>
      </c>
      <c r="AL125" s="223">
        <f t="shared" si="27"/>
        <v>1</v>
      </c>
      <c r="AM125" s="224">
        <f t="shared" si="28"/>
        <v>0</v>
      </c>
      <c r="AN125" s="223">
        <f t="shared" si="29"/>
        <v>0</v>
      </c>
      <c r="AO125" s="224">
        <f t="shared" si="30"/>
        <v>0</v>
      </c>
      <c r="AP125" s="223">
        <f t="shared" si="31"/>
        <v>0</v>
      </c>
      <c r="AQ125" s="224">
        <f t="shared" si="32"/>
        <v>0</v>
      </c>
      <c r="AR125" s="223">
        <f t="shared" si="33"/>
        <v>0</v>
      </c>
      <c r="AS125" s="224">
        <f t="shared" si="34"/>
        <v>0</v>
      </c>
      <c r="AT125" s="223">
        <f t="shared" si="35"/>
        <v>0</v>
      </c>
      <c r="AU125" s="225">
        <f t="shared" si="36"/>
        <v>0</v>
      </c>
      <c r="AV125" s="219">
        <f>IF($B123="","",$B123)</f>
        <v>3</v>
      </c>
    </row>
    <row r="126" spans="1:48" ht="14.5" customHeight="1" x14ac:dyDescent="0.2">
      <c r="A126" s="307" t="str">
        <f>IF(OR(D126="W",D127="W",D128="W",D126="1/2W",D127="1/2W",D128="1/2W",D126="1/2L",D127="1/2L",D128="1/2L"),"OK",IF(OR(D126="L",D127="L",D128="L"),"LOSS",IF(OR(D126="X",D127="X",D128="X"),"Anulado"," ")))</f>
        <v>OK</v>
      </c>
      <c r="B126" s="281">
        <f>IF(E126="","",$B123)</f>
        <v>3</v>
      </c>
      <c r="C126" s="305" t="str">
        <f>IF(E126=""," ","– "&amp;COUNTIF(B$3:B128,$B126))</f>
        <v>– 12</v>
      </c>
      <c r="D126" s="65" t="s">
        <v>31</v>
      </c>
      <c r="E126" s="326">
        <v>44715.604166666664</v>
      </c>
      <c r="F126" s="328" t="s">
        <v>476</v>
      </c>
      <c r="G126" s="66" t="s">
        <v>307</v>
      </c>
      <c r="H126" s="313" t="str">
        <f ca="1">IF(E126="","",IF(AND(DAY(E126)&lt;DAY(TODAY()),$A126=" "),"???",IF($A126=" ",IF(AND(DAY(E126)=DAY(TODAY()),HOUR(E126)&lt;=HOUR(NOW())+1),IF(AND(HOUR(E126)+2&lt;=HOUR(NOW()),DAY(E126)&lt;=DAY(TODAY()),MINUTE(E126)&lt;=MINUTE(NOW())),"???",IF(OR(MINUTE(E126)&lt;=MINUTE(NOW()),HOUR(E126)&lt;=HOUR(NOW())),"!!!","")),""),"")))</f>
        <v/>
      </c>
      <c r="I126" s="67" t="s">
        <v>23</v>
      </c>
      <c r="J126" s="69">
        <f>IF(I126="","",IF(_xlfn.XLOOKUP(I126,I$3:I125,$AV$3:AV125,0,,-1)=AV126,_xlfn.XLOOKUP(I126,I$3:I125,J$3:J125,1,,-1)+1,1))</f>
        <v>7</v>
      </c>
      <c r="K126" s="173">
        <f>IF(I126="","",_xlfn.XLOOKUP(I126,I$3:I125,K$3:K125,0,,-1)+IF($D126=" ",1,0))</f>
        <v>0</v>
      </c>
      <c r="L126" s="70">
        <v>2.15</v>
      </c>
      <c r="M126" s="71"/>
      <c r="N126" s="293" t="b">
        <v>0</v>
      </c>
      <c r="O126" s="72">
        <f>IF(OR(W126="",W127=""),"",ROUND(IF(L128&gt;0,IF(M126&gt;0,M126,IF(M127&gt;0,IF(N126=TRUE,ROUND((M127*W126)/W127,0),(M127*W126)/W127),IF(N126=TRUE,ROUND((M128*W126)/W128,0),(M128*W126)/W128))),IF(M126&gt;0,M126,IF(N126=TRUE,ROUND((M127*W126)/W127,0),(M127*W126)/W127))),2))</f>
        <v>148.47</v>
      </c>
      <c r="P126" s="73">
        <f t="shared" si="41"/>
        <v>319.21049999999997</v>
      </c>
      <c r="Q126" s="320">
        <f>IF($A126="Anulado",0,IF(OR($A126="LOSS",$A126="OK"),IF(OR($D126="W",$D126="1/2W",$D126="1/2L"),P126-O126,IF($D126="L",-O126,0))+IF(OR($D127="W",$D127="1/2W",$D127="1/2L"),P127-O127,IF($D127="L",-O127,0))+IF(OR($D128="W",$D128="1/2W",$D128="1/2L"),P128-O128,IF($D128="L",-O128,0)),IF(AND(OR($D126="W",$D126="1/2W",$D126="1/2L"),D127="W"),P126+P127-SUM(O126:O128)+_xlfn.XLOOKUP("X",D126:D128,O126:O128,0),IF(AND(D126=TRUE,D128="W"),P126+P128-SUM(O126:O128),IF(AND(D127="W",D128="W"),P127+P128-SUM(O126:O128)+_xlfn.XLOOKUP("X",D126:D128,O126:O128,0),IF(L128&gt;0,IF(OR($D126="W",$D126="1/2W",$D126="1/2L"),P126-SUM(O126:O128)+_xlfn.XLOOKUP("X",D126:D128,O126:O128,0),IF(OR($D126="W",$D126="1/2W",$D126="1/2L"),P127-SUM(O126:O128)+_xlfn.XLOOKUP("X",D126:D128,O126:O128,0),IF(OR($D126="W",$D126="1/2W",$D126="1/2L"),P128-SUM(O126:O128)+_xlfn.XLOOKUP("X",D126:D128,O126:O128,0),IF(SUM(P126:P128)/3-SUM(O126:O128)+_xlfn.XLOOKUP("X",D126:D128,O126:O128,0)&gt;0,SUM(P126:P128)/3-SUM(O126:O128)+_xlfn.XLOOKUP("X",D126:D128,O126:O128,0),LARGE(P126:P128,1)-SUM(O126:O128))))),IF(OR($D126="W",$D126="1/2W",$D126="1/2L"),P126-SUM(O126:O127)+_xlfn.XLOOKUP("X",D126:D128,O126:O128,0),IF(OR($D126="W",$D126="1/2W",$D126="1/2L"),P127-SUM(O126:O127)+_xlfn.XLOOKUP("X",D126:D128,O126:O128,0),SUM(P126:P127)/2-SUM(O126:O127)+_xlfn.XLOOKUP("X",D126:D128,O126:O128,0)))))))))</f>
        <v>10.740499999999969</v>
      </c>
      <c r="R126" s="319">
        <f>IF(Q126=0,0,Q126/SUM(O126:O128))</f>
        <v>3.4818620935585201E-2</v>
      </c>
      <c r="S126" s="296">
        <f>IF($B126=$B123,IF(OR($A126="LOSS",$A126="OK",$A126="Anulada"),Q126,0)+S123,IF(OR($A126="LOSS",$A126="OK",$A126="Anulada"),Q126,0))</f>
        <v>47.451699999999946</v>
      </c>
      <c r="T126" s="296">
        <f>IF($B126=$B123,IF(Q126&lt;0,IF(G128="",Q126,0),Q126)+T123,Q126)</f>
        <v>-1.4621000000000386</v>
      </c>
      <c r="U126" s="296">
        <f>IF($B126=$B123,IF(Q126&lt;0,IF(G128="",Q126,0),Q126)+U123,Q126)</f>
        <v>47.451699999999946</v>
      </c>
      <c r="V126" s="323">
        <f>IF(U126=0,0,U126/X126)</f>
        <v>4.5406587307662817E-2</v>
      </c>
      <c r="W126" s="74">
        <f>IF(L126="","",IF(L128&gt;0,(SUM(L126:L128)/L126)/(SUM(L126:L128)/L126+SUM(L126:L128)/L127+SUM(L126:L128)/L128),L127/SUM(L126:L127)))</f>
        <v>0.48130277442702057</v>
      </c>
      <c r="X126" s="321">
        <f>IF($B126=$B123,X123+SUM(O126:O128),SUM(O126:O128))</f>
        <v>1045.04</v>
      </c>
      <c r="Y126" s="296">
        <f>IF($A126=" ",SUM(O126:O128),0)+Y123</f>
        <v>0</v>
      </c>
      <c r="Z126" s="296">
        <f>IF($B126="","",Z123+Q126)</f>
        <v>180.81026820895519</v>
      </c>
      <c r="AA126" s="225">
        <f t="shared" si="44"/>
        <v>0</v>
      </c>
      <c r="AB126" s="225">
        <f t="shared" si="44"/>
        <v>0</v>
      </c>
      <c r="AC126" s="225">
        <f t="shared" si="44"/>
        <v>0</v>
      </c>
      <c r="AD126" s="225">
        <f t="shared" si="44"/>
        <v>0</v>
      </c>
      <c r="AE126" s="225">
        <f t="shared" si="44"/>
        <v>0</v>
      </c>
      <c r="AF126" s="227">
        <f t="shared" si="44"/>
        <v>170.74049999999997</v>
      </c>
      <c r="AG126" s="224">
        <f t="shared" si="44"/>
        <v>0</v>
      </c>
      <c r="AH126" s="223">
        <f t="shared" si="23"/>
        <v>0</v>
      </c>
      <c r="AI126" s="224">
        <f t="shared" si="24"/>
        <v>0</v>
      </c>
      <c r="AJ126" s="223">
        <f t="shared" si="25"/>
        <v>0</v>
      </c>
      <c r="AK126" s="224">
        <f t="shared" si="26"/>
        <v>0</v>
      </c>
      <c r="AL126" s="223">
        <f t="shared" si="27"/>
        <v>0</v>
      </c>
      <c r="AM126" s="224">
        <f t="shared" si="28"/>
        <v>0</v>
      </c>
      <c r="AN126" s="223">
        <f t="shared" si="29"/>
        <v>0</v>
      </c>
      <c r="AO126" s="224">
        <f t="shared" si="30"/>
        <v>0</v>
      </c>
      <c r="AP126" s="223">
        <f t="shared" si="31"/>
        <v>0</v>
      </c>
      <c r="AQ126" s="224">
        <f t="shared" si="32"/>
        <v>0</v>
      </c>
      <c r="AR126" s="223">
        <f t="shared" si="33"/>
        <v>1</v>
      </c>
      <c r="AS126" s="224">
        <f t="shared" si="34"/>
        <v>0</v>
      </c>
      <c r="AT126" s="223">
        <f t="shared" si="35"/>
        <v>0</v>
      </c>
      <c r="AU126" s="225">
        <f t="shared" si="36"/>
        <v>0</v>
      </c>
      <c r="AV126" s="226">
        <f>IF($B126="","",$B126)</f>
        <v>3</v>
      </c>
    </row>
    <row r="127" spans="1:48" ht="14.5" customHeight="1" x14ac:dyDescent="0.2">
      <c r="A127" s="308"/>
      <c r="B127" s="282"/>
      <c r="C127" s="303"/>
      <c r="D127" s="79" t="s">
        <v>28</v>
      </c>
      <c r="E127" s="277"/>
      <c r="F127" s="291"/>
      <c r="G127" s="80" t="s">
        <v>79</v>
      </c>
      <c r="H127" s="277"/>
      <c r="I127" s="81" t="s">
        <v>18</v>
      </c>
      <c r="J127" s="83">
        <f>IF(I127="","",IF(_xlfn.XLOOKUP(I127,I$3:I126,$AV$3:AV126,0,,-1)=AV127,_xlfn.XLOOKUP(I127,I$3:I126,J$3:J126,1,,-1)+1,1))</f>
        <v>4</v>
      </c>
      <c r="K127" s="174">
        <f>IF(I127="","",_xlfn.XLOOKUP(I127,I$3:I126,K$3:K126,0,,-1)+IF($D127=" ",1,0))</f>
        <v>0</v>
      </c>
      <c r="L127" s="84">
        <v>1.9950000000000001</v>
      </c>
      <c r="M127" s="85">
        <v>160</v>
      </c>
      <c r="N127" s="294"/>
      <c r="O127" s="86">
        <f>IF(OR(W126="",W127=""),"",ROUND(IF(L128&gt;0,IF(M127&gt;0,M127,IF(M126&gt;0,IF(N126=TRUE,ROUND((M126*W127)/W126,0),(M126*W127)/W126),IF(M127&gt;0,IF(N126=TRUE,ROUND(M127,0),M127),IF(M128&gt;0,IF(N126=TRUE,ROUND(O128*W127/W128,0),O128*W127/W128),0)))),IF(M127&gt;0,M127,IF(N126=TRUE,ROUND((M126*W127)/W126,0),(M126*W127)/W126))),2))</f>
        <v>160</v>
      </c>
      <c r="P127" s="87">
        <f t="shared" si="41"/>
        <v>319.20000000000005</v>
      </c>
      <c r="Q127" s="277"/>
      <c r="R127" s="286"/>
      <c r="S127" s="286"/>
      <c r="T127" s="286"/>
      <c r="U127" s="286"/>
      <c r="V127" s="288"/>
      <c r="W127" s="88">
        <f>IF(L127="","",IF(L128&gt;0,(SUM(L126:L128)/L127)/(SUM(L126:L128)/L126+SUM(L126:L128)/L127+SUM(L126:L128)/L128),L126/SUM(L126:L127)))</f>
        <v>0.51869722557297948</v>
      </c>
      <c r="X127" s="311"/>
      <c r="Y127" s="298"/>
      <c r="Z127" s="298"/>
      <c r="AA127" s="227">
        <f t="shared" si="44"/>
        <v>-160</v>
      </c>
      <c r="AB127" s="225">
        <f t="shared" si="44"/>
        <v>0</v>
      </c>
      <c r="AC127" s="225">
        <f t="shared" si="44"/>
        <v>0</v>
      </c>
      <c r="AD127" s="225">
        <f t="shared" si="44"/>
        <v>0</v>
      </c>
      <c r="AE127" s="225">
        <f t="shared" si="44"/>
        <v>0</v>
      </c>
      <c r="AF127" s="225">
        <f t="shared" si="44"/>
        <v>0</v>
      </c>
      <c r="AG127" s="224">
        <f t="shared" si="44"/>
        <v>0</v>
      </c>
      <c r="AH127" s="223">
        <f t="shared" si="23"/>
        <v>0</v>
      </c>
      <c r="AI127" s="224">
        <f t="shared" si="24"/>
        <v>1</v>
      </c>
      <c r="AJ127" s="223">
        <f t="shared" si="25"/>
        <v>0</v>
      </c>
      <c r="AK127" s="224">
        <f t="shared" si="26"/>
        <v>0</v>
      </c>
      <c r="AL127" s="223">
        <f t="shared" si="27"/>
        <v>0</v>
      </c>
      <c r="AM127" s="224">
        <f t="shared" si="28"/>
        <v>0</v>
      </c>
      <c r="AN127" s="223">
        <f t="shared" si="29"/>
        <v>0</v>
      </c>
      <c r="AO127" s="224">
        <f t="shared" si="30"/>
        <v>0</v>
      </c>
      <c r="AP127" s="223">
        <f t="shared" si="31"/>
        <v>0</v>
      </c>
      <c r="AQ127" s="224">
        <f t="shared" si="32"/>
        <v>0</v>
      </c>
      <c r="AR127" s="223">
        <f t="shared" si="33"/>
        <v>0</v>
      </c>
      <c r="AS127" s="224">
        <f t="shared" si="34"/>
        <v>0</v>
      </c>
      <c r="AT127" s="223">
        <f t="shared" si="35"/>
        <v>0</v>
      </c>
      <c r="AU127" s="225">
        <f t="shared" si="36"/>
        <v>0</v>
      </c>
      <c r="AV127" s="226">
        <f>IF($B126="","",$B126)</f>
        <v>3</v>
      </c>
    </row>
    <row r="128" spans="1:48" ht="14.5" customHeight="1" x14ac:dyDescent="0.2">
      <c r="A128" s="309"/>
      <c r="B128" s="283"/>
      <c r="C128" s="304"/>
      <c r="D128" s="90" t="s">
        <v>32</v>
      </c>
      <c r="E128" s="278"/>
      <c r="F128" s="292"/>
      <c r="G128" s="109"/>
      <c r="H128" s="278"/>
      <c r="I128" s="110"/>
      <c r="J128" s="112" t="str">
        <f>IF(I128="","",IF(_xlfn.XLOOKUP(I128,I$3:I127,$AV$3:AV127,0,,-1)=AV128,_xlfn.XLOOKUP(I128,I$3:I127,J$3:J127,1,,-1)+1,1))</f>
        <v/>
      </c>
      <c r="K128" s="115" t="str">
        <f>IF(I128="","",_xlfn.XLOOKUP(I128,I$3:I127,K$3:K127,0,,-1)+IF($D128=" ",1,0))</f>
        <v/>
      </c>
      <c r="L128" s="113"/>
      <c r="M128" s="96"/>
      <c r="N128" s="295"/>
      <c r="O128" s="114" t="str">
        <f>IF(OR(W126="",W127=""),"",IF(L128&gt;0,ROUND(IF(M128&gt;0,M128,IF(M126&gt;0,IF(N126=TRUE,ROUND((M126*W128)/W126,0),(M126*W128)/W126),IF(M127&gt;0,IF(N126=TRUE,ROUND((M127*W128)/W127,0),(M127*W128)/W127),IF(M128&gt;0,M128,0)))),2),""))</f>
        <v/>
      </c>
      <c r="P128" s="115" t="str">
        <f t="shared" si="41"/>
        <v/>
      </c>
      <c r="Q128" s="278"/>
      <c r="R128" s="278"/>
      <c r="S128" s="278"/>
      <c r="T128" s="278"/>
      <c r="U128" s="278"/>
      <c r="V128" s="289"/>
      <c r="W128" s="116" t="str">
        <f>IF(L128="","",(SUM(L126:L128)/L128)/(SUM(L126:L128)/L126+SUM(L126:L128)/L127+SUM(L126:L128)/L128))</f>
        <v/>
      </c>
      <c r="X128" s="311"/>
      <c r="Y128" s="298"/>
      <c r="Z128" s="298"/>
      <c r="AA128" s="225">
        <f t="shared" si="44"/>
        <v>0</v>
      </c>
      <c r="AB128" s="225">
        <f t="shared" si="44"/>
        <v>0</v>
      </c>
      <c r="AC128" s="225">
        <f t="shared" si="44"/>
        <v>0</v>
      </c>
      <c r="AD128" s="225">
        <f t="shared" si="44"/>
        <v>0</v>
      </c>
      <c r="AE128" s="225">
        <f t="shared" si="44"/>
        <v>0</v>
      </c>
      <c r="AF128" s="225">
        <f t="shared" si="44"/>
        <v>0</v>
      </c>
      <c r="AG128" s="224">
        <f t="shared" si="44"/>
        <v>0</v>
      </c>
      <c r="AH128" s="223">
        <f t="shared" si="23"/>
        <v>0</v>
      </c>
      <c r="AI128" s="224">
        <f t="shared" si="24"/>
        <v>0</v>
      </c>
      <c r="AJ128" s="223">
        <f t="shared" si="25"/>
        <v>0</v>
      </c>
      <c r="AK128" s="224">
        <f t="shared" si="26"/>
        <v>0</v>
      </c>
      <c r="AL128" s="223">
        <f t="shared" si="27"/>
        <v>0</v>
      </c>
      <c r="AM128" s="224">
        <f t="shared" si="28"/>
        <v>0</v>
      </c>
      <c r="AN128" s="223">
        <f t="shared" si="29"/>
        <v>0</v>
      </c>
      <c r="AO128" s="224">
        <f t="shared" si="30"/>
        <v>0</v>
      </c>
      <c r="AP128" s="223">
        <f t="shared" si="31"/>
        <v>0</v>
      </c>
      <c r="AQ128" s="224">
        <f t="shared" si="32"/>
        <v>0</v>
      </c>
      <c r="AR128" s="223">
        <f t="shared" si="33"/>
        <v>0</v>
      </c>
      <c r="AS128" s="224">
        <f t="shared" si="34"/>
        <v>0</v>
      </c>
      <c r="AT128" s="223">
        <f t="shared" si="35"/>
        <v>0</v>
      </c>
      <c r="AU128" s="225">
        <f t="shared" si="36"/>
        <v>0</v>
      </c>
      <c r="AV128" s="226">
        <f>IF($B126="","",$B126)</f>
        <v>3</v>
      </c>
    </row>
    <row r="129" spans="1:48" ht="14.5" customHeight="1" x14ac:dyDescent="0.2">
      <c r="A129" s="312" t="str">
        <f>IF(OR(D129="W",D130="W",D131="W",D129="1/2W",D130="1/2W",D131="1/2W",D129="1/2L",D130="1/2L",D131="1/2L"),"OK",IF(OR(D129="L",D130="L",D131="L"),"LOSS",IF(OR(D129="X",D130="X",D131="X"),"Anulado"," ")))</f>
        <v>OK</v>
      </c>
      <c r="B129" s="299">
        <f>IF(E129="","",$B126)</f>
        <v>3</v>
      </c>
      <c r="C129" s="302" t="str">
        <f>IF(E129=""," ","– "&amp;COUNTIF(B$3:B131,$B129))</f>
        <v>– 13</v>
      </c>
      <c r="D129" s="25" t="s">
        <v>28</v>
      </c>
      <c r="E129" s="325">
        <v>44716.416666666664</v>
      </c>
      <c r="F129" s="315" t="s">
        <v>477</v>
      </c>
      <c r="G129" s="117" t="s">
        <v>79</v>
      </c>
      <c r="H129" s="306" t="str">
        <f ca="1">IF(E129="","",IF(AND(DAY(E129)&lt;DAY(TODAY()),$A129=" "),"???",IF($A129=" ",IF(AND(DAY(E129)=DAY(TODAY()),HOUR(E129)&lt;=HOUR(NOW())+1),IF(AND(HOUR(E129)+2&lt;=HOUR(NOW()),DAY(E129)&lt;=DAY(TODAY()),MINUTE(E129)&lt;=MINUTE(NOW())),"???",IF(OR(MINUTE(E129)&lt;=MINUTE(NOW()),HOUR(E129)&lt;=HOUR(NOW())),"!!!","")),""),"")))</f>
        <v/>
      </c>
      <c r="I129" s="27" t="s">
        <v>20</v>
      </c>
      <c r="J129" s="175">
        <f>IF(I129="","",IF(_xlfn.XLOOKUP(I129,I$3:I128,$AV$3:AV128,0,,-1)=AV129,_xlfn.XLOOKUP(I129,I$3:I128,J$3:J128,1,,-1)+1,1))</f>
        <v>12</v>
      </c>
      <c r="K129" s="176">
        <f>IF(I129="","",_xlfn.XLOOKUP(I129,I$3:I128,K$3:K128,0,,-1)+IF($D129=" ",1,0))</f>
        <v>0</v>
      </c>
      <c r="L129" s="118">
        <v>2.6</v>
      </c>
      <c r="M129" s="119">
        <v>1.31</v>
      </c>
      <c r="N129" s="318" t="b">
        <v>0</v>
      </c>
      <c r="O129" s="102">
        <f>IF(OR(W129="",W130=""),"",ROUND(IF(L131&gt;0,IF(M129&gt;0,M129,IF(M130&gt;0,IF(N129=TRUE,ROUND((M130*W129)/W130,0),(M130*W129)/W130),IF(N129=TRUE,ROUND((M131*W129)/W131,0),(M131*W129)/W131))),IF(M129&gt;0,M129,IF(N129=TRUE,ROUND((M130*W129)/W130,0),(M130*W129)/W130))),2))</f>
        <v>1.31</v>
      </c>
      <c r="P129" s="33">
        <f t="shared" si="41"/>
        <v>3.4060000000000001</v>
      </c>
      <c r="Q129" s="301">
        <f>IF($A129="Anulado",0,IF(OR($A129="LOSS",$A129="OK"),IF(OR($D129="W",$D129="1/2W",$D129="1/2L"),P129-O129,IF($D129="L",-O129,0))+IF(OR($D130="W",$D130="1/2W",$D130="1/2L"),P130-O130,IF($D130="L",-O130,0))+IF(OR($D131="W",$D131="1/2W",$D131="1/2L"),P131-O131,IF($D131="L",-O131,0)),IF(AND(OR($D129="W",$D129="1/2W",$D129="1/2L"),D130="W"),P129+P130-SUM(O129:O131)+_xlfn.XLOOKUP("X",D129:D131,O129:O131,0),IF(AND(D129=TRUE,D131="W"),P129+P131-SUM(O129:O131),IF(AND(D130="W",D131="W"),P130+P131-SUM(O129:O131)+_xlfn.XLOOKUP("X",D129:D131,O129:O131,0),IF(L131&gt;0,IF(OR($D129="W",$D129="1/2W",$D129="1/2L"),P129-SUM(O129:O131)+_xlfn.XLOOKUP("X",D129:D131,O129:O131,0),IF(OR($D129="W",$D129="1/2W",$D129="1/2L"),P130-SUM(O129:O131)+_xlfn.XLOOKUP("X",D129:D131,O129:O131,0),IF(OR($D129="W",$D129="1/2W",$D129="1/2L"),P131-SUM(O129:O131)+_xlfn.XLOOKUP("X",D129:D131,O129:O131,0),IF(SUM(P129:P131)/3-SUM(O129:O131)+_xlfn.XLOOKUP("X",D129:D131,O129:O131,0)&gt;0,SUM(P129:P131)/3-SUM(O129:O131)+_xlfn.XLOOKUP("X",D129:D131,O129:O131,0),LARGE(P129:P131,1)-SUM(O129:O131))))),IF(OR($D129="W",$D129="1/2W",$D129="1/2L"),P129-SUM(O129:O130)+_xlfn.XLOOKUP("X",D129:D131,O129:O131,0),IF(OR($D129="W",$D129="1/2W",$D129="1/2L"),P130-SUM(O129:O130)+_xlfn.XLOOKUP("X",D129:D131,O129:O131,0),SUM(P129:P130)/2-SUM(O129:O130)+_xlfn.XLOOKUP("X",D129:D131,O129:O131,0)))))))))</f>
        <v>0.15444999999999953</v>
      </c>
      <c r="R129" s="300">
        <f>IF(Q129=0,0,Q129/SUM(O129:O131))</f>
        <v>4.7377300613496792E-2</v>
      </c>
      <c r="S129" s="285">
        <f>IF($B129=$B126,IF(OR($A129="LOSS",$A129="OK",$A129="Anulada"),Q129,0)+S126,IF(OR($A129="LOSS",$A129="OK",$A129="Anulada"),Q129,0))</f>
        <v>47.606149999999943</v>
      </c>
      <c r="T129" s="285">
        <f>IF($B129="",0,IF($B129=$B126,IF(G131="",IF(OR(G129="DNB1",G129="DNB2",G129="AH1(0)",G129="AH2(0)",G129="AH1(1)",G129="AH2(1)",G129="AH1(2)",G129="AH2(2)",G129="AH1(3)",G129="AH2(3)",G129="AH1(4)",G129="AH2(4)"),0,IF(Q129&lt;0,IF(G131="",SMALL(P129:P131,1)-SUM(O129:O131),0),SMALL(P129:P131,1)-SUM(O129:O131))),IF(Q129&lt;0,IF(G131="",SMALL(P129:P131,1)-SUM(O129:O131),0),SMALL(P129:P131,1)-SUM(O129:O131)))+T126,IF(G131="",IF(OR(G129="DNB1",G129="DNB2",G129="AH1(0)",G129="AH2(0)",G129="AH1(1)",G129="AH2(1)",G129="AH1(2)",G129="AH2(2)",G129="AH1(3)",G129="AH2(3)",G129="AH1(4)",G129="AH2(4)"),0,IF(Q129&lt;0,IF(G131="",SMALL(P129:P131,1)-SUM(O129:O131),0),SMALL(P129:P131,1)-SUM(O129:O131))),IF(Q129&lt;0,IF(G131="",SMALL(P129:P131,1)-SUM(O129:O131),0),SMALL(P129:P131,1)-SUM(O129:O131)))))</f>
        <v>-1.4621000000000386</v>
      </c>
      <c r="U129" s="285">
        <f>IF($B129=$B126,IF(Q129&lt;0,IF(G131="",Q129,0),Q129)+U126,Q129)</f>
        <v>47.606149999999943</v>
      </c>
      <c r="V129" s="287">
        <f>IF(U129=0,0,U129/X129)</f>
        <v>4.5412715825622382E-2</v>
      </c>
      <c r="W129" s="34">
        <f>IF(L129="","",IF(L131&gt;0,(SUM(L129:L131)/L129)/(SUM(L129:L131)/L129+SUM(L129:L131)/L130+SUM(L129:L131)/L131),L130/SUM(L129:L130)))</f>
        <v>0.40243622155826242</v>
      </c>
      <c r="X129" s="322">
        <f>IF($B129=$B126,X126+SUM(O129:O131),SUM(O129:O131))</f>
        <v>1048.3</v>
      </c>
      <c r="Y129" s="285">
        <f>IF($A129=" ",SUM(O129:O131),0)+Y126</f>
        <v>0</v>
      </c>
      <c r="Z129" s="285">
        <f>IF($B129="","",Z126+Q129)</f>
        <v>180.96471820895519</v>
      </c>
      <c r="AA129" s="225">
        <f t="shared" si="44"/>
        <v>0</v>
      </c>
      <c r="AB129" s="225">
        <f t="shared" si="44"/>
        <v>0</v>
      </c>
      <c r="AC129" s="227">
        <f t="shared" si="44"/>
        <v>-1.31</v>
      </c>
      <c r="AD129" s="225">
        <f t="shared" si="44"/>
        <v>0</v>
      </c>
      <c r="AE129" s="225">
        <f t="shared" si="44"/>
        <v>0</v>
      </c>
      <c r="AF129" s="225">
        <f t="shared" si="44"/>
        <v>0</v>
      </c>
      <c r="AG129" s="224">
        <f t="shared" si="44"/>
        <v>0</v>
      </c>
      <c r="AH129" s="223">
        <f t="shared" si="23"/>
        <v>0</v>
      </c>
      <c r="AI129" s="224">
        <f t="shared" si="24"/>
        <v>0</v>
      </c>
      <c r="AJ129" s="223">
        <f t="shared" si="25"/>
        <v>0</v>
      </c>
      <c r="AK129" s="224">
        <f t="shared" si="26"/>
        <v>0</v>
      </c>
      <c r="AL129" s="223">
        <f t="shared" si="27"/>
        <v>0</v>
      </c>
      <c r="AM129" s="224">
        <f t="shared" si="28"/>
        <v>1</v>
      </c>
      <c r="AN129" s="223">
        <f t="shared" si="29"/>
        <v>0</v>
      </c>
      <c r="AO129" s="224">
        <f t="shared" si="30"/>
        <v>0</v>
      </c>
      <c r="AP129" s="223">
        <f t="shared" si="31"/>
        <v>0</v>
      </c>
      <c r="AQ129" s="224">
        <f t="shared" si="32"/>
        <v>0</v>
      </c>
      <c r="AR129" s="223">
        <f t="shared" si="33"/>
        <v>0</v>
      </c>
      <c r="AS129" s="224">
        <f t="shared" si="34"/>
        <v>0</v>
      </c>
      <c r="AT129" s="223">
        <f t="shared" si="35"/>
        <v>0</v>
      </c>
      <c r="AU129" s="225">
        <f t="shared" si="36"/>
        <v>0</v>
      </c>
      <c r="AV129" s="219">
        <f>IF($B129="","",$B129)</f>
        <v>3</v>
      </c>
    </row>
    <row r="130" spans="1:48" ht="14.5" customHeight="1" x14ac:dyDescent="0.2">
      <c r="A130" s="308"/>
      <c r="B130" s="282"/>
      <c r="C130" s="303"/>
      <c r="D130" s="39" t="s">
        <v>31</v>
      </c>
      <c r="E130" s="277"/>
      <c r="F130" s="291"/>
      <c r="G130" s="120" t="s">
        <v>78</v>
      </c>
      <c r="H130" s="277"/>
      <c r="I130" s="42" t="s">
        <v>23</v>
      </c>
      <c r="J130" s="177">
        <f>IF(I130="","",IF(_xlfn.XLOOKUP(I130,I$3:I129,$AV$3:AV129,0,,-1)=AV130,_xlfn.XLOOKUP(I130,I$3:I129,J$3:J129,1,,-1)+1,1))</f>
        <v>8</v>
      </c>
      <c r="K130" s="178">
        <f>IF(I130="","",_xlfn.XLOOKUP(I130,I$3:I129,K$3:K129,0,,-1)+IF($D130=" ",1,0))</f>
        <v>0</v>
      </c>
      <c r="L130" s="121">
        <v>1.7509999999999999</v>
      </c>
      <c r="M130" s="122"/>
      <c r="N130" s="294"/>
      <c r="O130" s="47">
        <f>IF(OR(W129="",W130=""),"",ROUND(IF(L131&gt;0,IF(M130&gt;0,M130,IF(M129&gt;0,IF(N129=TRUE,ROUND((M129*W130)/W129,0),(M129*W130)/W129),IF(M130&gt;0,IF(N129=TRUE,ROUND(M130,0),M130),IF(M131&gt;0,IF(N129=TRUE,ROUND(O131*W130/W131,0),O131*W130/W131),0)))),IF(M130&gt;0,M130,IF(N129=TRUE,ROUND((M129*W130)/W129,0),(M129*W130)/W129))),2))</f>
        <v>1.95</v>
      </c>
      <c r="P130" s="48">
        <f t="shared" si="41"/>
        <v>3.4144499999999995</v>
      </c>
      <c r="Q130" s="277"/>
      <c r="R130" s="286"/>
      <c r="S130" s="286"/>
      <c r="T130" s="286"/>
      <c r="U130" s="286"/>
      <c r="V130" s="288"/>
      <c r="W130" s="49">
        <f>IF(L130="","",IF(L131&gt;0,(SUM(L129:L131)/L130)/(SUM(L129:L131)/L129+SUM(L129:L131)/L130+SUM(L129:L131)/L131),L129/SUM(L129:L130)))</f>
        <v>0.59756377844173758</v>
      </c>
      <c r="X130" s="311"/>
      <c r="Y130" s="298"/>
      <c r="Z130" s="298"/>
      <c r="AA130" s="225">
        <f t="shared" si="44"/>
        <v>0</v>
      </c>
      <c r="AB130" s="225">
        <f t="shared" si="44"/>
        <v>0</v>
      </c>
      <c r="AC130" s="225">
        <f t="shared" si="44"/>
        <v>0</v>
      </c>
      <c r="AD130" s="225">
        <f t="shared" si="44"/>
        <v>0</v>
      </c>
      <c r="AE130" s="225">
        <f t="shared" si="44"/>
        <v>0</v>
      </c>
      <c r="AF130" s="227">
        <f t="shared" si="44"/>
        <v>1.4644499999999996</v>
      </c>
      <c r="AG130" s="224">
        <f t="shared" si="44"/>
        <v>0</v>
      </c>
      <c r="AH130" s="223">
        <f t="shared" si="23"/>
        <v>0</v>
      </c>
      <c r="AI130" s="224">
        <f t="shared" si="24"/>
        <v>0</v>
      </c>
      <c r="AJ130" s="223">
        <f t="shared" si="25"/>
        <v>0</v>
      </c>
      <c r="AK130" s="224">
        <f t="shared" si="26"/>
        <v>0</v>
      </c>
      <c r="AL130" s="223">
        <f t="shared" si="27"/>
        <v>0</v>
      </c>
      <c r="AM130" s="224">
        <f t="shared" si="28"/>
        <v>0</v>
      </c>
      <c r="AN130" s="223">
        <f t="shared" si="29"/>
        <v>0</v>
      </c>
      <c r="AO130" s="224">
        <f t="shared" si="30"/>
        <v>0</v>
      </c>
      <c r="AP130" s="223">
        <f t="shared" si="31"/>
        <v>0</v>
      </c>
      <c r="AQ130" s="224">
        <f t="shared" si="32"/>
        <v>0</v>
      </c>
      <c r="AR130" s="223">
        <f t="shared" si="33"/>
        <v>1</v>
      </c>
      <c r="AS130" s="224">
        <f t="shared" si="34"/>
        <v>0</v>
      </c>
      <c r="AT130" s="223">
        <f t="shared" si="35"/>
        <v>0</v>
      </c>
      <c r="AU130" s="225">
        <f t="shared" si="36"/>
        <v>0</v>
      </c>
      <c r="AV130" s="219">
        <f>IF($B129="","",$B129)</f>
        <v>3</v>
      </c>
    </row>
    <row r="131" spans="1:48" ht="14.5" customHeight="1" x14ac:dyDescent="0.2">
      <c r="A131" s="309"/>
      <c r="B131" s="283"/>
      <c r="C131" s="304"/>
      <c r="D131" s="54" t="s">
        <v>32</v>
      </c>
      <c r="E131" s="278"/>
      <c r="F131" s="292"/>
      <c r="G131" s="134"/>
      <c r="H131" s="278"/>
      <c r="I131" s="57"/>
      <c r="J131" s="179" t="str">
        <f>IF(I131="","",IF(_xlfn.XLOOKUP(I131,I$3:I130,$AV$3:AV130,0,,-1)=AV131,_xlfn.XLOOKUP(I131,I$3:I130,J$3:J130,1,,-1)+1,1))</f>
        <v/>
      </c>
      <c r="K131" s="63" t="str">
        <f>IF(I131="","",_xlfn.XLOOKUP(I131,I$3:I130,K$3:K130,0,,-1)+IF($D131=" ",1,0))</f>
        <v/>
      </c>
      <c r="L131" s="55"/>
      <c r="M131" s="128"/>
      <c r="N131" s="295"/>
      <c r="O131" s="62" t="str">
        <f>IF(OR(W129="",W130=""),"",IF(L131&gt;0,ROUND(IF(M131&gt;0,M131,IF(M129&gt;0,IF(N129=TRUE,ROUND((M129*W131)/W129,0),(M129*W131)/W129),IF(M130&gt;0,IF(N129=TRUE,ROUND((M130*W131)/W130,0),(M130*W131)/W130),IF(M131&gt;0,M131,0)))),2),""))</f>
        <v/>
      </c>
      <c r="P131" s="63" t="str">
        <f t="shared" si="41"/>
        <v/>
      </c>
      <c r="Q131" s="278"/>
      <c r="R131" s="278"/>
      <c r="S131" s="278"/>
      <c r="T131" s="278"/>
      <c r="U131" s="278"/>
      <c r="V131" s="289"/>
      <c r="W131" s="64" t="str">
        <f>IF(L131="","",(SUM(L129:L131)/L131)/(SUM(L129:L131)/L129+SUM(L129:L131)/L130+SUM(L129:L131)/L131))</f>
        <v/>
      </c>
      <c r="X131" s="311"/>
      <c r="Y131" s="298"/>
      <c r="Z131" s="298"/>
      <c r="AA131" s="225">
        <f t="shared" si="44"/>
        <v>0</v>
      </c>
      <c r="AB131" s="225">
        <f t="shared" si="44"/>
        <v>0</v>
      </c>
      <c r="AC131" s="225">
        <f t="shared" si="44"/>
        <v>0</v>
      </c>
      <c r="AD131" s="225">
        <f t="shared" si="44"/>
        <v>0</v>
      </c>
      <c r="AE131" s="225">
        <f t="shared" si="44"/>
        <v>0</v>
      </c>
      <c r="AF131" s="225">
        <f t="shared" si="44"/>
        <v>0</v>
      </c>
      <c r="AG131" s="224">
        <f t="shared" si="44"/>
        <v>0</v>
      </c>
      <c r="AH131" s="223">
        <f t="shared" ref="AH131:AH194" si="45">IF(AH$2=$I131,IF($D131="W",1,IF($D131="1/2W",0.5,0)),0)</f>
        <v>0</v>
      </c>
      <c r="AI131" s="224">
        <f t="shared" ref="AI131:AI194" si="46">IF(AH$2=$I131,IF($D131="L",1,IF($D131="1/2L",0.5,0)),0)</f>
        <v>0</v>
      </c>
      <c r="AJ131" s="223">
        <f t="shared" ref="AJ131:AJ194" si="47">IF(AJ$2=$I131,IF($D131="W",1,IF($D131="1/2W",0.5,0)),0)</f>
        <v>0</v>
      </c>
      <c r="AK131" s="224">
        <f t="shared" ref="AK131:AK194" si="48">IF(AJ$2=$I131,IF($D131="L",1,IF($D131="1/2L",0.5,0)),0)</f>
        <v>0</v>
      </c>
      <c r="AL131" s="223">
        <f t="shared" ref="AL131:AL194" si="49">IF(AL$2=$I131,IF($D131="W",1,IF($D131="1/2W",0.5,0)),0)</f>
        <v>0</v>
      </c>
      <c r="AM131" s="224">
        <f t="shared" ref="AM131:AM194" si="50">IF(AL$2=$I131,IF($D131="L",1,IF($D131="1/2L",0.5,0)),0)</f>
        <v>0</v>
      </c>
      <c r="AN131" s="223">
        <f t="shared" ref="AN131:AN194" si="51">IF(AN$2=$I131,IF($D131="W",1,IF($D131="1/2W",0.5,0)),0)</f>
        <v>0</v>
      </c>
      <c r="AO131" s="224">
        <f t="shared" ref="AO131:AO194" si="52">IF(AN$2=$I131,IF($D131="L",1,IF($D131="1/2L",0.5,0)),0)</f>
        <v>0</v>
      </c>
      <c r="AP131" s="223">
        <f t="shared" ref="AP131:AP194" si="53">IF(AP$2=$I131,IF($D131="W",1,IF($D131="1/2W",0.5,0)),0)</f>
        <v>0</v>
      </c>
      <c r="AQ131" s="224">
        <f t="shared" ref="AQ131:AQ194" si="54">IF(AP$2=$I131,IF($D131="L",1,IF($D131="1/2L",0.5,0)),0)</f>
        <v>0</v>
      </c>
      <c r="AR131" s="223">
        <f t="shared" ref="AR131:AR194" si="55">IF(AR$2=$I131,IF($D131="W",1,IF($D131="1/2W",0.5,0)),0)</f>
        <v>0</v>
      </c>
      <c r="AS131" s="224">
        <f t="shared" ref="AS131:AS194" si="56">IF(AR$2=$I131,IF($D131="L",1,IF($D131="1/2L",0.5,0)),0)</f>
        <v>0</v>
      </c>
      <c r="AT131" s="223">
        <f t="shared" ref="AT131:AT194" si="57">IF(AT$2=$I131,IF($D131="W",1,IF($D131="1/2W",0.5,0)),0)</f>
        <v>0</v>
      </c>
      <c r="AU131" s="225">
        <f t="shared" ref="AU131:AU194" si="58">IF(AT$2=$I131,IF($D131="L",1,IF($D131="1/2L",0.5,0)),0)</f>
        <v>0</v>
      </c>
      <c r="AV131" s="219">
        <f>IF($B129="","",$B129)</f>
        <v>3</v>
      </c>
    </row>
    <row r="132" spans="1:48" ht="14.5" customHeight="1" x14ac:dyDescent="0.2">
      <c r="A132" s="307" t="str">
        <f>IF(OR(D132="W",D133="W",D134="W",D132="1/2W",D133="1/2W",D134="1/2W",D132="1/2L",D133="1/2L",D134="1/2L"),"OK",IF(OR(D132="L",D133="L",D134="L"),"LOSS",IF(OR(D132="X",D133="X",D134="X"),"Anulado"," ")))</f>
        <v>OK</v>
      </c>
      <c r="B132" s="281">
        <v>5</v>
      </c>
      <c r="C132" s="305" t="str">
        <f>IF(E132=""," ","– "&amp;COUNTIF(B$3:B134,$B132))</f>
        <v>– 1</v>
      </c>
      <c r="D132" s="65" t="s">
        <v>31</v>
      </c>
      <c r="E132" s="326">
        <v>44720.041666666664</v>
      </c>
      <c r="F132" s="314" t="s">
        <v>478</v>
      </c>
      <c r="G132" s="66" t="s">
        <v>35</v>
      </c>
      <c r="H132" s="313" t="str">
        <f ca="1">IF(E132="","",IF(AND(DAY(E132)&lt;DAY(TODAY()),$A132=" "),"???",IF($A132=" ",IF(AND(DAY(E132)=DAY(TODAY()),HOUR(E132)&lt;=HOUR(NOW())+1),IF(AND(HOUR(E132)+2&lt;=HOUR(NOW()),DAY(E132)&lt;=DAY(TODAY()),MINUTE(E132)&lt;=MINUTE(NOW())),"???",IF(OR(MINUTE(E132)&lt;=MINUTE(NOW()),HOUR(E132)&lt;=HOUR(NOW())),"!!!","")),""),"")))</f>
        <v/>
      </c>
      <c r="I132" s="67" t="s">
        <v>23</v>
      </c>
      <c r="J132" s="69">
        <f>IF(I132="","",IF(_xlfn.XLOOKUP(I132,I$3:I131,$AV$3:AV131,0,,-1)=AV132,_xlfn.XLOOKUP(I132,I$3:I131,J$3:J131,1,,-1)+1,1))</f>
        <v>1</v>
      </c>
      <c r="K132" s="173">
        <f>IF(I132="","",_xlfn.XLOOKUP(I132,I$3:I131,K$3:K131,0,,-1)+IF($D132=" ",1,0))</f>
        <v>0</v>
      </c>
      <c r="L132" s="70">
        <v>1.454</v>
      </c>
      <c r="M132" s="71">
        <v>680</v>
      </c>
      <c r="N132" s="293" t="b">
        <v>1</v>
      </c>
      <c r="O132" s="72">
        <f>IF(OR(W132="",W133=""),"",ROUND(IF(L134&gt;0,IF(M132&gt;0,M132,IF(M133&gt;0,IF(N132=TRUE,ROUND((M133*W132)/W133,0),(M133*W132)/W133),IF(N132=TRUE,ROUND((M134*W132)/W134,0),(M134*W132)/W134))),IF(M132&gt;0,M132,IF(N132=TRUE,ROUND((M133*W132)/W133,0),(M133*W132)/W133))),2))</f>
        <v>680</v>
      </c>
      <c r="P132" s="73">
        <f t="shared" si="41"/>
        <v>988.72</v>
      </c>
      <c r="Q132" s="320">
        <f>IF($A132="Anulado",0,IF(OR($A132="LOSS",$A132="OK"),IF(OR($D132="W",$D132="1/2W",$D132="1/2L"),P132-O132,IF($D132="L",-O132,0))+IF(OR($D133="W",$D133="1/2W",$D133="1/2L"),P133-O133,IF($D133="L",-O133,0))+IF(OR($D134="W",$D134="1/2W",$D134="1/2L"),P134-O134,IF($D134="L",-O134,0)),IF(AND(OR($D132="W",$D132="1/2W",$D132="1/2L"),D133="W"),P132+P133-SUM(O132:O134)+_xlfn.XLOOKUP("X",D132:D134,O132:O134,0),IF(AND(D132=TRUE,D134="W"),P132+P134-SUM(O132:O134),IF(AND(D133="W",D134="W"),P133+P134-SUM(O132:O134)+_xlfn.XLOOKUP("X",D132:D134,O132:O134,0),IF(L134&gt;0,IF(OR($D132="W",$D132="1/2W",$D132="1/2L"),P132-SUM(O132:O134)+_xlfn.XLOOKUP("X",D132:D134,O132:O134,0),IF(OR($D132="W",$D132="1/2W",$D132="1/2L"),P133-SUM(O132:O134)+_xlfn.XLOOKUP("X",D132:D134,O132:O134,0),IF(OR($D132="W",$D132="1/2W",$D132="1/2L"),P134-SUM(O132:O134)+_xlfn.XLOOKUP("X",D132:D134,O132:O134,0),IF(SUM(P132:P134)/3-SUM(O132:O134)+_xlfn.XLOOKUP("X",D132:D134,O132:O134,0)&gt;0,SUM(P132:P134)/3-SUM(O132:O134)+_xlfn.XLOOKUP("X",D132:D134,O132:O134,0),LARGE(P132:P134,1)-SUM(O132:O134))))),IF(OR($D132="W",$D132="1/2W",$D132="1/2L"),P132-SUM(O132:O133)+_xlfn.XLOOKUP("X",D132:D134,O132:O134,0),IF(OR($D132="W",$D132="1/2W",$D132="1/2L"),P133-SUM(O132:O133)+_xlfn.XLOOKUP("X",D132:D134,O132:O134,0),SUM(P132:P133)/2-SUM(O132:O133)+_xlfn.XLOOKUP("X",D132:D134,O132:O134,0)))))))))</f>
        <v>66.720000000000027</v>
      </c>
      <c r="R132" s="319">
        <f>IF(Q132=0,0,Q132/SUM(O132:O134))</f>
        <v>7.236442516268983E-2</v>
      </c>
      <c r="S132" s="296">
        <f>IF($B132=$B129,IF(OR($A132="LOSS",$A132="OK",$A132="Anulada"),Q132,0)+S129,IF(OR($A132="LOSS",$A132="OK",$A132="Anulada"),Q132,0))</f>
        <v>66.720000000000027</v>
      </c>
      <c r="T132" s="296">
        <f>IF($B132=$B129,IF(Q132&lt;0,IF(G134="",Q132,0),Q132)+T129,Q132)</f>
        <v>66.720000000000027</v>
      </c>
      <c r="U132" s="296">
        <f>IF($B132=$B129,IF(Q132&lt;0,IF(G134="",Q132,0),Q132)+U129,Q132)</f>
        <v>66.720000000000027</v>
      </c>
      <c r="V132" s="323">
        <f>IF(U132=0,0,U132/X132)</f>
        <v>7.236442516268983E-2</v>
      </c>
      <c r="W132" s="74">
        <f>IF(L132="","",IF(L134&gt;0,(SUM(L132:L134)/L132)/(SUM(L132:L134)/L132+SUM(L132:L134)/L133+SUM(L132:L134)/L134),L133/SUM(L132:L133)))</f>
        <v>0.73340667400073345</v>
      </c>
      <c r="X132" s="321">
        <f>IF($B132=$B129,X129+SUM(O132:O134),SUM(O132:O134))</f>
        <v>922</v>
      </c>
      <c r="Y132" s="296">
        <f>IF($A132=" ",SUM(O132:O134),0)+Y129</f>
        <v>0</v>
      </c>
      <c r="Z132" s="296">
        <f>IF($B132="","",Z129+Q132)</f>
        <v>247.68471820895522</v>
      </c>
      <c r="AA132" s="225">
        <f t="shared" si="44"/>
        <v>0</v>
      </c>
      <c r="AB132" s="225">
        <f t="shared" si="44"/>
        <v>0</v>
      </c>
      <c r="AC132" s="225">
        <f t="shared" si="44"/>
        <v>0</v>
      </c>
      <c r="AD132" s="225">
        <f t="shared" si="44"/>
        <v>0</v>
      </c>
      <c r="AE132" s="225">
        <f t="shared" si="44"/>
        <v>0</v>
      </c>
      <c r="AF132" s="227">
        <f t="shared" si="44"/>
        <v>308.72000000000003</v>
      </c>
      <c r="AG132" s="224">
        <f t="shared" si="44"/>
        <v>0</v>
      </c>
      <c r="AH132" s="223">
        <f t="shared" si="45"/>
        <v>0</v>
      </c>
      <c r="AI132" s="224">
        <f t="shared" si="46"/>
        <v>0</v>
      </c>
      <c r="AJ132" s="223">
        <f t="shared" si="47"/>
        <v>0</v>
      </c>
      <c r="AK132" s="224">
        <f t="shared" si="48"/>
        <v>0</v>
      </c>
      <c r="AL132" s="223">
        <f t="shared" si="49"/>
        <v>0</v>
      </c>
      <c r="AM132" s="224">
        <f t="shared" si="50"/>
        <v>0</v>
      </c>
      <c r="AN132" s="223">
        <f t="shared" si="51"/>
        <v>0</v>
      </c>
      <c r="AO132" s="224">
        <f t="shared" si="52"/>
        <v>0</v>
      </c>
      <c r="AP132" s="223">
        <f t="shared" si="53"/>
        <v>0</v>
      </c>
      <c r="AQ132" s="224">
        <f t="shared" si="54"/>
        <v>0</v>
      </c>
      <c r="AR132" s="223">
        <f t="shared" si="55"/>
        <v>1</v>
      </c>
      <c r="AS132" s="224">
        <f t="shared" si="56"/>
        <v>0</v>
      </c>
      <c r="AT132" s="223">
        <f t="shared" si="57"/>
        <v>0</v>
      </c>
      <c r="AU132" s="225">
        <f t="shared" si="58"/>
        <v>0</v>
      </c>
      <c r="AV132" s="226">
        <f>IF($B132="","",$B132)</f>
        <v>5</v>
      </c>
    </row>
    <row r="133" spans="1:48" ht="14.5" customHeight="1" x14ac:dyDescent="0.2">
      <c r="A133" s="308"/>
      <c r="B133" s="282"/>
      <c r="C133" s="303"/>
      <c r="D133" s="79" t="s">
        <v>28</v>
      </c>
      <c r="E133" s="277"/>
      <c r="F133" s="291"/>
      <c r="G133" s="80" t="s">
        <v>79</v>
      </c>
      <c r="H133" s="277"/>
      <c r="I133" s="81" t="s">
        <v>19</v>
      </c>
      <c r="J133" s="83">
        <f>IF(I133="","",IF(_xlfn.XLOOKUP(I133,I$3:I132,$AV$3:AV132,0,,-1)=AV133,_xlfn.XLOOKUP(I133,I$3:I132,J$3:J132,1,,-1)+1,1))</f>
        <v>1</v>
      </c>
      <c r="K133" s="174">
        <f>IF(I133="","",_xlfn.XLOOKUP(I133,I$3:I132,K$3:K132,0,,-1)+IF($D133=" ",1,0))</f>
        <v>0</v>
      </c>
      <c r="L133" s="84">
        <v>4</v>
      </c>
      <c r="M133" s="85"/>
      <c r="N133" s="294"/>
      <c r="O133" s="86">
        <f>IF(OR(W132="",W133=""),"",ROUND(IF(L134&gt;0,IF(M133&gt;0,M133,IF(M132&gt;0,IF(N132=TRUE,ROUND((M132*W133)/W132,0),(M132*W133)/W132),IF(M133&gt;0,IF(N132=TRUE,ROUND(M133,0),M133),IF(M134&gt;0,IF(N132=TRUE,ROUND(O134*W133/W134,0),O134*W133/W134),0)))),IF(M133&gt;0,M133,IF(N132=TRUE,ROUND((M132*W133)/W132,0),(M132*W133)/W132))),2))-5</f>
        <v>242</v>
      </c>
      <c r="P133" s="87">
        <f>IF(OR(L133="",O133=""),"",IF($D133="1/2W",O133/2+O133/2*L133,IF($D133="1/2L",O133/2,O133*L133)))+20</f>
        <v>988</v>
      </c>
      <c r="Q133" s="277"/>
      <c r="R133" s="286"/>
      <c r="S133" s="286"/>
      <c r="T133" s="286"/>
      <c r="U133" s="286"/>
      <c r="V133" s="288"/>
      <c r="W133" s="88">
        <f>IF(L133="","",IF(L134&gt;0,(SUM(L132:L134)/L133)/(SUM(L132:L134)/L132+SUM(L132:L134)/L133+SUM(L132:L134)/L134),L132/SUM(L132:L133)))</f>
        <v>0.26659332599926661</v>
      </c>
      <c r="X133" s="311"/>
      <c r="Y133" s="298"/>
      <c r="Z133" s="298"/>
      <c r="AA133" s="225">
        <f t="shared" ref="AA133:AG142" si="59">IF($I133=AA$2,IF(OR($D133="W",$D133="1/2W",$D133="1/2L"),$P133-$O133,IF($D133="X",0,-$O133)),0)</f>
        <v>0</v>
      </c>
      <c r="AB133" s="227">
        <f t="shared" si="59"/>
        <v>-242</v>
      </c>
      <c r="AC133" s="225">
        <f t="shared" si="59"/>
        <v>0</v>
      </c>
      <c r="AD133" s="225">
        <f t="shared" si="59"/>
        <v>0</v>
      </c>
      <c r="AE133" s="225">
        <f t="shared" si="59"/>
        <v>0</v>
      </c>
      <c r="AF133" s="225">
        <f t="shared" si="59"/>
        <v>0</v>
      </c>
      <c r="AG133" s="224">
        <f t="shared" si="59"/>
        <v>0</v>
      </c>
      <c r="AH133" s="223">
        <f t="shared" si="45"/>
        <v>0</v>
      </c>
      <c r="AI133" s="224">
        <f t="shared" si="46"/>
        <v>0</v>
      </c>
      <c r="AJ133" s="223">
        <f t="shared" si="47"/>
        <v>0</v>
      </c>
      <c r="AK133" s="224">
        <f t="shared" si="48"/>
        <v>1</v>
      </c>
      <c r="AL133" s="223">
        <f t="shared" si="49"/>
        <v>0</v>
      </c>
      <c r="AM133" s="224">
        <f t="shared" si="50"/>
        <v>0</v>
      </c>
      <c r="AN133" s="223">
        <f t="shared" si="51"/>
        <v>0</v>
      </c>
      <c r="AO133" s="224">
        <f t="shared" si="52"/>
        <v>0</v>
      </c>
      <c r="AP133" s="223">
        <f t="shared" si="53"/>
        <v>0</v>
      </c>
      <c r="AQ133" s="224">
        <f t="shared" si="54"/>
        <v>0</v>
      </c>
      <c r="AR133" s="223">
        <f t="shared" si="55"/>
        <v>0</v>
      </c>
      <c r="AS133" s="224">
        <f t="shared" si="56"/>
        <v>0</v>
      </c>
      <c r="AT133" s="223">
        <f t="shared" si="57"/>
        <v>0</v>
      </c>
      <c r="AU133" s="225">
        <f t="shared" si="58"/>
        <v>0</v>
      </c>
      <c r="AV133" s="226">
        <f>IF($B132="","",$B132)</f>
        <v>5</v>
      </c>
    </row>
    <row r="134" spans="1:48" ht="14.5" customHeight="1" x14ac:dyDescent="0.2">
      <c r="A134" s="309"/>
      <c r="B134" s="283"/>
      <c r="C134" s="304"/>
      <c r="D134" s="90" t="s">
        <v>32</v>
      </c>
      <c r="E134" s="278"/>
      <c r="F134" s="292"/>
      <c r="G134" s="109"/>
      <c r="H134" s="278"/>
      <c r="I134" s="110"/>
      <c r="J134" s="112" t="str">
        <f>IF(I134="","",IF(_xlfn.XLOOKUP(I134,I$3:I133,$AV$3:AV133,0,,-1)=AV134,_xlfn.XLOOKUP(I134,I$3:I133,J$3:J133,1,,-1)+1,1))</f>
        <v/>
      </c>
      <c r="K134" s="115" t="str">
        <f>IF(I134="","",_xlfn.XLOOKUP(I134,I$3:I133,K$3:K133,0,,-1)+IF($D134=" ",1,0))</f>
        <v/>
      </c>
      <c r="L134" s="113"/>
      <c r="M134" s="96"/>
      <c r="N134" s="295"/>
      <c r="O134" s="114" t="str">
        <f>IF(OR(W132="",W133=""),"",IF(L134&gt;0,ROUND(IF(M134&gt;0,M134,IF(M132&gt;0,IF(N132=TRUE,ROUND((M132*W134)/W132,0),(M132*W134)/W132),IF(M133&gt;0,IF(N132=TRUE,ROUND((M133*W134)/W133,0),(M133*W134)/W133),IF(M134&gt;0,M134,0)))),2),""))</f>
        <v/>
      </c>
      <c r="P134" s="115" t="str">
        <f t="shared" ref="P134:P165" si="60">IF(OR(L134="",O134=""),"",IF($D134="1/2W",O134/2+O134/2*L134,IF($D134="1/2L",O134/2,O134*L134)))</f>
        <v/>
      </c>
      <c r="Q134" s="278"/>
      <c r="R134" s="278"/>
      <c r="S134" s="278"/>
      <c r="T134" s="278"/>
      <c r="U134" s="278"/>
      <c r="V134" s="289"/>
      <c r="W134" s="116" t="str">
        <f>IF(L134="","",(SUM(L132:L134)/L134)/(SUM(L132:L134)/L132+SUM(L132:L134)/L133+SUM(L132:L134)/L134))</f>
        <v/>
      </c>
      <c r="X134" s="311"/>
      <c r="Y134" s="298"/>
      <c r="Z134" s="298"/>
      <c r="AA134" s="225">
        <f t="shared" si="59"/>
        <v>0</v>
      </c>
      <c r="AB134" s="225">
        <f t="shared" si="59"/>
        <v>0</v>
      </c>
      <c r="AC134" s="225">
        <f t="shared" si="59"/>
        <v>0</v>
      </c>
      <c r="AD134" s="225">
        <f t="shared" si="59"/>
        <v>0</v>
      </c>
      <c r="AE134" s="225">
        <f t="shared" si="59"/>
        <v>0</v>
      </c>
      <c r="AF134" s="225">
        <f t="shared" si="59"/>
        <v>0</v>
      </c>
      <c r="AG134" s="224">
        <f t="shared" si="59"/>
        <v>0</v>
      </c>
      <c r="AH134" s="223">
        <f t="shared" si="45"/>
        <v>0</v>
      </c>
      <c r="AI134" s="224">
        <f t="shared" si="46"/>
        <v>0</v>
      </c>
      <c r="AJ134" s="223">
        <f t="shared" si="47"/>
        <v>0</v>
      </c>
      <c r="AK134" s="224">
        <f t="shared" si="48"/>
        <v>0</v>
      </c>
      <c r="AL134" s="223">
        <f t="shared" si="49"/>
        <v>0</v>
      </c>
      <c r="AM134" s="224">
        <f t="shared" si="50"/>
        <v>0</v>
      </c>
      <c r="AN134" s="223">
        <f t="shared" si="51"/>
        <v>0</v>
      </c>
      <c r="AO134" s="224">
        <f t="shared" si="52"/>
        <v>0</v>
      </c>
      <c r="AP134" s="223">
        <f t="shared" si="53"/>
        <v>0</v>
      </c>
      <c r="AQ134" s="224">
        <f t="shared" si="54"/>
        <v>0</v>
      </c>
      <c r="AR134" s="223">
        <f t="shared" si="55"/>
        <v>0</v>
      </c>
      <c r="AS134" s="224">
        <f t="shared" si="56"/>
        <v>0</v>
      </c>
      <c r="AT134" s="223">
        <f t="shared" si="57"/>
        <v>0</v>
      </c>
      <c r="AU134" s="225">
        <f t="shared" si="58"/>
        <v>0</v>
      </c>
      <c r="AV134" s="226">
        <f>IF($B132="","",$B132)</f>
        <v>5</v>
      </c>
    </row>
    <row r="135" spans="1:48" ht="14.5" customHeight="1" x14ac:dyDescent="0.2">
      <c r="A135" s="312" t="str">
        <f>IF(OR(D135="W",D136="W",D137="W",D135="1/2W",D136="1/2W",D137="1/2W",D135="1/2L",D136="1/2L",D137="1/2L"),"OK",IF(OR(D135="L",D136="L",D137="L"),"LOSS",IF(OR(D135="X",D136="X",D137="X"),"Anulado"," ")))</f>
        <v>LOSS</v>
      </c>
      <c r="B135" s="299">
        <f>IF(E135="","",$B132)</f>
        <v>5</v>
      </c>
      <c r="C135" s="302" t="str">
        <f>IF(E135=""," ","– "&amp;COUNTIF(B$3:B137,$B135))</f>
        <v>– 2</v>
      </c>
      <c r="D135" s="25" t="s">
        <v>28</v>
      </c>
      <c r="E135" s="325">
        <v>44723.770833333336</v>
      </c>
      <c r="F135" s="315" t="s">
        <v>479</v>
      </c>
      <c r="G135" s="117" t="s">
        <v>150</v>
      </c>
      <c r="H135" s="306" t="str">
        <f ca="1">IF(E135="","",IF(AND(DAY(E135)&lt;DAY(TODAY()),$A135=" "),"???",IF($A135=" ",IF(AND(DAY(E135)=DAY(TODAY()),HOUR(E135)&lt;=HOUR(NOW())+1),IF(AND(HOUR(E135)+2&lt;=HOUR(NOW()),DAY(E135)&lt;=DAY(TODAY()),MINUTE(E135)&lt;=MINUTE(NOW())),"???",IF(OR(MINUTE(E135)&lt;=MINUTE(NOW()),HOUR(E135)&lt;=HOUR(NOW())),"!!!","")),""),"")))</f>
        <v/>
      </c>
      <c r="I135" s="27" t="s">
        <v>18</v>
      </c>
      <c r="J135" s="175">
        <f>IF(I135="","",IF(_xlfn.XLOOKUP(I135,I$3:I134,$AV$3:AV134,0,,-1)=AV135,_xlfn.XLOOKUP(I135,I$3:I134,J$3:J134,1,,-1)+1,1))</f>
        <v>1</v>
      </c>
      <c r="K135" s="176">
        <f>IF(I135="","",_xlfn.XLOOKUP(I135,I$3:I134,K$3:K134,0,,-1)+IF($D135=" ",1,0))</f>
        <v>0</v>
      </c>
      <c r="L135" s="118">
        <v>2.12</v>
      </c>
      <c r="M135" s="119">
        <v>37</v>
      </c>
      <c r="N135" s="318" t="b">
        <v>0</v>
      </c>
      <c r="O135" s="102">
        <f>IF(OR(W135="",W136=""),"",ROUND(IF(L137&gt;0,IF(M135&gt;0,M135,IF(M136&gt;0,IF(N135=TRUE,ROUND((M136*W135)/W136,0),(M136*W135)/W136),IF(N135=TRUE,ROUND((M137*W135)/W137,0),(M137*W135)/W137))),IF(M135&gt;0,M135,IF(N135=TRUE,ROUND((M136*W135)/W136,0),(M136*W135)/W136))),2))</f>
        <v>37</v>
      </c>
      <c r="P135" s="33">
        <f t="shared" si="60"/>
        <v>78.44</v>
      </c>
      <c r="Q135" s="301">
        <f>IF($A135="Anulado",0,IF(OR($A135="LOSS",$A135="OK"),IF(OR($D135="W",$D135="1/2W",$D135="1/2L"),P135-O135,IF($D135="L",-O135,0))+IF(OR($D136="W",$D136="1/2W",$D136="1/2L"),P136-O136,IF($D136="L",-O136,0))+IF(OR($D137="W",$D137="1/2W",$D137="1/2L"),P137-O137,IF($D137="L",-O137,0)),IF(AND(OR($D135="W",$D135="1/2W",$D135="1/2L"),D136="W"),P135+P136-SUM(O135:O137)+_xlfn.XLOOKUP("X",D135:D137,O135:O137,0),IF(AND(D135=TRUE,D137="W"),P135+P137-SUM(O135:O137),IF(AND(D136="W",D137="W"),P136+P137-SUM(O135:O137)+_xlfn.XLOOKUP("X",D135:D137,O135:O137,0),IF(L137&gt;0,IF(OR($D135="W",$D135="1/2W",$D135="1/2L"),P135-SUM(O135:O137)+_xlfn.XLOOKUP("X",D135:D137,O135:O137,0),IF(OR($D135="W",$D135="1/2W",$D135="1/2L"),P136-SUM(O135:O137)+_xlfn.XLOOKUP("X",D135:D137,O135:O137,0),IF(OR($D135="W",$D135="1/2W",$D135="1/2L"),P137-SUM(O135:O137)+_xlfn.XLOOKUP("X",D135:D137,O135:O137,0),IF(SUM(P135:P137)/3-SUM(O135:O137)+_xlfn.XLOOKUP("X",D135:D137,O135:O137,0)&gt;0,SUM(P135:P137)/3-SUM(O135:O137)+_xlfn.XLOOKUP("X",D135:D137,O135:O137,0),LARGE(P135:P137,1)-SUM(O135:O137))))),IF(OR($D135="W",$D135="1/2W",$D135="1/2L"),P135-SUM(O135:O136)+_xlfn.XLOOKUP("X",D135:D137,O135:O137,0),IF(OR($D135="W",$D135="1/2W",$D135="1/2L"),P136-SUM(O135:O136)+_xlfn.XLOOKUP("X",D135:D137,O135:O137,0),SUM(P135:P136)/2-SUM(O135:O136)+_xlfn.XLOOKUP("X",D135:D137,O135:O137,0)))))))))</f>
        <v>-63.06</v>
      </c>
      <c r="R135" s="300">
        <f>IF(Q135=0,0,Q135/SUM(O135:O137))</f>
        <v>-1</v>
      </c>
      <c r="S135" s="285">
        <f>IF($B135=$B132,IF(OR($A135="LOSS",$A135="OK",$A135="Anulada"),Q135,0)+S132,IF(OR($A135="LOSS",$A135="OK",$A135="Anulada"),Q135,0))</f>
        <v>3.660000000000025</v>
      </c>
      <c r="T135" s="285">
        <f>IF($B135="",0,IF($B135=$B132,IF(G137="",IF(OR(G135="DNB1",G135="DNB2",G135="AH1(0)",G135="AH2(0)",G135="AH1(1)",G135="AH2(1)",G135="AH1(2)",G135="AH2(2)",G135="AH1(3)",G135="AH2(3)",G135="AH1(4)",G135="AH2(4)"),0,IF(Q135&lt;0,IF(G137="",SMALL(P135:P137,1)-SUM(O135:O137),0),SMALL(P135:P137,1)-SUM(O135:O137))),IF(Q135&lt;0,IF(G137="",SMALL(P135:P137,1)-SUM(O135:O137),0),SMALL(P135:P137,1)-SUM(O135:O137)))+T132,IF(G137="",IF(OR(G135="DNB1",G135="DNB2",G135="AH1(0)",G135="AH2(0)",G135="AH1(1)",G135="AH2(1)",G135="AH1(2)",G135="AH2(2)",G135="AH1(3)",G135="AH2(3)",G135="AH1(4)",G135="AH2(4)"),0,IF(Q135&lt;0,IF(G137="",SMALL(P135:P137,1)-SUM(O135:O137),0),SMALL(P135:P137,1)-SUM(O135:O137))),IF(Q135&lt;0,IF(G137="",SMALL(P135:P137,1)-SUM(O135:O137),0),SMALL(P135:P137,1)-SUM(O135:O137)))))</f>
        <v>66.720000000000027</v>
      </c>
      <c r="U135" s="285">
        <f>IF($B135=$B132,IF(Q135&lt;0,IF(G137="",Q135,0),Q135)+U132,Q135)</f>
        <v>3.660000000000025</v>
      </c>
      <c r="V135" s="287">
        <f>IF(U135=0,0,U135/X135)</f>
        <v>3.7155097151442807E-3</v>
      </c>
      <c r="W135" s="34">
        <f>IF(L135="","",IF(L137&gt;0,(SUM(L135:L137)/L135)/(SUM(L135:L137)/L135+SUM(L135:L137)/L136+SUM(L135:L137)/L137),L136/SUM(L135:L136)))</f>
        <v>0.58674463937621835</v>
      </c>
      <c r="X135" s="322">
        <f>IF($B135=$B132,X132+SUM(O135:O137),SUM(O135:O137))</f>
        <v>985.06</v>
      </c>
      <c r="Y135" s="285">
        <f>IF($A135=" ",SUM(O135:O137),0)+Y132</f>
        <v>0</v>
      </c>
      <c r="Z135" s="285">
        <f>IF($B135="","",Z132+Q135)</f>
        <v>184.62471820895522</v>
      </c>
      <c r="AA135" s="227">
        <f t="shared" si="59"/>
        <v>-37</v>
      </c>
      <c r="AB135" s="225">
        <f t="shared" si="59"/>
        <v>0</v>
      </c>
      <c r="AC135" s="225">
        <f t="shared" si="59"/>
        <v>0</v>
      </c>
      <c r="AD135" s="225">
        <f t="shared" si="59"/>
        <v>0</v>
      </c>
      <c r="AE135" s="225">
        <f t="shared" si="59"/>
        <v>0</v>
      </c>
      <c r="AF135" s="225">
        <f t="shared" si="59"/>
        <v>0</v>
      </c>
      <c r="AG135" s="224">
        <f t="shared" si="59"/>
        <v>0</v>
      </c>
      <c r="AH135" s="223">
        <f t="shared" si="45"/>
        <v>0</v>
      </c>
      <c r="AI135" s="224">
        <f t="shared" si="46"/>
        <v>1</v>
      </c>
      <c r="AJ135" s="223">
        <f t="shared" si="47"/>
        <v>0</v>
      </c>
      <c r="AK135" s="224">
        <f t="shared" si="48"/>
        <v>0</v>
      </c>
      <c r="AL135" s="223">
        <f t="shared" si="49"/>
        <v>0</v>
      </c>
      <c r="AM135" s="224">
        <f t="shared" si="50"/>
        <v>0</v>
      </c>
      <c r="AN135" s="223">
        <f t="shared" si="51"/>
        <v>0</v>
      </c>
      <c r="AO135" s="224">
        <f t="shared" si="52"/>
        <v>0</v>
      </c>
      <c r="AP135" s="223">
        <f t="shared" si="53"/>
        <v>0</v>
      </c>
      <c r="AQ135" s="224">
        <f t="shared" si="54"/>
        <v>0</v>
      </c>
      <c r="AR135" s="223">
        <f t="shared" si="55"/>
        <v>0</v>
      </c>
      <c r="AS135" s="224">
        <f t="shared" si="56"/>
        <v>0</v>
      </c>
      <c r="AT135" s="223">
        <f t="shared" si="57"/>
        <v>0</v>
      </c>
      <c r="AU135" s="225">
        <f t="shared" si="58"/>
        <v>0</v>
      </c>
      <c r="AV135" s="219">
        <f>IF($B135="","",$B135)</f>
        <v>5</v>
      </c>
    </row>
    <row r="136" spans="1:48" ht="14.5" customHeight="1" x14ac:dyDescent="0.2">
      <c r="A136" s="308"/>
      <c r="B136" s="282"/>
      <c r="C136" s="303"/>
      <c r="D136" s="39" t="s">
        <v>28</v>
      </c>
      <c r="E136" s="277"/>
      <c r="F136" s="291"/>
      <c r="G136" s="120" t="s">
        <v>78</v>
      </c>
      <c r="H136" s="277"/>
      <c r="I136" s="42" t="s">
        <v>23</v>
      </c>
      <c r="J136" s="177">
        <f>IF(I136="","",IF(_xlfn.XLOOKUP(I136,I$3:I135,$AV$3:AV135,0,,-1)=AV136,_xlfn.XLOOKUP(I136,I$3:I135,J$3:J135,1,,-1)+1,1))</f>
        <v>2</v>
      </c>
      <c r="K136" s="178">
        <f>IF(I136="","",_xlfn.XLOOKUP(I136,I$3:I135,K$3:K135,0,,-1)+IF($D136=" ",1,0))</f>
        <v>0</v>
      </c>
      <c r="L136" s="121">
        <v>3.01</v>
      </c>
      <c r="M136" s="122"/>
      <c r="N136" s="294"/>
      <c r="O136" s="47">
        <f>IF(OR(W135="",W136=""),"",ROUND(IF(L137&gt;0,IF(M136&gt;0,M136,IF(M135&gt;0,IF(N135=TRUE,ROUND((M135*W136)/W135,0),(M135*W136)/W135),IF(M136&gt;0,IF(N135=TRUE,ROUND(M136,0),M136),IF(M137&gt;0,IF(N135=TRUE,ROUND(O137*W136/W137,0),O137*W136/W137),0)))),IF(M136&gt;0,M136,IF(N135=TRUE,ROUND((M135*W136)/W135,0),(M135*W136)/W135))),2))</f>
        <v>26.06</v>
      </c>
      <c r="P136" s="48">
        <f t="shared" si="60"/>
        <v>78.440599999999989</v>
      </c>
      <c r="Q136" s="277"/>
      <c r="R136" s="286"/>
      <c r="S136" s="286"/>
      <c r="T136" s="286"/>
      <c r="U136" s="286"/>
      <c r="V136" s="288"/>
      <c r="W136" s="49">
        <f>IF(L136="","",IF(L137&gt;0,(SUM(L135:L137)/L136)/(SUM(L135:L137)/L135+SUM(L135:L137)/L136+SUM(L135:L137)/L137),L135/SUM(L135:L136)))</f>
        <v>0.41325536062378171</v>
      </c>
      <c r="X136" s="311"/>
      <c r="Y136" s="298"/>
      <c r="Z136" s="298"/>
      <c r="AA136" s="225">
        <f t="shared" si="59"/>
        <v>0</v>
      </c>
      <c r="AB136" s="225">
        <f t="shared" si="59"/>
        <v>0</v>
      </c>
      <c r="AC136" s="225">
        <f t="shared" si="59"/>
        <v>0</v>
      </c>
      <c r="AD136" s="225">
        <f t="shared" si="59"/>
        <v>0</v>
      </c>
      <c r="AE136" s="225">
        <f t="shared" si="59"/>
        <v>0</v>
      </c>
      <c r="AF136" s="227">
        <f t="shared" si="59"/>
        <v>-26.06</v>
      </c>
      <c r="AG136" s="224">
        <f t="shared" si="59"/>
        <v>0</v>
      </c>
      <c r="AH136" s="223">
        <f t="shared" si="45"/>
        <v>0</v>
      </c>
      <c r="AI136" s="224">
        <f t="shared" si="46"/>
        <v>0</v>
      </c>
      <c r="AJ136" s="223">
        <f t="shared" si="47"/>
        <v>0</v>
      </c>
      <c r="AK136" s="224">
        <f t="shared" si="48"/>
        <v>0</v>
      </c>
      <c r="AL136" s="223">
        <f t="shared" si="49"/>
        <v>0</v>
      </c>
      <c r="AM136" s="224">
        <f t="shared" si="50"/>
        <v>0</v>
      </c>
      <c r="AN136" s="223">
        <f t="shared" si="51"/>
        <v>0</v>
      </c>
      <c r="AO136" s="224">
        <f t="shared" si="52"/>
        <v>0</v>
      </c>
      <c r="AP136" s="223">
        <f t="shared" si="53"/>
        <v>0</v>
      </c>
      <c r="AQ136" s="224">
        <f t="shared" si="54"/>
        <v>0</v>
      </c>
      <c r="AR136" s="223">
        <f t="shared" si="55"/>
        <v>0</v>
      </c>
      <c r="AS136" s="224">
        <f t="shared" si="56"/>
        <v>1</v>
      </c>
      <c r="AT136" s="223">
        <f t="shared" si="57"/>
        <v>0</v>
      </c>
      <c r="AU136" s="225">
        <f t="shared" si="58"/>
        <v>0</v>
      </c>
      <c r="AV136" s="219">
        <f>IF($B135="","",$B135)</f>
        <v>5</v>
      </c>
    </row>
    <row r="137" spans="1:48" ht="14.5" customHeight="1" x14ac:dyDescent="0.2">
      <c r="A137" s="309"/>
      <c r="B137" s="283"/>
      <c r="C137" s="304"/>
      <c r="D137" s="54" t="s">
        <v>32</v>
      </c>
      <c r="E137" s="278"/>
      <c r="F137" s="292"/>
      <c r="G137" s="134"/>
      <c r="H137" s="278"/>
      <c r="I137" s="57"/>
      <c r="J137" s="179" t="str">
        <f>IF(I137="","",IF(_xlfn.XLOOKUP(I137,I$3:I136,$AV$3:AV136,0,,-1)=AV137,_xlfn.XLOOKUP(I137,I$3:I136,J$3:J136,1,,-1)+1,1))</f>
        <v/>
      </c>
      <c r="K137" s="63" t="str">
        <f>IF(I137="","",_xlfn.XLOOKUP(I137,I$3:I136,K$3:K136,0,,-1)+IF($D137=" ",1,0))</f>
        <v/>
      </c>
      <c r="L137" s="55"/>
      <c r="M137" s="128"/>
      <c r="N137" s="295"/>
      <c r="O137" s="62" t="str">
        <f>IF(OR(W135="",W136=""),"",IF(L137&gt;0,ROUND(IF(M137&gt;0,M137,IF(M135&gt;0,IF(N135=TRUE,ROUND((M135*W137)/W135,0),(M135*W137)/W135),IF(M136&gt;0,IF(N135=TRUE,ROUND((M136*W137)/W136,0),(M136*W137)/W136),IF(M137&gt;0,M137,0)))),2),""))</f>
        <v/>
      </c>
      <c r="P137" s="63" t="str">
        <f t="shared" si="60"/>
        <v/>
      </c>
      <c r="Q137" s="278"/>
      <c r="R137" s="278"/>
      <c r="S137" s="278"/>
      <c r="T137" s="278"/>
      <c r="U137" s="278"/>
      <c r="V137" s="289"/>
      <c r="W137" s="64" t="str">
        <f>IF(L137="","",(SUM(L135:L137)/L137)/(SUM(L135:L137)/L135+SUM(L135:L137)/L136+SUM(L135:L137)/L137))</f>
        <v/>
      </c>
      <c r="X137" s="311"/>
      <c r="Y137" s="298"/>
      <c r="Z137" s="298"/>
      <c r="AA137" s="225">
        <f t="shared" si="59"/>
        <v>0</v>
      </c>
      <c r="AB137" s="225">
        <f t="shared" si="59"/>
        <v>0</v>
      </c>
      <c r="AC137" s="225">
        <f t="shared" si="59"/>
        <v>0</v>
      </c>
      <c r="AD137" s="225">
        <f t="shared" si="59"/>
        <v>0</v>
      </c>
      <c r="AE137" s="225">
        <f t="shared" si="59"/>
        <v>0</v>
      </c>
      <c r="AF137" s="225">
        <f t="shared" si="59"/>
        <v>0</v>
      </c>
      <c r="AG137" s="224">
        <f t="shared" si="59"/>
        <v>0</v>
      </c>
      <c r="AH137" s="223">
        <f t="shared" si="45"/>
        <v>0</v>
      </c>
      <c r="AI137" s="224">
        <f t="shared" si="46"/>
        <v>0</v>
      </c>
      <c r="AJ137" s="223">
        <f t="shared" si="47"/>
        <v>0</v>
      </c>
      <c r="AK137" s="224">
        <f t="shared" si="48"/>
        <v>0</v>
      </c>
      <c r="AL137" s="223">
        <f t="shared" si="49"/>
        <v>0</v>
      </c>
      <c r="AM137" s="224">
        <f t="shared" si="50"/>
        <v>0</v>
      </c>
      <c r="AN137" s="223">
        <f t="shared" si="51"/>
        <v>0</v>
      </c>
      <c r="AO137" s="224">
        <f t="shared" si="52"/>
        <v>0</v>
      </c>
      <c r="AP137" s="223">
        <f t="shared" si="53"/>
        <v>0</v>
      </c>
      <c r="AQ137" s="224">
        <f t="shared" si="54"/>
        <v>0</v>
      </c>
      <c r="AR137" s="223">
        <f t="shared" si="55"/>
        <v>0</v>
      </c>
      <c r="AS137" s="224">
        <f t="shared" si="56"/>
        <v>0</v>
      </c>
      <c r="AT137" s="223">
        <f t="shared" si="57"/>
        <v>0</v>
      </c>
      <c r="AU137" s="225">
        <f t="shared" si="58"/>
        <v>0</v>
      </c>
      <c r="AV137" s="219">
        <f>IF($B135="","",$B135)</f>
        <v>5</v>
      </c>
    </row>
    <row r="138" spans="1:48" ht="14.5" customHeight="1" x14ac:dyDescent="0.2">
      <c r="A138" s="307" t="str">
        <f>IF(OR(D138="W",D139="W",D140="W",D138="1/2W",D139="1/2W",D140="1/2W",D138="1/2L",D139="1/2L",D140="1/2L"),"OK",IF(OR(D138="L",D139="L",D140="L"),"LOSS",IF(OR(D138="X",D139="X",D140="X"),"Anulado"," ")))</f>
        <v>LOSS</v>
      </c>
      <c r="B138" s="281">
        <f>IF(E138="","",$B135)</f>
        <v>5</v>
      </c>
      <c r="C138" s="305" t="str">
        <f>IF(E138=""," ","– "&amp;COUNTIF(B$3:B140,$B138))</f>
        <v>– 3</v>
      </c>
      <c r="D138" s="65" t="s">
        <v>28</v>
      </c>
      <c r="E138" s="326">
        <v>44723.770833333336</v>
      </c>
      <c r="F138" s="314" t="s">
        <v>479</v>
      </c>
      <c r="G138" s="66" t="s">
        <v>150</v>
      </c>
      <c r="H138" s="313" t="str">
        <f ca="1">IF(E138="","",IF(AND(DAY(E138)&lt;DAY(TODAY()),$A138=" "),"???",IF($A138=" ",IF(AND(DAY(E138)=DAY(TODAY()),HOUR(E138)&lt;=HOUR(NOW())+1),IF(AND(HOUR(E138)+2&lt;=HOUR(NOW()),DAY(E138)&lt;=DAY(TODAY()),MINUTE(E138)&lt;=MINUTE(NOW())),"???",IF(OR(MINUTE(E138)&lt;=MINUTE(NOW()),HOUR(E138)&lt;=HOUR(NOW())),"!!!","")),""),"")))</f>
        <v/>
      </c>
      <c r="I138" s="67" t="s">
        <v>18</v>
      </c>
      <c r="J138" s="69">
        <f>IF(I138="","",IF(_xlfn.XLOOKUP(I138,I$3:I137,$AV$3:AV137,0,,-1)=AV138,_xlfn.XLOOKUP(I138,I$3:I137,J$3:J137,1,,-1)+1,1))</f>
        <v>2</v>
      </c>
      <c r="K138" s="173">
        <f>IF(I138="","",_xlfn.XLOOKUP(I138,I$3:I137,K$3:K137,0,,-1)+IF($D138=" ",1,0))</f>
        <v>0</v>
      </c>
      <c r="L138" s="70">
        <v>2.0299999999999998</v>
      </c>
      <c r="M138" s="71">
        <v>40</v>
      </c>
      <c r="N138" s="293" t="b">
        <v>0</v>
      </c>
      <c r="O138" s="72">
        <f>IF(OR(W138="",W139=""),"",ROUND(IF(L140&gt;0,IF(M138&gt;0,M138,IF(M139&gt;0,IF(N138=TRUE,ROUND((M139*W138)/W139,0),(M139*W138)/W139),IF(N138=TRUE,ROUND((M140*W138)/W140,0),(M140*W138)/W140))),IF(M138&gt;0,M138,IF(N138=TRUE,ROUND((M139*W138)/W139,0),(M139*W138)/W139))),2))</f>
        <v>40</v>
      </c>
      <c r="P138" s="73">
        <f t="shared" si="60"/>
        <v>81.199999999999989</v>
      </c>
      <c r="Q138" s="320">
        <f>IF($A138="Anulado",0,IF(OR($A138="LOSS",$A138="OK"),IF(OR($D138="W",$D138="1/2W",$D138="1/2L"),P138-O138,IF($D138="L",-O138,0))+IF(OR($D139="W",$D139="1/2W",$D139="1/2L"),P139-O139,IF($D139="L",-O139,0))+IF(OR($D140="W",$D140="1/2W",$D140="1/2L"),P140-O140,IF($D140="L",-O140,0)),IF(AND(OR($D138="W",$D138="1/2W",$D138="1/2L"),D139="W"),P138+P139-SUM(O138:O140)+_xlfn.XLOOKUP("X",D138:D140,O138:O140,0),IF(AND(D138=TRUE,D140="W"),P138+P140-SUM(O138:O140),IF(AND(D139="W",D140="W"),P139+P140-SUM(O138:O140)+_xlfn.XLOOKUP("X",D138:D140,O138:O140,0),IF(L140&gt;0,IF(OR($D138="W",$D138="1/2W",$D138="1/2L"),P138-SUM(O138:O140)+_xlfn.XLOOKUP("X",D138:D140,O138:O140,0),IF(OR($D138="W",$D138="1/2W",$D138="1/2L"),P139-SUM(O138:O140)+_xlfn.XLOOKUP("X",D138:D140,O138:O140,0),IF(OR($D138="W",$D138="1/2W",$D138="1/2L"),P140-SUM(O138:O140)+_xlfn.XLOOKUP("X",D138:D140,O138:O140,0),IF(SUM(P138:P140)/3-SUM(O138:O140)+_xlfn.XLOOKUP("X",D138:D140,O138:O140,0)&gt;0,SUM(P138:P140)/3-SUM(O138:O140)+_xlfn.XLOOKUP("X",D138:D140,O138:O140,0),LARGE(P138:P140,1)-SUM(O138:O140))))),IF(OR($D138="W",$D138="1/2W",$D138="1/2L"),P138-SUM(O138:O139)+_xlfn.XLOOKUP("X",D138:D140,O138:O140,0),IF(OR($D138="W",$D138="1/2W",$D138="1/2L"),P139-SUM(O138:O139)+_xlfn.XLOOKUP("X",D138:D140,O138:O140,0),SUM(P138:P139)/2-SUM(O138:O139)+_xlfn.XLOOKUP("X",D138:D140,O138:O140,0)))))))))</f>
        <v>-40</v>
      </c>
      <c r="R138" s="319">
        <f>IF(Q138=0,0,Q138/SUM(O138:O140))</f>
        <v>-0.55865921787709505</v>
      </c>
      <c r="S138" s="296">
        <f>IF($B138=$B135,IF(OR($A138="LOSS",$A138="OK",$A138="Anulada"),Q138,0)+S135,IF(OR($A138="LOSS",$A138="OK",$A138="Anulada"),Q138,0))</f>
        <v>-36.339999999999975</v>
      </c>
      <c r="T138" s="296">
        <f>IF($B138=$B135,IF(Q138&lt;0,IF(G140="",Q138,0),Q138)+T135,Q138)</f>
        <v>26.720000000000027</v>
      </c>
      <c r="U138" s="296">
        <f>IF($B138=$B135,IF(Q138&lt;0,IF(G140="",Q138,0),Q138)+U135,Q138)</f>
        <v>-36.339999999999975</v>
      </c>
      <c r="V138" s="323">
        <f>IF(U138=0,0,U138/X138)</f>
        <v>-3.4391384172770788E-2</v>
      </c>
      <c r="W138" s="74">
        <f>IF(L138="","",IF(L140&gt;0,(SUM(L138:L140)/L138)/(SUM(L138:L140)/L138+SUM(L138:L140)/L139+SUM(L138:L140)/L140),L139/SUM(L138:L139)))</f>
        <v>0.55869565217391304</v>
      </c>
      <c r="X138" s="321">
        <f>IF($B138=$B135,X135+SUM(O138:O140),SUM(O138:O140))</f>
        <v>1056.6599999999999</v>
      </c>
      <c r="Y138" s="296">
        <f>IF($A138=" ",SUM(O138:O140),0)+Y135</f>
        <v>0</v>
      </c>
      <c r="Z138" s="296">
        <f>IF($B138="","",Z135+Q138)</f>
        <v>144.62471820895522</v>
      </c>
      <c r="AA138" s="227">
        <f t="shared" si="59"/>
        <v>-40</v>
      </c>
      <c r="AB138" s="225">
        <f t="shared" si="59"/>
        <v>0</v>
      </c>
      <c r="AC138" s="225">
        <f t="shared" si="59"/>
        <v>0</v>
      </c>
      <c r="AD138" s="225">
        <f t="shared" si="59"/>
        <v>0</v>
      </c>
      <c r="AE138" s="225">
        <f t="shared" si="59"/>
        <v>0</v>
      </c>
      <c r="AF138" s="225">
        <f t="shared" si="59"/>
        <v>0</v>
      </c>
      <c r="AG138" s="224">
        <f t="shared" si="59"/>
        <v>0</v>
      </c>
      <c r="AH138" s="223">
        <f t="shared" si="45"/>
        <v>0</v>
      </c>
      <c r="AI138" s="224">
        <f t="shared" si="46"/>
        <v>1</v>
      </c>
      <c r="AJ138" s="223">
        <f t="shared" si="47"/>
        <v>0</v>
      </c>
      <c r="AK138" s="224">
        <f t="shared" si="48"/>
        <v>0</v>
      </c>
      <c r="AL138" s="223">
        <f t="shared" si="49"/>
        <v>0</v>
      </c>
      <c r="AM138" s="224">
        <f t="shared" si="50"/>
        <v>0</v>
      </c>
      <c r="AN138" s="223">
        <f t="shared" si="51"/>
        <v>0</v>
      </c>
      <c r="AO138" s="224">
        <f t="shared" si="52"/>
        <v>0</v>
      </c>
      <c r="AP138" s="223">
        <f t="shared" si="53"/>
        <v>0</v>
      </c>
      <c r="AQ138" s="224">
        <f t="shared" si="54"/>
        <v>0</v>
      </c>
      <c r="AR138" s="223">
        <f t="shared" si="55"/>
        <v>0</v>
      </c>
      <c r="AS138" s="224">
        <f t="shared" si="56"/>
        <v>0</v>
      </c>
      <c r="AT138" s="223">
        <f t="shared" si="57"/>
        <v>0</v>
      </c>
      <c r="AU138" s="225">
        <f t="shared" si="58"/>
        <v>0</v>
      </c>
      <c r="AV138" s="226">
        <f>IF($B138="","",$B138)</f>
        <v>5</v>
      </c>
    </row>
    <row r="139" spans="1:48" ht="14.5" customHeight="1" x14ac:dyDescent="0.2">
      <c r="A139" s="308"/>
      <c r="B139" s="282"/>
      <c r="C139" s="303"/>
      <c r="D139" s="79" t="s">
        <v>56</v>
      </c>
      <c r="E139" s="277"/>
      <c r="F139" s="291"/>
      <c r="G139" s="80" t="s">
        <v>78</v>
      </c>
      <c r="H139" s="277"/>
      <c r="I139" s="81" t="s">
        <v>23</v>
      </c>
      <c r="J139" s="83">
        <f>IF(I139="","",IF(_xlfn.XLOOKUP(I139,I$3:I138,$AV$3:AV138,0,,-1)=AV139,_xlfn.XLOOKUP(I139,I$3:I138,J$3:J138,1,,-1)+1,1))</f>
        <v>3</v>
      </c>
      <c r="K139" s="174">
        <f>IF(I139="","",_xlfn.XLOOKUP(I139,I$3:I138,K$3:K138,0,,-1)+IF($D139=" ",1,0))</f>
        <v>0</v>
      </c>
      <c r="L139" s="84">
        <v>2.57</v>
      </c>
      <c r="M139" s="85"/>
      <c r="N139" s="294"/>
      <c r="O139" s="86">
        <f>IF(OR(W138="",W139=""),"",ROUND(IF(L140&gt;0,IF(M139&gt;0,M139,IF(M138&gt;0,IF(N138=TRUE,ROUND((M138*W139)/W138,0),(M138*W139)/W138),IF(M139&gt;0,IF(N138=TRUE,ROUND(M139,0),M139),IF(M140&gt;0,IF(N138=TRUE,ROUND(O140*W139/W140,0),O140*W139/W140),0)))),IF(M139&gt;0,M139,IF(N138=TRUE,ROUND((M138*W139)/W138,0),(M138*W139)/W138))),2))</f>
        <v>31.6</v>
      </c>
      <c r="P139" s="87">
        <f t="shared" si="60"/>
        <v>81.212000000000003</v>
      </c>
      <c r="Q139" s="277"/>
      <c r="R139" s="286"/>
      <c r="S139" s="286"/>
      <c r="T139" s="286"/>
      <c r="U139" s="286"/>
      <c r="V139" s="288"/>
      <c r="W139" s="88">
        <f>IF(L139="","",IF(L140&gt;0,(SUM(L138:L140)/L139)/(SUM(L138:L140)/L138+SUM(L138:L140)/L139+SUM(L138:L140)/L140),L138/SUM(L138:L139)))</f>
        <v>0.44130434782608696</v>
      </c>
      <c r="X139" s="311"/>
      <c r="Y139" s="298"/>
      <c r="Z139" s="298"/>
      <c r="AA139" s="225">
        <f t="shared" si="59"/>
        <v>0</v>
      </c>
      <c r="AB139" s="225">
        <f t="shared" si="59"/>
        <v>0</v>
      </c>
      <c r="AC139" s="225">
        <f t="shared" si="59"/>
        <v>0</v>
      </c>
      <c r="AD139" s="225">
        <f t="shared" si="59"/>
        <v>0</v>
      </c>
      <c r="AE139" s="225">
        <f t="shared" si="59"/>
        <v>0</v>
      </c>
      <c r="AF139" s="227">
        <f t="shared" si="59"/>
        <v>0</v>
      </c>
      <c r="AG139" s="224">
        <f t="shared" si="59"/>
        <v>0</v>
      </c>
      <c r="AH139" s="223">
        <f t="shared" si="45"/>
        <v>0</v>
      </c>
      <c r="AI139" s="224">
        <f t="shared" si="46"/>
        <v>0</v>
      </c>
      <c r="AJ139" s="223">
        <f t="shared" si="47"/>
        <v>0</v>
      </c>
      <c r="AK139" s="224">
        <f t="shared" si="48"/>
        <v>0</v>
      </c>
      <c r="AL139" s="223">
        <f t="shared" si="49"/>
        <v>0</v>
      </c>
      <c r="AM139" s="224">
        <f t="shared" si="50"/>
        <v>0</v>
      </c>
      <c r="AN139" s="223">
        <f t="shared" si="51"/>
        <v>0</v>
      </c>
      <c r="AO139" s="224">
        <f t="shared" si="52"/>
        <v>0</v>
      </c>
      <c r="AP139" s="223">
        <f t="shared" si="53"/>
        <v>0</v>
      </c>
      <c r="AQ139" s="224">
        <f t="shared" si="54"/>
        <v>0</v>
      </c>
      <c r="AR139" s="223">
        <f t="shared" si="55"/>
        <v>0</v>
      </c>
      <c r="AS139" s="224">
        <f t="shared" si="56"/>
        <v>0</v>
      </c>
      <c r="AT139" s="223">
        <f t="shared" si="57"/>
        <v>0</v>
      </c>
      <c r="AU139" s="225">
        <f t="shared" si="58"/>
        <v>0</v>
      </c>
      <c r="AV139" s="226">
        <f>IF($B138="","",$B138)</f>
        <v>5</v>
      </c>
    </row>
    <row r="140" spans="1:48" ht="14.5" customHeight="1" x14ac:dyDescent="0.2">
      <c r="A140" s="309"/>
      <c r="B140" s="283"/>
      <c r="C140" s="304"/>
      <c r="D140" s="90" t="s">
        <v>32</v>
      </c>
      <c r="E140" s="278"/>
      <c r="F140" s="292"/>
      <c r="G140" s="109"/>
      <c r="H140" s="278"/>
      <c r="I140" s="110"/>
      <c r="J140" s="112" t="str">
        <f>IF(I140="","",IF(_xlfn.XLOOKUP(I140,I$3:I139,$AV$3:AV139,0,,-1)=AV140,_xlfn.XLOOKUP(I140,I$3:I139,J$3:J139,1,,-1)+1,1))</f>
        <v/>
      </c>
      <c r="K140" s="115" t="str">
        <f>IF(I140="","",_xlfn.XLOOKUP(I140,I$3:I139,K$3:K139,0,,-1)+IF($D140=" ",1,0))</f>
        <v/>
      </c>
      <c r="L140" s="113"/>
      <c r="M140" s="96"/>
      <c r="N140" s="295"/>
      <c r="O140" s="114" t="str">
        <f>IF(OR(W138="",W139=""),"",IF(L140&gt;0,ROUND(IF(M140&gt;0,M140,IF(M138&gt;0,IF(N138=TRUE,ROUND((M138*W140)/W138,0),(M138*W140)/W138),IF(M139&gt;0,IF(N138=TRUE,ROUND((M139*W140)/W139,0),(M139*W140)/W139),IF(M140&gt;0,M140,0)))),2),""))</f>
        <v/>
      </c>
      <c r="P140" s="115" t="str">
        <f t="shared" si="60"/>
        <v/>
      </c>
      <c r="Q140" s="278"/>
      <c r="R140" s="278"/>
      <c r="S140" s="278"/>
      <c r="T140" s="278"/>
      <c r="U140" s="278"/>
      <c r="V140" s="289"/>
      <c r="W140" s="116" t="str">
        <f>IF(L140="","",(SUM(L138:L140)/L140)/(SUM(L138:L140)/L138+SUM(L138:L140)/L139+SUM(L138:L140)/L140))</f>
        <v/>
      </c>
      <c r="X140" s="311"/>
      <c r="Y140" s="298"/>
      <c r="Z140" s="298"/>
      <c r="AA140" s="225">
        <f t="shared" si="59"/>
        <v>0</v>
      </c>
      <c r="AB140" s="225">
        <f t="shared" si="59"/>
        <v>0</v>
      </c>
      <c r="AC140" s="225">
        <f t="shared" si="59"/>
        <v>0</v>
      </c>
      <c r="AD140" s="225">
        <f t="shared" si="59"/>
        <v>0</v>
      </c>
      <c r="AE140" s="225">
        <f t="shared" si="59"/>
        <v>0</v>
      </c>
      <c r="AF140" s="225">
        <f t="shared" si="59"/>
        <v>0</v>
      </c>
      <c r="AG140" s="224">
        <f t="shared" si="59"/>
        <v>0</v>
      </c>
      <c r="AH140" s="223">
        <f t="shared" si="45"/>
        <v>0</v>
      </c>
      <c r="AI140" s="224">
        <f t="shared" si="46"/>
        <v>0</v>
      </c>
      <c r="AJ140" s="223">
        <f t="shared" si="47"/>
        <v>0</v>
      </c>
      <c r="AK140" s="224">
        <f t="shared" si="48"/>
        <v>0</v>
      </c>
      <c r="AL140" s="223">
        <f t="shared" si="49"/>
        <v>0</v>
      </c>
      <c r="AM140" s="224">
        <f t="shared" si="50"/>
        <v>0</v>
      </c>
      <c r="AN140" s="223">
        <f t="shared" si="51"/>
        <v>0</v>
      </c>
      <c r="AO140" s="224">
        <f t="shared" si="52"/>
        <v>0</v>
      </c>
      <c r="AP140" s="223">
        <f t="shared" si="53"/>
        <v>0</v>
      </c>
      <c r="AQ140" s="224">
        <f t="shared" si="54"/>
        <v>0</v>
      </c>
      <c r="AR140" s="223">
        <f t="shared" si="55"/>
        <v>0</v>
      </c>
      <c r="AS140" s="224">
        <f t="shared" si="56"/>
        <v>0</v>
      </c>
      <c r="AT140" s="223">
        <f t="shared" si="57"/>
        <v>0</v>
      </c>
      <c r="AU140" s="225">
        <f t="shared" si="58"/>
        <v>0</v>
      </c>
      <c r="AV140" s="226">
        <f>IF($B138="","",$B138)</f>
        <v>5</v>
      </c>
    </row>
    <row r="141" spans="1:48" ht="14.5" customHeight="1" x14ac:dyDescent="0.2">
      <c r="A141" s="312" t="str">
        <f>IF(OR(D141="W",D142="W",D143="W",D141="1/2W",D142="1/2W",D143="1/2W",D141="1/2L",D142="1/2L",D143="1/2L"),"OK",IF(OR(D141="L",D142="L",D143="L"),"LOSS",IF(OR(D141="X",D142="X",D143="X"),"Anulado"," ")))</f>
        <v>OK</v>
      </c>
      <c r="B141" s="299">
        <f>IF(E141="","",$B138)</f>
        <v>5</v>
      </c>
      <c r="C141" s="302" t="str">
        <f>IF(E141=""," ","– "&amp;COUNTIF(B$3:B143,$B141))</f>
        <v>– 4</v>
      </c>
      <c r="D141" s="25" t="s">
        <v>28</v>
      </c>
      <c r="E141" s="325">
        <v>44718.625</v>
      </c>
      <c r="F141" s="315" t="s">
        <v>480</v>
      </c>
      <c r="G141" s="117" t="s">
        <v>35</v>
      </c>
      <c r="H141" s="306" t="str">
        <f ca="1">IF(E141="","",IF(AND(DAY(E141)&lt;DAY(TODAY()),$A141=" "),"???",IF($A141=" ",IF(AND(DAY(E141)=DAY(TODAY()),HOUR(E141)&lt;=HOUR(NOW())+1),IF(AND(HOUR(E141)+2&lt;=HOUR(NOW()),DAY(E141)&lt;=DAY(TODAY()),MINUTE(E141)&lt;=MINUTE(NOW())),"???",IF(OR(MINUTE(E141)&lt;=MINUTE(NOW()),HOUR(E141)&lt;=HOUR(NOW())),"!!!","")),""),"")))</f>
        <v/>
      </c>
      <c r="I141" s="27" t="s">
        <v>23</v>
      </c>
      <c r="J141" s="175">
        <f>IF(I141="","",IF(_xlfn.XLOOKUP(I141,I$3:I140,$AV$3:AV140,0,,-1)=AV141,_xlfn.XLOOKUP(I141,I$3:I140,J$3:J140,1,,-1)+1,1))</f>
        <v>4</v>
      </c>
      <c r="K141" s="176">
        <f>IF(I141="","",_xlfn.XLOOKUP(I141,I$3:I140,K$3:K140,0,,-1)+IF($D141=" ",1,0))</f>
        <v>0</v>
      </c>
      <c r="L141" s="118">
        <v>3.06</v>
      </c>
      <c r="M141" s="119"/>
      <c r="N141" s="318" t="b">
        <v>0</v>
      </c>
      <c r="O141" s="102">
        <f>IF(OR(W141="",W142=""),"",ROUND(IF(L143&gt;0,IF(M141&gt;0,M141,IF(M142&gt;0,IF(N141=TRUE,ROUND((M142*W141)/W142,0),(M142*W141)/W142),IF(N141=TRUE,ROUND((M143*W141)/W143,0),(M143*W141)/W143))),IF(M141&gt;0,M141,IF(N141=TRUE,ROUND((M142*W141)/W142,0),(M142*W141)/W142))),2))</f>
        <v>30.67</v>
      </c>
      <c r="P141" s="33">
        <f t="shared" si="60"/>
        <v>93.850200000000001</v>
      </c>
      <c r="Q141" s="301">
        <f>IF($A141="Anulado",0,IF(OR($A141="LOSS",$A141="OK"),IF(OR($D141="W",$D141="1/2W",$D141="1/2L"),P141-O141,IF($D141="L",-O141,0))+IF(OR($D142="W",$D142="1/2W",$D142="1/2L"),P142-O142,IF($D142="L",-O142,0))+IF(OR($D143="W",$D143="1/2W",$D143="1/2L"),P143-O143,IF($D143="L",-O143,0)),IF(AND(OR($D141="W",$D141="1/2W",$D141="1/2L"),D142="W"),P141+P142-SUM(O141:O143)+_xlfn.XLOOKUP("X",D141:D143,O141:O143,0),IF(AND(D141=TRUE,D143="W"),P141+P143-SUM(O141:O143),IF(AND(D142="W",D143="W"),P142+P143-SUM(O141:O143)+_xlfn.XLOOKUP("X",D141:D143,O141:O143,0),IF(L143&gt;0,IF(OR($D141="W",$D141="1/2W",$D141="1/2L"),P141-SUM(O141:O143)+_xlfn.XLOOKUP("X",D141:D143,O141:O143,0),IF(OR($D141="W",$D141="1/2W",$D141="1/2L"),P142-SUM(O141:O143)+_xlfn.XLOOKUP("X",D141:D143,O141:O143,0),IF(OR($D141="W",$D141="1/2W",$D141="1/2L"),P143-SUM(O141:O143)+_xlfn.XLOOKUP("X",D141:D143,O141:O143,0),IF(SUM(P141:P143)/3-SUM(O141:O143)+_xlfn.XLOOKUP("X",D141:D143,O141:O143,0)&gt;0,SUM(P141:P143)/3-SUM(O141:O143)+_xlfn.XLOOKUP("X",D141:D143,O141:O143,0),LARGE(P141:P143,1)-SUM(O141:O143))))),IF(OR($D141="W",$D141="1/2W",$D141="1/2L"),P141-SUM(O141:O142)+_xlfn.XLOOKUP("X",D141:D143,O141:O143,0),IF(OR($D141="W",$D141="1/2W",$D141="1/2L"),P142-SUM(O141:O142)+_xlfn.XLOOKUP("X",D141:D143,O141:O143,0),SUM(P141:P142)/2-SUM(O141:O142)+_xlfn.XLOOKUP("X",D141:D143,O141:O143,0)))))))))</f>
        <v>12.170000000000002</v>
      </c>
      <c r="R141" s="300">
        <f>IF(Q141=0,0,Q141/SUM(O141:O143))</f>
        <v>0.14901432594587977</v>
      </c>
      <c r="S141" s="285">
        <f>IF($B141=$B138,IF(OR($A141="LOSS",$A141="OK",$A141="Anulada"),Q141,0)+S138,IF(OR($A141="LOSS",$A141="OK",$A141="Anulada"),Q141,0))</f>
        <v>-24.169999999999973</v>
      </c>
      <c r="T141" s="285">
        <f>IF($B141="",0,IF($B141=$B138,IF(G143="",IF(OR(G141="DNB1",G141="DNB2",G141="AH1(0)",G141="AH2(0)",G141="AH1(1)",G141="AH2(1)",G141="AH1(2)",G141="AH2(2)",G141="AH1(3)",G141="AH2(3)",G141="AH1(4)",G141="AH2(4)"),0,IF(Q141&lt;0,IF(G143="",SMALL(P141:P143,1)-SUM(O141:O143),0),SMALL(P141:P143,1)-SUM(O141:O143))),IF(Q141&lt;0,IF(G143="",SMALL(P141:P143,1)-SUM(O141:O143),0),SMALL(P141:P143,1)-SUM(O141:O143)))+T138,IF(G143="",IF(OR(G141="DNB1",G141="DNB2",G141="AH1(0)",G141="AH2(0)",G141="AH1(1)",G141="AH2(1)",G141="AH1(2)",G141="AH2(2)",G141="AH1(3)",G141="AH2(3)",G141="AH1(4)",G141="AH2(4)"),0,IF(Q141&lt;0,IF(G143="",SMALL(P141:P143,1)-SUM(O141:O143),0),SMALL(P141:P143,1)-SUM(O141:O143))),IF(Q141&lt;0,IF(G143="",SMALL(P141:P143,1)-SUM(O141:O143),0),SMALL(P141:P143,1)-SUM(O141:O143)))))</f>
        <v>26.720000000000027</v>
      </c>
      <c r="U141" s="285">
        <f>IF($B141=$B138,IF(Q141&lt;0,IF(G143="",Q141,0),Q141)+U138,Q141)</f>
        <v>-24.169999999999973</v>
      </c>
      <c r="V141" s="287">
        <f>IF(U141=0,0,U141/X141)</f>
        <v>-2.1232858661372339E-2</v>
      </c>
      <c r="W141" s="34">
        <f>IF(L141="","",IF(L143&gt;0,(SUM(L141:L143)/L141)/(SUM(L141:L143)/L141+SUM(L141:L143)/L142+SUM(L141:L143)/L143),L142/SUM(L141:L142)))</f>
        <v>0.37551020408163266</v>
      </c>
      <c r="X141" s="322">
        <f>IF($B141=$B138,X138+SUM(O141:O143),SUM(O141:O143))</f>
        <v>1138.33</v>
      </c>
      <c r="Y141" s="285">
        <f>IF($A141=" ",SUM(O141:O143),0)+Y138</f>
        <v>0</v>
      </c>
      <c r="Z141" s="285">
        <f>IF($B141="","",Z138+Q141)</f>
        <v>156.7947182089552</v>
      </c>
      <c r="AA141" s="225">
        <f t="shared" si="59"/>
        <v>0</v>
      </c>
      <c r="AB141" s="225">
        <f t="shared" si="59"/>
        <v>0</v>
      </c>
      <c r="AC141" s="225">
        <f t="shared" si="59"/>
        <v>0</v>
      </c>
      <c r="AD141" s="225">
        <f t="shared" si="59"/>
        <v>0</v>
      </c>
      <c r="AE141" s="225">
        <f t="shared" si="59"/>
        <v>0</v>
      </c>
      <c r="AF141" s="227">
        <f t="shared" si="59"/>
        <v>-30.67</v>
      </c>
      <c r="AG141" s="224">
        <f t="shared" si="59"/>
        <v>0</v>
      </c>
      <c r="AH141" s="223">
        <f t="shared" si="45"/>
        <v>0</v>
      </c>
      <c r="AI141" s="224">
        <f t="shared" si="46"/>
        <v>0</v>
      </c>
      <c r="AJ141" s="223">
        <f t="shared" si="47"/>
        <v>0</v>
      </c>
      <c r="AK141" s="224">
        <f t="shared" si="48"/>
        <v>0</v>
      </c>
      <c r="AL141" s="223">
        <f t="shared" si="49"/>
        <v>0</v>
      </c>
      <c r="AM141" s="224">
        <f t="shared" si="50"/>
        <v>0</v>
      </c>
      <c r="AN141" s="223">
        <f t="shared" si="51"/>
        <v>0</v>
      </c>
      <c r="AO141" s="224">
        <f t="shared" si="52"/>
        <v>0</v>
      </c>
      <c r="AP141" s="223">
        <f t="shared" si="53"/>
        <v>0</v>
      </c>
      <c r="AQ141" s="224">
        <f t="shared" si="54"/>
        <v>0</v>
      </c>
      <c r="AR141" s="223">
        <f t="shared" si="55"/>
        <v>0</v>
      </c>
      <c r="AS141" s="224">
        <f t="shared" si="56"/>
        <v>1</v>
      </c>
      <c r="AT141" s="223">
        <f t="shared" si="57"/>
        <v>0</v>
      </c>
      <c r="AU141" s="225">
        <f t="shared" si="58"/>
        <v>0</v>
      </c>
      <c r="AV141" s="219">
        <f>IF($B141="","",$B141)</f>
        <v>5</v>
      </c>
    </row>
    <row r="142" spans="1:48" ht="14.5" customHeight="1" x14ac:dyDescent="0.2">
      <c r="A142" s="308"/>
      <c r="B142" s="282"/>
      <c r="C142" s="303"/>
      <c r="D142" s="39" t="s">
        <v>31</v>
      </c>
      <c r="E142" s="277"/>
      <c r="F142" s="291"/>
      <c r="G142" s="120" t="s">
        <v>79</v>
      </c>
      <c r="H142" s="277"/>
      <c r="I142" s="42" t="s">
        <v>18</v>
      </c>
      <c r="J142" s="177">
        <f>IF(I142="","",IF(_xlfn.XLOOKUP(I142,I$3:I141,$AV$3:AV141,0,,-1)=AV142,_xlfn.XLOOKUP(I142,I$3:I141,J$3:J141,1,,-1)+1,1))</f>
        <v>3</v>
      </c>
      <c r="K142" s="178">
        <f>IF(I142="","",_xlfn.XLOOKUP(I142,I$3:I141,K$3:K141,0,,-1)+IF($D142=" ",1,0))</f>
        <v>0</v>
      </c>
      <c r="L142" s="121">
        <v>1.84</v>
      </c>
      <c r="M142" s="122">
        <v>51</v>
      </c>
      <c r="N142" s="294"/>
      <c r="O142" s="47">
        <f>IF(OR(W141="",W142=""),"",ROUND(IF(L143&gt;0,IF(M142&gt;0,M142,IF(M141&gt;0,IF(N141=TRUE,ROUND((M141*W142)/W141,0),(M141*W142)/W141),IF(M142&gt;0,IF(N141=TRUE,ROUND(M142,0),M142),IF(M143&gt;0,IF(N141=TRUE,ROUND(O143*W142/W143,0),O143*W142/W143),0)))),IF(M142&gt;0,M142,IF(N141=TRUE,ROUND((M141*W142)/W141,0),(M141*W142)/W141))),2))</f>
        <v>51</v>
      </c>
      <c r="P142" s="48">
        <f t="shared" si="60"/>
        <v>93.84</v>
      </c>
      <c r="Q142" s="277"/>
      <c r="R142" s="286"/>
      <c r="S142" s="286"/>
      <c r="T142" s="286"/>
      <c r="U142" s="286"/>
      <c r="V142" s="288"/>
      <c r="W142" s="49">
        <f>IF(L142="","",IF(L143&gt;0,(SUM(L141:L143)/L142)/(SUM(L141:L143)/L141+SUM(L141:L143)/L142+SUM(L141:L143)/L143),L141/SUM(L141:L142)))</f>
        <v>0.62448979591836729</v>
      </c>
      <c r="X142" s="311"/>
      <c r="Y142" s="298"/>
      <c r="Z142" s="298"/>
      <c r="AA142" s="227">
        <f t="shared" si="59"/>
        <v>42.84</v>
      </c>
      <c r="AB142" s="225">
        <f t="shared" si="59"/>
        <v>0</v>
      </c>
      <c r="AC142" s="225">
        <f t="shared" si="59"/>
        <v>0</v>
      </c>
      <c r="AD142" s="225">
        <f t="shared" si="59"/>
        <v>0</v>
      </c>
      <c r="AE142" s="225">
        <f t="shared" si="59"/>
        <v>0</v>
      </c>
      <c r="AF142" s="225">
        <f t="shared" si="59"/>
        <v>0</v>
      </c>
      <c r="AG142" s="224">
        <f t="shared" si="59"/>
        <v>0</v>
      </c>
      <c r="AH142" s="223">
        <f t="shared" si="45"/>
        <v>1</v>
      </c>
      <c r="AI142" s="224">
        <f t="shared" si="46"/>
        <v>0</v>
      </c>
      <c r="AJ142" s="223">
        <f t="shared" si="47"/>
        <v>0</v>
      </c>
      <c r="AK142" s="224">
        <f t="shared" si="48"/>
        <v>0</v>
      </c>
      <c r="AL142" s="223">
        <f t="shared" si="49"/>
        <v>0</v>
      </c>
      <c r="AM142" s="224">
        <f t="shared" si="50"/>
        <v>0</v>
      </c>
      <c r="AN142" s="223">
        <f t="shared" si="51"/>
        <v>0</v>
      </c>
      <c r="AO142" s="224">
        <f t="shared" si="52"/>
        <v>0</v>
      </c>
      <c r="AP142" s="223">
        <f t="shared" si="53"/>
        <v>0</v>
      </c>
      <c r="AQ142" s="224">
        <f t="shared" si="54"/>
        <v>0</v>
      </c>
      <c r="AR142" s="223">
        <f t="shared" si="55"/>
        <v>0</v>
      </c>
      <c r="AS142" s="224">
        <f t="shared" si="56"/>
        <v>0</v>
      </c>
      <c r="AT142" s="223">
        <f t="shared" si="57"/>
        <v>0</v>
      </c>
      <c r="AU142" s="225">
        <f t="shared" si="58"/>
        <v>0</v>
      </c>
      <c r="AV142" s="219">
        <f>IF($B141="","",$B141)</f>
        <v>5</v>
      </c>
    </row>
    <row r="143" spans="1:48" ht="14.5" customHeight="1" x14ac:dyDescent="0.2">
      <c r="A143" s="309"/>
      <c r="B143" s="283"/>
      <c r="C143" s="304"/>
      <c r="D143" s="54" t="s">
        <v>32</v>
      </c>
      <c r="E143" s="278"/>
      <c r="F143" s="292"/>
      <c r="G143" s="134"/>
      <c r="H143" s="278"/>
      <c r="I143" s="57"/>
      <c r="J143" s="179" t="str">
        <f>IF(I143="","",IF(_xlfn.XLOOKUP(I143,I$3:I142,$AV$3:AV142,0,,-1)=AV143,_xlfn.XLOOKUP(I143,I$3:I142,J$3:J142,1,,-1)+1,1))</f>
        <v/>
      </c>
      <c r="K143" s="63" t="str">
        <f>IF(I143="","",_xlfn.XLOOKUP(I143,I$3:I142,K$3:K142,0,,-1)+IF($D143=" ",1,0))</f>
        <v/>
      </c>
      <c r="L143" s="55"/>
      <c r="M143" s="128"/>
      <c r="N143" s="295"/>
      <c r="O143" s="62" t="str">
        <f>IF(OR(W141="",W142=""),"",IF(L143&gt;0,ROUND(IF(M143&gt;0,M143,IF(M141&gt;0,IF(N141=TRUE,ROUND((M141*W143)/W141,0),(M141*W143)/W141),IF(M142&gt;0,IF(N141=TRUE,ROUND((M142*W143)/W142,0),(M142*W143)/W142),IF(M143&gt;0,M143,0)))),2),""))</f>
        <v/>
      </c>
      <c r="P143" s="63" t="str">
        <f t="shared" si="60"/>
        <v/>
      </c>
      <c r="Q143" s="278"/>
      <c r="R143" s="278"/>
      <c r="S143" s="278"/>
      <c r="T143" s="278"/>
      <c r="U143" s="278"/>
      <c r="V143" s="289"/>
      <c r="W143" s="64" t="str">
        <f>IF(L143="","",(SUM(L141:L143)/L143)/(SUM(L141:L143)/L141+SUM(L141:L143)/L142+SUM(L141:L143)/L143))</f>
        <v/>
      </c>
      <c r="X143" s="311"/>
      <c r="Y143" s="298"/>
      <c r="Z143" s="298"/>
      <c r="AA143" s="225">
        <f t="shared" ref="AA143:AG152" si="61">IF($I143=AA$2,IF(OR($D143="W",$D143="1/2W",$D143="1/2L"),$P143-$O143,IF($D143="X",0,-$O143)),0)</f>
        <v>0</v>
      </c>
      <c r="AB143" s="225">
        <f t="shared" si="61"/>
        <v>0</v>
      </c>
      <c r="AC143" s="225">
        <f t="shared" si="61"/>
        <v>0</v>
      </c>
      <c r="AD143" s="225">
        <f t="shared" si="61"/>
        <v>0</v>
      </c>
      <c r="AE143" s="225">
        <f t="shared" si="61"/>
        <v>0</v>
      </c>
      <c r="AF143" s="225">
        <f t="shared" si="61"/>
        <v>0</v>
      </c>
      <c r="AG143" s="224">
        <f t="shared" si="61"/>
        <v>0</v>
      </c>
      <c r="AH143" s="223">
        <f t="shared" si="45"/>
        <v>0</v>
      </c>
      <c r="AI143" s="224">
        <f t="shared" si="46"/>
        <v>0</v>
      </c>
      <c r="AJ143" s="223">
        <f t="shared" si="47"/>
        <v>0</v>
      </c>
      <c r="AK143" s="224">
        <f t="shared" si="48"/>
        <v>0</v>
      </c>
      <c r="AL143" s="223">
        <f t="shared" si="49"/>
        <v>0</v>
      </c>
      <c r="AM143" s="224">
        <f t="shared" si="50"/>
        <v>0</v>
      </c>
      <c r="AN143" s="223">
        <f t="shared" si="51"/>
        <v>0</v>
      </c>
      <c r="AO143" s="224">
        <f t="shared" si="52"/>
        <v>0</v>
      </c>
      <c r="AP143" s="223">
        <f t="shared" si="53"/>
        <v>0</v>
      </c>
      <c r="AQ143" s="224">
        <f t="shared" si="54"/>
        <v>0</v>
      </c>
      <c r="AR143" s="223">
        <f t="shared" si="55"/>
        <v>0</v>
      </c>
      <c r="AS143" s="224">
        <f t="shared" si="56"/>
        <v>0</v>
      </c>
      <c r="AT143" s="223">
        <f t="shared" si="57"/>
        <v>0</v>
      </c>
      <c r="AU143" s="225">
        <f t="shared" si="58"/>
        <v>0</v>
      </c>
      <c r="AV143" s="219">
        <f>IF($B141="","",$B141)</f>
        <v>5</v>
      </c>
    </row>
    <row r="144" spans="1:48" ht="14.5" customHeight="1" x14ac:dyDescent="0.2">
      <c r="A144" s="307" t="str">
        <f>IF(OR(D144="W",D145="W",D146="W",D144="1/2W",D145="1/2W",D146="1/2W",D144="1/2L",D145="1/2L",D146="1/2L"),"OK",IF(OR(D144="L",D145="L",D146="L"),"LOSS",IF(OR(D144="X",D145="X",D146="X"),"Anulado"," ")))</f>
        <v>LOSS</v>
      </c>
      <c r="B144" s="281">
        <f>IF(E144="","",$B141)</f>
        <v>5</v>
      </c>
      <c r="C144" s="305" t="str">
        <f>IF(E144=""," ","– "&amp;COUNTIF(B$3:B146,$B144))</f>
        <v>– 5</v>
      </c>
      <c r="D144" s="65" t="s">
        <v>28</v>
      </c>
      <c r="E144" s="326">
        <v>44723.770833333336</v>
      </c>
      <c r="F144" s="314" t="s">
        <v>479</v>
      </c>
      <c r="G144" s="66" t="s">
        <v>307</v>
      </c>
      <c r="H144" s="313" t="str">
        <f ca="1">IF(E144="","",IF(AND(DAY(E144)&lt;DAY(TODAY()),$A144=" "),"???",IF($A144=" ",IF(AND(DAY(E144)=DAY(TODAY()),HOUR(E144)&lt;=HOUR(NOW())+1),IF(AND(HOUR(E144)+2&lt;=HOUR(NOW()),DAY(E144)&lt;=DAY(TODAY()),MINUTE(E144)&lt;=MINUTE(NOW())),"???",IF(OR(MINUTE(E144)&lt;=MINUTE(NOW()),HOUR(E144)&lt;=HOUR(NOW())),"!!!","")),""),"")))</f>
        <v/>
      </c>
      <c r="I144" s="67" t="s">
        <v>23</v>
      </c>
      <c r="J144" s="69">
        <f>IF(I144="","",IF(_xlfn.XLOOKUP(I144,I$3:I143,$AV$3:AV143,0,,-1)=AV144,_xlfn.XLOOKUP(I144,I$3:I143,J$3:J143,1,,-1)+1,1))</f>
        <v>5</v>
      </c>
      <c r="K144" s="173">
        <f>IF(I144="","",_xlfn.XLOOKUP(I144,I$3:I143,K$3:K143,0,,-1)+IF($D144=" ",1,0))</f>
        <v>0</v>
      </c>
      <c r="L144" s="70">
        <v>2.39</v>
      </c>
      <c r="M144" s="71"/>
      <c r="N144" s="293" t="b">
        <v>0</v>
      </c>
      <c r="O144" s="72">
        <f>IF(OR(W144="",W145=""),"",ROUND(IF(L146&gt;0,IF(M144&gt;0,M144,IF(M145&gt;0,IF(N144=TRUE,ROUND((M145*W144)/W145,0),(M145*W144)/W145),IF(N144=TRUE,ROUND((M146*W144)/W146,0),(M146*W144)/W146))),IF(M144&gt;0,M144,IF(N144=TRUE,ROUND((M145*W144)/W145,0),(M145*W144)/W145))),2))</f>
        <v>80.06</v>
      </c>
      <c r="P144" s="73">
        <f t="shared" si="60"/>
        <v>191.3434</v>
      </c>
      <c r="Q144" s="320">
        <f>IF($A144="Anulado",0,IF(OR($A144="LOSS",$A144="OK"),IF(OR($D144="W",$D144="1/2W",$D144="1/2L"),P144-O144,IF($D144="L",-O144,0))+IF(OR($D145="W",$D145="1/2W",$D145="1/2L"),P145-O145,IF($D145="L",-O145,0))+IF(OR($D146="W",$D146="1/2W",$D146="1/2L"),P146-O146,IF($D146="L",-O146,0)),IF(AND(OR($D144="W",$D144="1/2W",$D144="1/2L"),D145="W"),P144+P145-SUM(O144:O146)+_xlfn.XLOOKUP("X",D144:D146,O144:O146,0),IF(AND(D144=TRUE,D146="W"),P144+P146-SUM(O144:O146),IF(AND(D145="W",D146="W"),P145+P146-SUM(O144:O146)+_xlfn.XLOOKUP("X",D144:D146,O144:O146,0),IF(L146&gt;0,IF(OR($D144="W",$D144="1/2W",$D144="1/2L"),P144-SUM(O144:O146)+_xlfn.XLOOKUP("X",D144:D146,O144:O146,0),IF(OR($D144="W",$D144="1/2W",$D144="1/2L"),P145-SUM(O144:O146)+_xlfn.XLOOKUP("X",D144:D146,O144:O146,0),IF(OR($D144="W",$D144="1/2W",$D144="1/2L"),P146-SUM(O144:O146)+_xlfn.XLOOKUP("X",D144:D146,O144:O146,0),IF(SUM(P144:P146)/3-SUM(O144:O146)+_xlfn.XLOOKUP("X",D144:D146,O144:O146,0)&gt;0,SUM(P144:P146)/3-SUM(O144:O146)+_xlfn.XLOOKUP("X",D144:D146,O144:O146,0),LARGE(P144:P146,1)-SUM(O144:O146))))),IF(OR($D144="W",$D144="1/2W",$D144="1/2L"),P144-SUM(O144:O145)+_xlfn.XLOOKUP("X",D144:D146,O144:O146,0),IF(OR($D144="W",$D144="1/2W",$D144="1/2L"),P145-SUM(O144:O145)+_xlfn.XLOOKUP("X",D144:D146,O144:O146,0),SUM(P144:P145)/2-SUM(O144:O145)+_xlfn.XLOOKUP("X",D144:D146,O144:O146,0)))))))))</f>
        <v>-169.06</v>
      </c>
      <c r="R144" s="319">
        <f>IF(Q144=0,0,Q144/SUM(O144:O146))</f>
        <v>-1</v>
      </c>
      <c r="S144" s="296">
        <f>IF($B144=$B141,IF(OR($A144="LOSS",$A144="OK",$A144="Anulada"),Q144,0)+S141,IF(OR($A144="LOSS",$A144="OK",$A144="Anulada"),Q144,0))</f>
        <v>-193.22999999999996</v>
      </c>
      <c r="T144" s="296">
        <f>IF($B144=$B141,IF(Q144&lt;0,IF(G146="",Q144,0),Q144)+T141,Q144)</f>
        <v>-142.33999999999997</v>
      </c>
      <c r="U144" s="296">
        <f>IF($B144=$B141,IF(Q144&lt;0,IF(G146="",Q144,0),Q144)+U141,Q144)</f>
        <v>-193.22999999999996</v>
      </c>
      <c r="V144" s="323">
        <f>IF(U144=0,0,U144/X144)</f>
        <v>-0.14779828513297485</v>
      </c>
      <c r="W144" s="74">
        <f>IF(L144="","",IF(L146&gt;0,(SUM(L144:L146)/L144)/(SUM(L144:L146)/L144+SUM(L144:L146)/L145+SUM(L144:L146)/L146),L145/SUM(L144:L145)))</f>
        <v>0.47356828193832595</v>
      </c>
      <c r="X144" s="321">
        <f>IF($B144=$B141,X141+SUM(O144:O146),SUM(O144:O146))</f>
        <v>1307.3899999999999</v>
      </c>
      <c r="Y144" s="296">
        <f>IF($A144=" ",SUM(O144:O146),0)+Y141</f>
        <v>0</v>
      </c>
      <c r="Z144" s="296">
        <f>IF($B144="","",Z141+Q144)</f>
        <v>-12.265281791044799</v>
      </c>
      <c r="AA144" s="225">
        <f t="shared" si="61"/>
        <v>0</v>
      </c>
      <c r="AB144" s="225">
        <f t="shared" si="61"/>
        <v>0</v>
      </c>
      <c r="AC144" s="225">
        <f t="shared" si="61"/>
        <v>0</v>
      </c>
      <c r="AD144" s="225">
        <f t="shared" si="61"/>
        <v>0</v>
      </c>
      <c r="AE144" s="225">
        <f t="shared" si="61"/>
        <v>0</v>
      </c>
      <c r="AF144" s="227">
        <f t="shared" si="61"/>
        <v>-80.06</v>
      </c>
      <c r="AG144" s="224">
        <f t="shared" si="61"/>
        <v>0</v>
      </c>
      <c r="AH144" s="223">
        <f t="shared" si="45"/>
        <v>0</v>
      </c>
      <c r="AI144" s="224">
        <f t="shared" si="46"/>
        <v>0</v>
      </c>
      <c r="AJ144" s="223">
        <f t="shared" si="47"/>
        <v>0</v>
      </c>
      <c r="AK144" s="224">
        <f t="shared" si="48"/>
        <v>0</v>
      </c>
      <c r="AL144" s="223">
        <f t="shared" si="49"/>
        <v>0</v>
      </c>
      <c r="AM144" s="224">
        <f t="shared" si="50"/>
        <v>0</v>
      </c>
      <c r="AN144" s="223">
        <f t="shared" si="51"/>
        <v>0</v>
      </c>
      <c r="AO144" s="224">
        <f t="shared" si="52"/>
        <v>0</v>
      </c>
      <c r="AP144" s="223">
        <f t="shared" si="53"/>
        <v>0</v>
      </c>
      <c r="AQ144" s="224">
        <f t="shared" si="54"/>
        <v>0</v>
      </c>
      <c r="AR144" s="223">
        <f t="shared" si="55"/>
        <v>0</v>
      </c>
      <c r="AS144" s="224">
        <f t="shared" si="56"/>
        <v>1</v>
      </c>
      <c r="AT144" s="223">
        <f t="shared" si="57"/>
        <v>0</v>
      </c>
      <c r="AU144" s="225">
        <f t="shared" si="58"/>
        <v>0</v>
      </c>
      <c r="AV144" s="226">
        <f>IF($B144="","",$B144)</f>
        <v>5</v>
      </c>
    </row>
    <row r="145" spans="1:48" ht="14.5" customHeight="1" x14ac:dyDescent="0.2">
      <c r="A145" s="308"/>
      <c r="B145" s="282"/>
      <c r="C145" s="303"/>
      <c r="D145" s="79" t="s">
        <v>28</v>
      </c>
      <c r="E145" s="277"/>
      <c r="F145" s="291"/>
      <c r="G145" s="108">
        <v>2</v>
      </c>
      <c r="H145" s="277"/>
      <c r="I145" s="81" t="s">
        <v>18</v>
      </c>
      <c r="J145" s="83">
        <f>IF(I145="","",IF(_xlfn.XLOOKUP(I145,I$3:I144,$AV$3:AV144,0,,-1)=AV145,_xlfn.XLOOKUP(I145,I$3:I144,J$3:J144,1,,-1)+1,1))</f>
        <v>4</v>
      </c>
      <c r="K145" s="174">
        <f>IF(I145="","",_xlfn.XLOOKUP(I145,I$3:I144,K$3:K144,0,,-1)+IF($D145=" ",1,0))</f>
        <v>0</v>
      </c>
      <c r="L145" s="84">
        <v>2.15</v>
      </c>
      <c r="M145" s="85">
        <v>89</v>
      </c>
      <c r="N145" s="294"/>
      <c r="O145" s="86">
        <f>IF(OR(W144="",W145=""),"",ROUND(IF(L146&gt;0,IF(M145&gt;0,M145,IF(M144&gt;0,IF(N144=TRUE,ROUND((M144*W145)/W144,0),(M144*W145)/W144),IF(M145&gt;0,IF(N144=TRUE,ROUND(M145,0),M145),IF(M146&gt;0,IF(N144=TRUE,ROUND(O146*W145/W146,0),O146*W145/W146),0)))),IF(M145&gt;0,M145,IF(N144=TRUE,ROUND((M144*W145)/W144,0),(M144*W145)/W144))),2))</f>
        <v>89</v>
      </c>
      <c r="P145" s="87">
        <f t="shared" si="60"/>
        <v>191.35</v>
      </c>
      <c r="Q145" s="277"/>
      <c r="R145" s="286"/>
      <c r="S145" s="286"/>
      <c r="T145" s="286"/>
      <c r="U145" s="286"/>
      <c r="V145" s="288"/>
      <c r="W145" s="88">
        <f>IF(L145="","",IF(L146&gt;0,(SUM(L144:L146)/L145)/(SUM(L144:L146)/L144+SUM(L144:L146)/L145+SUM(L144:L146)/L146),L144/SUM(L144:L145)))</f>
        <v>0.52643171806167399</v>
      </c>
      <c r="X145" s="311"/>
      <c r="Y145" s="298"/>
      <c r="Z145" s="298"/>
      <c r="AA145" s="227">
        <f t="shared" si="61"/>
        <v>-89</v>
      </c>
      <c r="AB145" s="225">
        <f t="shared" si="61"/>
        <v>0</v>
      </c>
      <c r="AC145" s="225">
        <f t="shared" si="61"/>
        <v>0</v>
      </c>
      <c r="AD145" s="225">
        <f t="shared" si="61"/>
        <v>0</v>
      </c>
      <c r="AE145" s="225">
        <f t="shared" si="61"/>
        <v>0</v>
      </c>
      <c r="AF145" s="225">
        <f t="shared" si="61"/>
        <v>0</v>
      </c>
      <c r="AG145" s="224">
        <f t="shared" si="61"/>
        <v>0</v>
      </c>
      <c r="AH145" s="223">
        <f t="shared" si="45"/>
        <v>0</v>
      </c>
      <c r="AI145" s="224">
        <f t="shared" si="46"/>
        <v>1</v>
      </c>
      <c r="AJ145" s="223">
        <f t="shared" si="47"/>
        <v>0</v>
      </c>
      <c r="AK145" s="224">
        <f t="shared" si="48"/>
        <v>0</v>
      </c>
      <c r="AL145" s="223">
        <f t="shared" si="49"/>
        <v>0</v>
      </c>
      <c r="AM145" s="224">
        <f t="shared" si="50"/>
        <v>0</v>
      </c>
      <c r="AN145" s="223">
        <f t="shared" si="51"/>
        <v>0</v>
      </c>
      <c r="AO145" s="224">
        <f t="shared" si="52"/>
        <v>0</v>
      </c>
      <c r="AP145" s="223">
        <f t="shared" si="53"/>
        <v>0</v>
      </c>
      <c r="AQ145" s="224">
        <f t="shared" si="54"/>
        <v>0</v>
      </c>
      <c r="AR145" s="223">
        <f t="shared" si="55"/>
        <v>0</v>
      </c>
      <c r="AS145" s="224">
        <f t="shared" si="56"/>
        <v>0</v>
      </c>
      <c r="AT145" s="223">
        <f t="shared" si="57"/>
        <v>0</v>
      </c>
      <c r="AU145" s="225">
        <f t="shared" si="58"/>
        <v>0</v>
      </c>
      <c r="AV145" s="226">
        <f>IF($B144="","",$B144)</f>
        <v>5</v>
      </c>
    </row>
    <row r="146" spans="1:48" ht="14.5" customHeight="1" x14ac:dyDescent="0.2">
      <c r="A146" s="309"/>
      <c r="B146" s="283"/>
      <c r="C146" s="304"/>
      <c r="D146" s="90" t="s">
        <v>32</v>
      </c>
      <c r="E146" s="278"/>
      <c r="F146" s="292"/>
      <c r="G146" s="109"/>
      <c r="H146" s="278"/>
      <c r="I146" s="110"/>
      <c r="J146" s="112" t="str">
        <f>IF(I146="","",IF(_xlfn.XLOOKUP(I146,I$3:I145,$AV$3:AV145,0,,-1)=AV146,_xlfn.XLOOKUP(I146,I$3:I145,J$3:J145,1,,-1)+1,1))</f>
        <v/>
      </c>
      <c r="K146" s="115" t="str">
        <f>IF(I146="","",_xlfn.XLOOKUP(I146,I$3:I145,K$3:K145,0,,-1)+IF($D146=" ",1,0))</f>
        <v/>
      </c>
      <c r="L146" s="113"/>
      <c r="M146" s="96"/>
      <c r="N146" s="295"/>
      <c r="O146" s="114" t="str">
        <f>IF(OR(W144="",W145=""),"",IF(L146&gt;0,ROUND(IF(M146&gt;0,M146,IF(M144&gt;0,IF(N144=TRUE,ROUND((M144*W146)/W144,0),(M144*W146)/W144),IF(M145&gt;0,IF(N144=TRUE,ROUND((M145*W146)/W145,0),(M145*W146)/W145),IF(M146&gt;0,M146,0)))),2),""))</f>
        <v/>
      </c>
      <c r="P146" s="115" t="str">
        <f t="shared" si="60"/>
        <v/>
      </c>
      <c r="Q146" s="278"/>
      <c r="R146" s="278"/>
      <c r="S146" s="278"/>
      <c r="T146" s="278"/>
      <c r="U146" s="278"/>
      <c r="V146" s="289"/>
      <c r="W146" s="116" t="str">
        <f>IF(L146="","",(SUM(L144:L146)/L146)/(SUM(L144:L146)/L144+SUM(L144:L146)/L145+SUM(L144:L146)/L146))</f>
        <v/>
      </c>
      <c r="X146" s="311"/>
      <c r="Y146" s="298"/>
      <c r="Z146" s="298"/>
      <c r="AA146" s="225">
        <f t="shared" si="61"/>
        <v>0</v>
      </c>
      <c r="AB146" s="225">
        <f t="shared" si="61"/>
        <v>0</v>
      </c>
      <c r="AC146" s="225">
        <f t="shared" si="61"/>
        <v>0</v>
      </c>
      <c r="AD146" s="225">
        <f t="shared" si="61"/>
        <v>0</v>
      </c>
      <c r="AE146" s="225">
        <f t="shared" si="61"/>
        <v>0</v>
      </c>
      <c r="AF146" s="225">
        <f t="shared" si="61"/>
        <v>0</v>
      </c>
      <c r="AG146" s="224">
        <f t="shared" si="61"/>
        <v>0</v>
      </c>
      <c r="AH146" s="223">
        <f t="shared" si="45"/>
        <v>0</v>
      </c>
      <c r="AI146" s="224">
        <f t="shared" si="46"/>
        <v>0</v>
      </c>
      <c r="AJ146" s="223">
        <f t="shared" si="47"/>
        <v>0</v>
      </c>
      <c r="AK146" s="224">
        <f t="shared" si="48"/>
        <v>0</v>
      </c>
      <c r="AL146" s="223">
        <f t="shared" si="49"/>
        <v>0</v>
      </c>
      <c r="AM146" s="224">
        <f t="shared" si="50"/>
        <v>0</v>
      </c>
      <c r="AN146" s="223">
        <f t="shared" si="51"/>
        <v>0</v>
      </c>
      <c r="AO146" s="224">
        <f t="shared" si="52"/>
        <v>0</v>
      </c>
      <c r="AP146" s="223">
        <f t="shared" si="53"/>
        <v>0</v>
      </c>
      <c r="AQ146" s="224">
        <f t="shared" si="54"/>
        <v>0</v>
      </c>
      <c r="AR146" s="223">
        <f t="shared" si="55"/>
        <v>0</v>
      </c>
      <c r="AS146" s="224">
        <f t="shared" si="56"/>
        <v>0</v>
      </c>
      <c r="AT146" s="223">
        <f t="shared" si="57"/>
        <v>0</v>
      </c>
      <c r="AU146" s="225">
        <f t="shared" si="58"/>
        <v>0</v>
      </c>
      <c r="AV146" s="226">
        <f>IF($B144="","",$B144)</f>
        <v>5</v>
      </c>
    </row>
    <row r="147" spans="1:48" ht="14.5" customHeight="1" x14ac:dyDescent="0.2">
      <c r="A147" s="312" t="str">
        <f>IF(OR(D147="W",D148="W",D149="W",D147="1/2W",D148="1/2W",D149="1/2W",D147="1/2L",D148="1/2L",D149="1/2L"),"OK",IF(OR(D147="L",D148="L",D149="L"),"LOSS",IF(OR(D147="X",D148="X",D149="X"),"Anulado"," ")))</f>
        <v>OK</v>
      </c>
      <c r="B147" s="316" t="s">
        <v>481</v>
      </c>
      <c r="C147" s="302" t="str">
        <f>IF(E147=""," ","– "&amp;COUNTIF(B$3:B149,$B147))</f>
        <v>– 1</v>
      </c>
      <c r="D147" s="25" t="s">
        <v>28</v>
      </c>
      <c r="E147" s="325">
        <v>44719.625</v>
      </c>
      <c r="F147" s="315" t="s">
        <v>482</v>
      </c>
      <c r="G147" s="117" t="s">
        <v>60</v>
      </c>
      <c r="H147" s="306" t="str">
        <f ca="1">IF(E147="","",IF(AND(DAY(E147)&lt;DAY(TODAY()),$A147=" "),"???",IF($A147=" ",IF(AND(DAY(E147)=DAY(TODAY()),HOUR(E147)&lt;=HOUR(NOW())+1),IF(AND(HOUR(E147)+2&lt;=HOUR(NOW()),DAY(E147)&lt;=DAY(TODAY()),MINUTE(E147)&lt;=MINUTE(NOW())),"???",IF(OR(MINUTE(E147)&lt;=MINUTE(NOW()),HOUR(E147)&lt;=HOUR(NOW())),"!!!","")),""),"")))</f>
        <v/>
      </c>
      <c r="I147" s="27" t="s">
        <v>20</v>
      </c>
      <c r="J147" s="175">
        <f>IF(I147="","",IF(_xlfn.XLOOKUP(I147,I$3:I146,$AV$3:AV146,0,,-1)=AV147,_xlfn.XLOOKUP(I147,I$3:I146,J$3:J146,1,,-1)+1,1))</f>
        <v>1</v>
      </c>
      <c r="K147" s="176">
        <f>IF(I147="","",_xlfn.XLOOKUP(I147,I$3:I146,K$3:K146,0,,-1)+IF($D147=" ",1,0))</f>
        <v>0</v>
      </c>
      <c r="L147" s="118">
        <v>1.32</v>
      </c>
      <c r="M147" s="119">
        <v>45.24</v>
      </c>
      <c r="N147" s="318" t="b">
        <v>0</v>
      </c>
      <c r="O147" s="102">
        <f>IF(OR(W147="",W148=""),"",ROUND(IF(L149&gt;0,IF(M147&gt;0,M147,IF(M148&gt;0,IF(N147=TRUE,ROUND((M148*W147)/W148,0),(M148*W147)/W148),IF(N147=TRUE,ROUND((M149*W147)/W149,0),(M149*W147)/W149))),IF(M147&gt;0,M147,IF(N147=TRUE,ROUND((M148*W147)/W148,0),(M148*W147)/W148))),2))</f>
        <v>45.24</v>
      </c>
      <c r="P147" s="33">
        <f t="shared" si="60"/>
        <v>59.716800000000006</v>
      </c>
      <c r="Q147" s="301">
        <f>IF($A147="Anulado",0,IF(OR($A147="LOSS",$A147="OK"),IF(OR($D147="W",$D147="1/2W",$D147="1/2L"),P147-O147,IF($D147="L",-O147,0))+IF(OR($D148="W",$D148="1/2W",$D148="1/2L"),P148-O148,IF($D148="L",-O148,0))+IF(OR($D149="W",$D149="1/2W",$D149="1/2L"),P149-O149,IF($D149="L",-O149,0)),IF(AND(OR($D147="W",$D147="1/2W",$D147="1/2L"),D148="W"),P147+P148-SUM(O147:O149)+_xlfn.XLOOKUP("X",D147:D149,O147:O149,0),IF(AND(D147=TRUE,D149="W"),P147+P149-SUM(O147:O149),IF(AND(D148="W",D149="W"),P148+P149-SUM(O147:O149)+_xlfn.XLOOKUP("X",D147:D149,O147:O149,0),IF(L149&gt;0,IF(OR($D147="W",$D147="1/2W",$D147="1/2L"),P147-SUM(O147:O149)+_xlfn.XLOOKUP("X",D147:D149,O147:O149,0),IF(OR($D147="W",$D147="1/2W",$D147="1/2L"),P148-SUM(O147:O149)+_xlfn.XLOOKUP("X",D147:D149,O147:O149,0),IF(OR($D147="W",$D147="1/2W",$D147="1/2L"),P149-SUM(O147:O149)+_xlfn.XLOOKUP("X",D147:D149,O147:O149,0),IF(SUM(P147:P149)/3-SUM(O147:O149)+_xlfn.XLOOKUP("X",D147:D149,O147:O149,0)&gt;0,SUM(P147:P149)/3-SUM(O147:O149)+_xlfn.XLOOKUP("X",D147:D149,O147:O149,0),LARGE(P147:P149,1)-SUM(O147:O149))))),IF(OR($D147="W",$D147="1/2W",$D147="1/2L"),P147-SUM(O147:O148)+_xlfn.XLOOKUP("X",D147:D149,O147:O149,0),IF(OR($D147="W",$D147="1/2W",$D147="1/2L"),P148-SUM(O147:O148)+_xlfn.XLOOKUP("X",D147:D149,O147:O149,0),SUM(P147:P148)/2-SUM(O147:O148)+_xlfn.XLOOKUP("X",D147:D149,O147:O149,0)))))))))</f>
        <v>2.0213000000000036</v>
      </c>
      <c r="R147" s="300">
        <f>IF(Q147=0,0,Q147/SUM(O147:O149))</f>
        <v>3.5025125628140766E-2</v>
      </c>
      <c r="S147" s="285">
        <f>IF($B147=$B144,IF(OR($A147="LOSS",$A147="OK",$A147="Anulada"),Q147,0)+S144,IF(OR($A147="LOSS",$A147="OK",$A147="Anulada"),Q147,0))</f>
        <v>2.0213000000000036</v>
      </c>
      <c r="T147" s="285">
        <f>IF($B147="",0,IF($B147=$B144,IF(G149="",IF(OR(G147="DNB1",G147="DNB2",G147="AH1(0)",G147="AH2(0)",G147="AH1(1)",G147="AH2(1)",G147="AH1(2)",G147="AH2(2)",G147="AH1(3)",G147="AH2(3)",G147="AH1(4)",G147="AH2(4)"),0,IF(Q147&lt;0,IF(G149="",SMALL(P147:P149,1)-SUM(O147:O149),0),SMALL(P147:P149,1)-SUM(O147:O149))),IF(Q147&lt;0,IF(G149="",SMALL(P147:P149,1)-SUM(O147:O149),0),SMALL(P147:P149,1)-SUM(O147:O149)))+T144,IF(G149="",IF(OR(G147="DNB1",G147="DNB2",G147="AH1(0)",G147="AH2(0)",G147="AH1(1)",G147="AH2(1)",G147="AH1(2)",G147="AH2(2)",G147="AH1(3)",G147="AH2(3)",G147="AH1(4)",G147="AH2(4)"),0,IF(Q147&lt;0,IF(G149="",SMALL(P147:P149,1)-SUM(O147:O149),0),SMALL(P147:P149,1)-SUM(O147:O149))),IF(Q147&lt;0,IF(G149="",SMALL(P147:P149,1)-SUM(O147:O149),0),SMALL(P147:P149,1)-SUM(O147:O149)))))</f>
        <v>2.0068000000000055</v>
      </c>
      <c r="U147" s="285">
        <f>IF($B147=$B144,IF(Q147&lt;0,IF(G149="",Q147,0),Q147)+U144,Q147)</f>
        <v>2.0213000000000036</v>
      </c>
      <c r="V147" s="287">
        <f>IF(U147=0,0,U147/X147)</f>
        <v>3.5025125628140766E-2</v>
      </c>
      <c r="W147" s="34">
        <f>IF(L147="","",IF(L149&gt;0,(SUM(L147:L149)/L147)/(SUM(L147:L149)/L147+SUM(L147:L149)/L148+SUM(L147:L149)/L149),L148/SUM(L147:L148)))</f>
        <v>0.78396072013093288</v>
      </c>
      <c r="X147" s="322">
        <f>IF($B147=$B144,X144+SUM(O147:O149),SUM(O147:O149))</f>
        <v>57.71</v>
      </c>
      <c r="Y147" s="285">
        <f>IF($A147=" ",SUM(O147:O149),0)+Y144</f>
        <v>0</v>
      </c>
      <c r="Z147" s="285">
        <f>IF($B147="","",Z144+Q147)</f>
        <v>-10.243981791044796</v>
      </c>
      <c r="AA147" s="225">
        <f t="shared" si="61"/>
        <v>0</v>
      </c>
      <c r="AB147" s="225">
        <f t="shared" si="61"/>
        <v>0</v>
      </c>
      <c r="AC147" s="227">
        <f t="shared" si="61"/>
        <v>-45.24</v>
      </c>
      <c r="AD147" s="225">
        <f t="shared" si="61"/>
        <v>0</v>
      </c>
      <c r="AE147" s="225">
        <f t="shared" si="61"/>
        <v>0</v>
      </c>
      <c r="AF147" s="225">
        <f t="shared" si="61"/>
        <v>0</v>
      </c>
      <c r="AG147" s="224">
        <f t="shared" si="61"/>
        <v>0</v>
      </c>
      <c r="AH147" s="223">
        <f t="shared" si="45"/>
        <v>0</v>
      </c>
      <c r="AI147" s="224">
        <f t="shared" si="46"/>
        <v>0</v>
      </c>
      <c r="AJ147" s="223">
        <f t="shared" si="47"/>
        <v>0</v>
      </c>
      <c r="AK147" s="224">
        <f t="shared" si="48"/>
        <v>0</v>
      </c>
      <c r="AL147" s="223">
        <f t="shared" si="49"/>
        <v>0</v>
      </c>
      <c r="AM147" s="224">
        <f t="shared" si="50"/>
        <v>1</v>
      </c>
      <c r="AN147" s="223">
        <f t="shared" si="51"/>
        <v>0</v>
      </c>
      <c r="AO147" s="224">
        <f t="shared" si="52"/>
        <v>0</v>
      </c>
      <c r="AP147" s="223">
        <f t="shared" si="53"/>
        <v>0</v>
      </c>
      <c r="AQ147" s="224">
        <f t="shared" si="54"/>
        <v>0</v>
      </c>
      <c r="AR147" s="223">
        <f t="shared" si="55"/>
        <v>0</v>
      </c>
      <c r="AS147" s="224">
        <f t="shared" si="56"/>
        <v>0</v>
      </c>
      <c r="AT147" s="223">
        <f t="shared" si="57"/>
        <v>0</v>
      </c>
      <c r="AU147" s="225">
        <f t="shared" si="58"/>
        <v>0</v>
      </c>
      <c r="AV147" s="231" t="str">
        <f>IF($B147="","",$B147)</f>
        <v>6</v>
      </c>
    </row>
    <row r="148" spans="1:48" ht="14.5" customHeight="1" x14ac:dyDescent="0.2">
      <c r="A148" s="308"/>
      <c r="B148" s="282"/>
      <c r="C148" s="303"/>
      <c r="D148" s="39" t="s">
        <v>31</v>
      </c>
      <c r="E148" s="277"/>
      <c r="F148" s="291"/>
      <c r="G148" s="120" t="s">
        <v>61</v>
      </c>
      <c r="H148" s="277"/>
      <c r="I148" s="42" t="s">
        <v>23</v>
      </c>
      <c r="J148" s="177">
        <f>IF(I148="","",IF(_xlfn.XLOOKUP(I148,I$3:I147,$AV$3:AV147,0,,-1)=AV148,_xlfn.XLOOKUP(I148,I$3:I147,J$3:J147,1,,-1)+1,1))</f>
        <v>1</v>
      </c>
      <c r="K148" s="178">
        <f>IF(I148="","",_xlfn.XLOOKUP(I148,I$3:I147,K$3:K147,0,,-1)+IF($D148=" ",1,0))</f>
        <v>0</v>
      </c>
      <c r="L148" s="121">
        <v>4.79</v>
      </c>
      <c r="M148" s="122"/>
      <c r="N148" s="294"/>
      <c r="O148" s="47">
        <f>IF(OR(W147="",W148=""),"",ROUND(IF(L149&gt;0,IF(M148&gt;0,M148,IF(M147&gt;0,IF(N147=TRUE,ROUND((M147*W148)/W147,0),(M147*W148)/W147),IF(M148&gt;0,IF(N147=TRUE,ROUND(M148,0),M148),IF(M149&gt;0,IF(N147=TRUE,ROUND(O149*W148/W149,0),O149*W148/W149),0)))),IF(M148&gt;0,M148,IF(N147=TRUE,ROUND((M147*W148)/W147,0),(M147*W148)/W147))),2))</f>
        <v>12.47</v>
      </c>
      <c r="P148" s="48">
        <f t="shared" si="60"/>
        <v>59.731300000000005</v>
      </c>
      <c r="Q148" s="277"/>
      <c r="R148" s="286"/>
      <c r="S148" s="286"/>
      <c r="T148" s="286"/>
      <c r="U148" s="286"/>
      <c r="V148" s="288"/>
      <c r="W148" s="49">
        <f>IF(L148="","",IF(L149&gt;0,(SUM(L147:L149)/L148)/(SUM(L147:L149)/L147+SUM(L147:L149)/L148+SUM(L147:L149)/L149),L147/SUM(L147:L148)))</f>
        <v>0.2160392798690671</v>
      </c>
      <c r="X148" s="311"/>
      <c r="Y148" s="298"/>
      <c r="Z148" s="298"/>
      <c r="AA148" s="225">
        <f t="shared" si="61"/>
        <v>0</v>
      </c>
      <c r="AB148" s="225">
        <f t="shared" si="61"/>
        <v>0</v>
      </c>
      <c r="AC148" s="225">
        <f t="shared" si="61"/>
        <v>0</v>
      </c>
      <c r="AD148" s="225">
        <f t="shared" si="61"/>
        <v>0</v>
      </c>
      <c r="AE148" s="225">
        <f t="shared" si="61"/>
        <v>0</v>
      </c>
      <c r="AF148" s="227">
        <f t="shared" si="61"/>
        <v>47.261300000000006</v>
      </c>
      <c r="AG148" s="224">
        <f t="shared" si="61"/>
        <v>0</v>
      </c>
      <c r="AH148" s="223">
        <f t="shared" si="45"/>
        <v>0</v>
      </c>
      <c r="AI148" s="224">
        <f t="shared" si="46"/>
        <v>0</v>
      </c>
      <c r="AJ148" s="223">
        <f t="shared" si="47"/>
        <v>0</v>
      </c>
      <c r="AK148" s="224">
        <f t="shared" si="48"/>
        <v>0</v>
      </c>
      <c r="AL148" s="223">
        <f t="shared" si="49"/>
        <v>0</v>
      </c>
      <c r="AM148" s="224">
        <f t="shared" si="50"/>
        <v>0</v>
      </c>
      <c r="AN148" s="223">
        <f t="shared" si="51"/>
        <v>0</v>
      </c>
      <c r="AO148" s="224">
        <f t="shared" si="52"/>
        <v>0</v>
      </c>
      <c r="AP148" s="223">
        <f t="shared" si="53"/>
        <v>0</v>
      </c>
      <c r="AQ148" s="224">
        <f t="shared" si="54"/>
        <v>0</v>
      </c>
      <c r="AR148" s="223">
        <f t="shared" si="55"/>
        <v>1</v>
      </c>
      <c r="AS148" s="224">
        <f t="shared" si="56"/>
        <v>0</v>
      </c>
      <c r="AT148" s="223">
        <f t="shared" si="57"/>
        <v>0</v>
      </c>
      <c r="AU148" s="225">
        <f t="shared" si="58"/>
        <v>0</v>
      </c>
      <c r="AV148" s="231" t="str">
        <f>IF($B147="","",$B147)</f>
        <v>6</v>
      </c>
    </row>
    <row r="149" spans="1:48" ht="14.5" customHeight="1" x14ac:dyDescent="0.2">
      <c r="A149" s="309"/>
      <c r="B149" s="283"/>
      <c r="C149" s="304"/>
      <c r="D149" s="54" t="s">
        <v>32</v>
      </c>
      <c r="E149" s="278"/>
      <c r="F149" s="292"/>
      <c r="G149" s="134"/>
      <c r="H149" s="278"/>
      <c r="I149" s="57"/>
      <c r="J149" s="179" t="str">
        <f>IF(I149="","",IF(_xlfn.XLOOKUP(I149,I$3:I148,$AV$3:AV148,0,,-1)=AV149,_xlfn.XLOOKUP(I149,I$3:I148,J$3:J148,1,,-1)+1,1))</f>
        <v/>
      </c>
      <c r="K149" s="63" t="str">
        <f>IF(I149="","",_xlfn.XLOOKUP(I149,I$3:I148,K$3:K148,0,,-1)+IF($D149=" ",1,0))</f>
        <v/>
      </c>
      <c r="L149" s="55"/>
      <c r="M149" s="128"/>
      <c r="N149" s="295"/>
      <c r="O149" s="62" t="str">
        <f>IF(OR(W147="",W148=""),"",IF(L149&gt;0,ROUND(IF(M149&gt;0,M149,IF(M147&gt;0,IF(N147=TRUE,ROUND((M147*W149)/W147,0),(M147*W149)/W147),IF(M148&gt;0,IF(N147=TRUE,ROUND((M148*W149)/W148,0),(M148*W149)/W148),IF(M149&gt;0,M149,0)))),2),""))</f>
        <v/>
      </c>
      <c r="P149" s="63" t="str">
        <f t="shared" si="60"/>
        <v/>
      </c>
      <c r="Q149" s="278"/>
      <c r="R149" s="278"/>
      <c r="S149" s="278"/>
      <c r="T149" s="278"/>
      <c r="U149" s="278"/>
      <c r="V149" s="289"/>
      <c r="W149" s="64" t="str">
        <f>IF(L149="","",(SUM(L147:L149)/L149)/(SUM(L147:L149)/L147+SUM(L147:L149)/L148+SUM(L147:L149)/L149))</f>
        <v/>
      </c>
      <c r="X149" s="311"/>
      <c r="Y149" s="298"/>
      <c r="Z149" s="298"/>
      <c r="AA149" s="225">
        <f t="shared" si="61"/>
        <v>0</v>
      </c>
      <c r="AB149" s="225">
        <f t="shared" si="61"/>
        <v>0</v>
      </c>
      <c r="AC149" s="225">
        <f t="shared" si="61"/>
        <v>0</v>
      </c>
      <c r="AD149" s="225">
        <f t="shared" si="61"/>
        <v>0</v>
      </c>
      <c r="AE149" s="225">
        <f t="shared" si="61"/>
        <v>0</v>
      </c>
      <c r="AF149" s="225">
        <f t="shared" si="61"/>
        <v>0</v>
      </c>
      <c r="AG149" s="224">
        <f t="shared" si="61"/>
        <v>0</v>
      </c>
      <c r="AH149" s="223">
        <f t="shared" si="45"/>
        <v>0</v>
      </c>
      <c r="AI149" s="224">
        <f t="shared" si="46"/>
        <v>0</v>
      </c>
      <c r="AJ149" s="223">
        <f t="shared" si="47"/>
        <v>0</v>
      </c>
      <c r="AK149" s="224">
        <f t="shared" si="48"/>
        <v>0</v>
      </c>
      <c r="AL149" s="223">
        <f t="shared" si="49"/>
        <v>0</v>
      </c>
      <c r="AM149" s="224">
        <f t="shared" si="50"/>
        <v>0</v>
      </c>
      <c r="AN149" s="223">
        <f t="shared" si="51"/>
        <v>0</v>
      </c>
      <c r="AO149" s="224">
        <f t="shared" si="52"/>
        <v>0</v>
      </c>
      <c r="AP149" s="223">
        <f t="shared" si="53"/>
        <v>0</v>
      </c>
      <c r="AQ149" s="224">
        <f t="shared" si="54"/>
        <v>0</v>
      </c>
      <c r="AR149" s="223">
        <f t="shared" si="55"/>
        <v>0</v>
      </c>
      <c r="AS149" s="224">
        <f t="shared" si="56"/>
        <v>0</v>
      </c>
      <c r="AT149" s="223">
        <f t="shared" si="57"/>
        <v>0</v>
      </c>
      <c r="AU149" s="225">
        <f t="shared" si="58"/>
        <v>0</v>
      </c>
      <c r="AV149" s="231" t="str">
        <f>IF($B147="","",$B147)</f>
        <v>6</v>
      </c>
    </row>
    <row r="150" spans="1:48" ht="14.5" customHeight="1" x14ac:dyDescent="0.2">
      <c r="A150" s="307" t="str">
        <f>IF(OR(D150="W",D151="W",D152="W",D150="1/2W",D151="1/2W",D152="1/2W",D150="1/2L",D151="1/2L",D152="1/2L"),"OK",IF(OR(D150="L",D151="L",D152="L"),"LOSS",IF(OR(D150="X",D151="X",D152="X"),"Anulado"," ")))</f>
        <v>OK</v>
      </c>
      <c r="B150" s="317" t="str">
        <f>IF(E150="","",$B147)</f>
        <v>6</v>
      </c>
      <c r="C150" s="305" t="str">
        <f>IF(E150=""," ","– "&amp;COUNTIF(B$3:B152,$B150))</f>
        <v>– 2</v>
      </c>
      <c r="D150" s="65" t="s">
        <v>31</v>
      </c>
      <c r="E150" s="326">
        <v>44719.749305555553</v>
      </c>
      <c r="F150" s="314" t="s">
        <v>483</v>
      </c>
      <c r="G150" s="66" t="s">
        <v>61</v>
      </c>
      <c r="H150" s="313" t="str">
        <f ca="1">IF(E150="","",IF(AND(DAY(E150)&lt;DAY(TODAY()),$A150=" "),"???",IF($A150=" ",IF(AND(DAY(E150)=DAY(TODAY()),HOUR(E150)&lt;=HOUR(NOW())+1),IF(AND(HOUR(E150)+2&lt;=HOUR(NOW()),DAY(E150)&lt;=DAY(TODAY()),MINUTE(E150)&lt;=MINUTE(NOW())),"???",IF(OR(MINUTE(E150)&lt;=MINUTE(NOW()),HOUR(E150)&lt;=HOUR(NOW())),"!!!","")),""),"")))</f>
        <v/>
      </c>
      <c r="I150" s="67" t="s">
        <v>23</v>
      </c>
      <c r="J150" s="69">
        <f>IF(I150="","",IF(_xlfn.XLOOKUP(I150,I$3:I149,$AV$3:AV149,0,,-1)=AV150,_xlfn.XLOOKUP(I150,I$3:I149,J$3:J149,1,,-1)+1,1))</f>
        <v>2</v>
      </c>
      <c r="K150" s="173">
        <f>IF(I150="","",_xlfn.XLOOKUP(I150,I$3:I149,K$3:K149,0,,-1)+IF($D150=" ",1,0))</f>
        <v>0</v>
      </c>
      <c r="L150" s="70">
        <v>1.877</v>
      </c>
      <c r="M150" s="71"/>
      <c r="N150" s="293" t="b">
        <v>0</v>
      </c>
      <c r="O150" s="72">
        <f>IF(OR(W150="",W151=""),"",ROUND(IF(L152&gt;0,IF(M150&gt;0,M150,IF(M151&gt;0,IF(N150=TRUE,ROUND((M151*W150)/W151,0),(M151*W150)/W151),IF(N150=TRUE,ROUND((M152*W150)/W152,0),(M152*W150)/W152))),IF(M150&gt;0,M150,IF(N150=TRUE,ROUND((M151*W150)/W151,0),(M151*W150)/W151))),2))</f>
        <v>9.64</v>
      </c>
      <c r="P150" s="73">
        <f t="shared" si="60"/>
        <v>18.094280000000001</v>
      </c>
      <c r="Q150" s="320">
        <f>IF($A150="Anulado",0,IF(OR($A150="LOSS",$A150="OK"),IF(OR($D150="W",$D150="1/2W",$D150="1/2L"),P150-O150,IF($D150="L",-O150,0))+IF(OR($D151="W",$D151="1/2W",$D151="1/2L"),P151-O151,IF($D151="L",-O151,0))+IF(OR($D152="W",$D152="1/2W",$D152="1/2L"),P152-O152,IF($D152="L",-O152,0)),IF(AND(OR($D150="W",$D150="1/2W",$D150="1/2L"),D151="W"),P150+P151-SUM(O150:O152)+_xlfn.XLOOKUP("X",D150:D152,O150:O152,0),IF(AND(D150=TRUE,D152="W"),P150+P152-SUM(O150:O152),IF(AND(D151="W",D152="W"),P151+P152-SUM(O150:O152)+_xlfn.XLOOKUP("X",D150:D152,O150:O152,0),IF(L152&gt;0,IF(OR($D150="W",$D150="1/2W",$D150="1/2L"),P150-SUM(O150:O152)+_xlfn.XLOOKUP("X",D150:D152,O150:O152,0),IF(OR($D150="W",$D150="1/2W",$D150="1/2L"),P151-SUM(O150:O152)+_xlfn.XLOOKUP("X",D150:D152,O150:O152,0),IF(OR($D150="W",$D150="1/2W",$D150="1/2L"),P152-SUM(O150:O152)+_xlfn.XLOOKUP("X",D150:D152,O150:O152,0),IF(SUM(P150:P152)/3-SUM(O150:O152)+_xlfn.XLOOKUP("X",D150:D152,O150:O152,0)&gt;0,SUM(P150:P152)/3-SUM(O150:O152)+_xlfn.XLOOKUP("X",D150:D152,O150:O152,0),LARGE(P150:P152,1)-SUM(O150:O152))))),IF(OR($D150="W",$D150="1/2W",$D150="1/2L"),P150-SUM(O150:O151)+_xlfn.XLOOKUP("X",D150:D152,O150:O152,0),IF(OR($D150="W",$D150="1/2W",$D150="1/2L"),P151-SUM(O150:O151)+_xlfn.XLOOKUP("X",D150:D152,O150:O152,0),SUM(P150:P151)/2-SUM(O150:O151)+_xlfn.XLOOKUP("X",D150:D152,O150:O152,0)))))))))</f>
        <v>0.58428000000000058</v>
      </c>
      <c r="R150" s="319">
        <f>IF(Q150=0,0,Q150/SUM(O150:O152))</f>
        <v>3.336836093660768E-2</v>
      </c>
      <c r="S150" s="296">
        <f>IF($B150=$B147,IF(OR($A150="LOSS",$A150="OK",$A150="Anulada"),Q150,0)+S147,IF(OR($A150="LOSS",$A150="OK",$A150="Anulada"),Q150,0))</f>
        <v>2.6055800000000042</v>
      </c>
      <c r="T150" s="296">
        <f>IF($B150=$B147,IF(Q150&lt;0,IF(G152="",Q150,0),Q150)+T147,Q150)</f>
        <v>2.591080000000006</v>
      </c>
      <c r="U150" s="296">
        <f>IF($B150=$B147,IF(Q150&lt;0,IF(G152="",Q150,0),Q150)+U147,Q150)</f>
        <v>2.6055800000000042</v>
      </c>
      <c r="V150" s="323">
        <f>IF(U150=0,0,U150/X150)</f>
        <v>3.4639457591066264E-2</v>
      </c>
      <c r="W150" s="74">
        <f>IF(L150="","",IF(L152&gt;0,(SUM(L150:L152)/L150)/(SUM(L150:L152)/L150+SUM(L150:L152)/L151+SUM(L150:L152)/L152),L151/SUM(L150:L151)))</f>
        <v>0.55063442662197748</v>
      </c>
      <c r="X150" s="321">
        <f>IF($B150=$B147,X147+SUM(O150:O152),SUM(O150:O152))</f>
        <v>75.22</v>
      </c>
      <c r="Y150" s="296">
        <f>IF($A150=" ",SUM(O150:O152),0)+Y147</f>
        <v>0</v>
      </c>
      <c r="Z150" s="296">
        <f>IF($B150="","",Z147+Q150)</f>
        <v>-9.659701791044796</v>
      </c>
      <c r="AA150" s="225">
        <f t="shared" si="61"/>
        <v>0</v>
      </c>
      <c r="AB150" s="225">
        <f t="shared" si="61"/>
        <v>0</v>
      </c>
      <c r="AC150" s="225">
        <f t="shared" si="61"/>
        <v>0</v>
      </c>
      <c r="AD150" s="225">
        <f t="shared" si="61"/>
        <v>0</v>
      </c>
      <c r="AE150" s="225">
        <f t="shared" si="61"/>
        <v>0</v>
      </c>
      <c r="AF150" s="227">
        <f t="shared" si="61"/>
        <v>8.4542800000000007</v>
      </c>
      <c r="AG150" s="224">
        <f t="shared" si="61"/>
        <v>0</v>
      </c>
      <c r="AH150" s="223">
        <f t="shared" si="45"/>
        <v>0</v>
      </c>
      <c r="AI150" s="224">
        <f t="shared" si="46"/>
        <v>0</v>
      </c>
      <c r="AJ150" s="223">
        <f t="shared" si="47"/>
        <v>0</v>
      </c>
      <c r="AK150" s="224">
        <f t="shared" si="48"/>
        <v>0</v>
      </c>
      <c r="AL150" s="223">
        <f t="shared" si="49"/>
        <v>0</v>
      </c>
      <c r="AM150" s="224">
        <f t="shared" si="50"/>
        <v>0</v>
      </c>
      <c r="AN150" s="223">
        <f t="shared" si="51"/>
        <v>0</v>
      </c>
      <c r="AO150" s="224">
        <f t="shared" si="52"/>
        <v>0</v>
      </c>
      <c r="AP150" s="223">
        <f t="shared" si="53"/>
        <v>0</v>
      </c>
      <c r="AQ150" s="224">
        <f t="shared" si="54"/>
        <v>0</v>
      </c>
      <c r="AR150" s="223">
        <f t="shared" si="55"/>
        <v>1</v>
      </c>
      <c r="AS150" s="224">
        <f t="shared" si="56"/>
        <v>0</v>
      </c>
      <c r="AT150" s="223">
        <f t="shared" si="57"/>
        <v>0</v>
      </c>
      <c r="AU150" s="225">
        <f t="shared" si="58"/>
        <v>0</v>
      </c>
      <c r="AV150" s="232" t="str">
        <f>IF($B150="","",$B150)</f>
        <v>6</v>
      </c>
    </row>
    <row r="151" spans="1:48" ht="14.5" customHeight="1" x14ac:dyDescent="0.2">
      <c r="A151" s="308"/>
      <c r="B151" s="282"/>
      <c r="C151" s="303"/>
      <c r="D151" s="79" t="s">
        <v>28</v>
      </c>
      <c r="E151" s="277"/>
      <c r="F151" s="291"/>
      <c r="G151" s="80" t="s">
        <v>98</v>
      </c>
      <c r="H151" s="277"/>
      <c r="I151" s="81" t="s">
        <v>20</v>
      </c>
      <c r="J151" s="83">
        <f>IF(I151="","",IF(_xlfn.XLOOKUP(I151,I$3:I150,$AV$3:AV150,0,,-1)=AV151,_xlfn.XLOOKUP(I151,I$3:I150,J$3:J150,1,,-1)+1,1))</f>
        <v>2</v>
      </c>
      <c r="K151" s="174">
        <f>IF(I151="","",_xlfn.XLOOKUP(I151,I$3:I150,K$3:K150,0,,-1)+IF($D151=" ",1,0))</f>
        <v>0</v>
      </c>
      <c r="L151" s="84">
        <v>2.2999999999999998</v>
      </c>
      <c r="M151" s="85">
        <v>7.87</v>
      </c>
      <c r="N151" s="294"/>
      <c r="O151" s="86">
        <f>IF(OR(W150="",W151=""),"",ROUND(IF(L152&gt;0,IF(M151&gt;0,M151,IF(M150&gt;0,IF(N150=TRUE,ROUND((M150*W151)/W150,0),(M150*W151)/W150),IF(M151&gt;0,IF(N150=TRUE,ROUND(M151,0),M151),IF(M152&gt;0,IF(N150=TRUE,ROUND(O152*W151/W152,0),O152*W151/W152),0)))),IF(M151&gt;0,M151,IF(N150=TRUE,ROUND((M150*W151)/W150,0),(M150*W151)/W150))),2))</f>
        <v>7.87</v>
      </c>
      <c r="P151" s="87">
        <f t="shared" si="60"/>
        <v>18.100999999999999</v>
      </c>
      <c r="Q151" s="277"/>
      <c r="R151" s="286"/>
      <c r="S151" s="286"/>
      <c r="T151" s="286"/>
      <c r="U151" s="286"/>
      <c r="V151" s="288"/>
      <c r="W151" s="88">
        <f>IF(L151="","",IF(L152&gt;0,(SUM(L150:L152)/L151)/(SUM(L150:L152)/L150+SUM(L150:L152)/L151+SUM(L150:L152)/L152),L150/SUM(L150:L151)))</f>
        <v>0.44936557337802252</v>
      </c>
      <c r="X151" s="311"/>
      <c r="Y151" s="298"/>
      <c r="Z151" s="298"/>
      <c r="AA151" s="225">
        <f t="shared" si="61"/>
        <v>0</v>
      </c>
      <c r="AB151" s="225">
        <f t="shared" si="61"/>
        <v>0</v>
      </c>
      <c r="AC151" s="227">
        <f t="shared" si="61"/>
        <v>-7.87</v>
      </c>
      <c r="AD151" s="225">
        <f t="shared" si="61"/>
        <v>0</v>
      </c>
      <c r="AE151" s="225">
        <f t="shared" si="61"/>
        <v>0</v>
      </c>
      <c r="AF151" s="225">
        <f t="shared" si="61"/>
        <v>0</v>
      </c>
      <c r="AG151" s="224">
        <f t="shared" si="61"/>
        <v>0</v>
      </c>
      <c r="AH151" s="223">
        <f t="shared" si="45"/>
        <v>0</v>
      </c>
      <c r="AI151" s="224">
        <f t="shared" si="46"/>
        <v>0</v>
      </c>
      <c r="AJ151" s="223">
        <f t="shared" si="47"/>
        <v>0</v>
      </c>
      <c r="AK151" s="224">
        <f t="shared" si="48"/>
        <v>0</v>
      </c>
      <c r="AL151" s="223">
        <f t="shared" si="49"/>
        <v>0</v>
      </c>
      <c r="AM151" s="224">
        <f t="shared" si="50"/>
        <v>1</v>
      </c>
      <c r="AN151" s="223">
        <f t="shared" si="51"/>
        <v>0</v>
      </c>
      <c r="AO151" s="224">
        <f t="shared" si="52"/>
        <v>0</v>
      </c>
      <c r="AP151" s="223">
        <f t="shared" si="53"/>
        <v>0</v>
      </c>
      <c r="AQ151" s="224">
        <f t="shared" si="54"/>
        <v>0</v>
      </c>
      <c r="AR151" s="223">
        <f t="shared" si="55"/>
        <v>0</v>
      </c>
      <c r="AS151" s="224">
        <f t="shared" si="56"/>
        <v>0</v>
      </c>
      <c r="AT151" s="223">
        <f t="shared" si="57"/>
        <v>0</v>
      </c>
      <c r="AU151" s="225">
        <f t="shared" si="58"/>
        <v>0</v>
      </c>
      <c r="AV151" s="232" t="str">
        <f>IF($B150="","",$B150)</f>
        <v>6</v>
      </c>
    </row>
    <row r="152" spans="1:48" ht="14.5" customHeight="1" x14ac:dyDescent="0.2">
      <c r="A152" s="309"/>
      <c r="B152" s="283"/>
      <c r="C152" s="304"/>
      <c r="D152" s="90" t="s">
        <v>32</v>
      </c>
      <c r="E152" s="278"/>
      <c r="F152" s="292"/>
      <c r="G152" s="109"/>
      <c r="H152" s="278"/>
      <c r="I152" s="110"/>
      <c r="J152" s="112" t="str">
        <f>IF(I152="","",IF(_xlfn.XLOOKUP(I152,I$3:I151,$AV$3:AV151,0,,-1)=AV152,_xlfn.XLOOKUP(I152,I$3:I151,J$3:J151,1,,-1)+1,1))</f>
        <v/>
      </c>
      <c r="K152" s="115" t="str">
        <f>IF(I152="","",_xlfn.XLOOKUP(I152,I$3:I151,K$3:K151,0,,-1)+IF($D152=" ",1,0))</f>
        <v/>
      </c>
      <c r="L152" s="113"/>
      <c r="M152" s="96"/>
      <c r="N152" s="295"/>
      <c r="O152" s="114" t="str">
        <f>IF(OR(W150="",W151=""),"",IF(L152&gt;0,ROUND(IF(M152&gt;0,M152,IF(M150&gt;0,IF(N150=TRUE,ROUND((M150*W152)/W150,0),(M150*W152)/W150),IF(M151&gt;0,IF(N150=TRUE,ROUND((M151*W152)/W151,0),(M151*W152)/W151),IF(M152&gt;0,M152,0)))),2),""))</f>
        <v/>
      </c>
      <c r="P152" s="115" t="str">
        <f t="shared" si="60"/>
        <v/>
      </c>
      <c r="Q152" s="278"/>
      <c r="R152" s="278"/>
      <c r="S152" s="278"/>
      <c r="T152" s="278"/>
      <c r="U152" s="278"/>
      <c r="V152" s="289"/>
      <c r="W152" s="116" t="str">
        <f>IF(L152="","",(SUM(L150:L152)/L152)/(SUM(L150:L152)/L150+SUM(L150:L152)/L151+SUM(L150:L152)/L152))</f>
        <v/>
      </c>
      <c r="X152" s="311"/>
      <c r="Y152" s="298"/>
      <c r="Z152" s="298"/>
      <c r="AA152" s="225">
        <f t="shared" si="61"/>
        <v>0</v>
      </c>
      <c r="AB152" s="225">
        <f t="shared" si="61"/>
        <v>0</v>
      </c>
      <c r="AC152" s="225">
        <f t="shared" si="61"/>
        <v>0</v>
      </c>
      <c r="AD152" s="225">
        <f t="shared" si="61"/>
        <v>0</v>
      </c>
      <c r="AE152" s="225">
        <f t="shared" si="61"/>
        <v>0</v>
      </c>
      <c r="AF152" s="225">
        <f t="shared" si="61"/>
        <v>0</v>
      </c>
      <c r="AG152" s="224">
        <f t="shared" si="61"/>
        <v>0</v>
      </c>
      <c r="AH152" s="223">
        <f t="shared" si="45"/>
        <v>0</v>
      </c>
      <c r="AI152" s="224">
        <f t="shared" si="46"/>
        <v>0</v>
      </c>
      <c r="AJ152" s="223">
        <f t="shared" si="47"/>
        <v>0</v>
      </c>
      <c r="AK152" s="224">
        <f t="shared" si="48"/>
        <v>0</v>
      </c>
      <c r="AL152" s="223">
        <f t="shared" si="49"/>
        <v>0</v>
      </c>
      <c r="AM152" s="224">
        <f t="shared" si="50"/>
        <v>0</v>
      </c>
      <c r="AN152" s="223">
        <f t="shared" si="51"/>
        <v>0</v>
      </c>
      <c r="AO152" s="224">
        <f t="shared" si="52"/>
        <v>0</v>
      </c>
      <c r="AP152" s="223">
        <f t="shared" si="53"/>
        <v>0</v>
      </c>
      <c r="AQ152" s="224">
        <f t="shared" si="54"/>
        <v>0</v>
      </c>
      <c r="AR152" s="223">
        <f t="shared" si="55"/>
        <v>0</v>
      </c>
      <c r="AS152" s="224">
        <f t="shared" si="56"/>
        <v>0</v>
      </c>
      <c r="AT152" s="223">
        <f t="shared" si="57"/>
        <v>0</v>
      </c>
      <c r="AU152" s="225">
        <f t="shared" si="58"/>
        <v>0</v>
      </c>
      <c r="AV152" s="232" t="str">
        <f>IF($B150="","",$B150)</f>
        <v>6</v>
      </c>
    </row>
    <row r="153" spans="1:48" ht="14.5" customHeight="1" x14ac:dyDescent="0.2">
      <c r="A153" s="312" t="str">
        <f>IF(OR(D153="W",D154="W",D155="W",D153="1/2W",D154="1/2W",D155="1/2W",D153="1/2L",D154="1/2L",D155="1/2L"),"OK",IF(OR(D153="L",D154="L",D155="L"),"LOSS",IF(OR(D153="X",D154="X",D155="X"),"Anulado"," ")))</f>
        <v>OK</v>
      </c>
      <c r="B153" s="316" t="str">
        <f>IF(E153="","",$B150)</f>
        <v>6</v>
      </c>
      <c r="C153" s="302" t="str">
        <f>IF(E153=""," ","– "&amp;COUNTIF(B$3:B155,$B153))</f>
        <v>– 3</v>
      </c>
      <c r="D153" s="25" t="s">
        <v>28</v>
      </c>
      <c r="E153" s="325">
        <v>44718.416666666664</v>
      </c>
      <c r="F153" s="315" t="s">
        <v>484</v>
      </c>
      <c r="G153" s="117" t="s">
        <v>154</v>
      </c>
      <c r="H153" s="306" t="str">
        <f ca="1">IF(E153="","",IF(AND(DAY(E153)&lt;DAY(TODAY()),$A153=" "),"???",IF($A153=" ",IF(AND(DAY(E153)=DAY(TODAY()),HOUR(E153)&lt;=HOUR(NOW())+1),IF(AND(HOUR(E153)+2&lt;=HOUR(NOW()),DAY(E153)&lt;=DAY(TODAY()),MINUTE(E153)&lt;=MINUTE(NOW())),"???",IF(OR(MINUTE(E153)&lt;=MINUTE(NOW()),HOUR(E153)&lt;=HOUR(NOW())),"!!!","")),""),"")))</f>
        <v/>
      </c>
      <c r="I153" s="27" t="s">
        <v>23</v>
      </c>
      <c r="J153" s="175">
        <f>IF(I153="","",IF(_xlfn.XLOOKUP(I153,I$3:I152,$AV$3:AV152,0,,-1)=AV153,_xlfn.XLOOKUP(I153,I$3:I152,J$3:J152,1,,-1)+1,1))</f>
        <v>3</v>
      </c>
      <c r="K153" s="176">
        <f>IF(I153="","",_xlfn.XLOOKUP(I153,I$3:I152,K$3:K152,0,,-1)+IF($D153=" ",1,0))</f>
        <v>0</v>
      </c>
      <c r="L153" s="118">
        <v>2.42</v>
      </c>
      <c r="M153" s="119">
        <v>15.41</v>
      </c>
      <c r="N153" s="318" t="b">
        <v>0</v>
      </c>
      <c r="O153" s="102">
        <f>IF(OR(W153="",W154=""),"",ROUND(IF(L155&gt;0,IF(M153&gt;0,M153,IF(M154&gt;0,IF(N153=TRUE,ROUND((M154*W153)/W154,0),(M154*W153)/W154),IF(N153=TRUE,ROUND((M155*W153)/W155,0),(M155*W153)/W155))),IF(M153&gt;0,M153,IF(N153=TRUE,ROUND((M154*W153)/W154,0),(M154*W153)/W154))),2))</f>
        <v>15.41</v>
      </c>
      <c r="P153" s="33">
        <f t="shared" si="60"/>
        <v>37.292200000000001</v>
      </c>
      <c r="Q153" s="301">
        <f>IF($A153="Anulado",0,IF(OR($A153="LOSS",$A153="OK"),IF(OR($D153="W",$D153="1/2W",$D153="1/2L"),P153-O153,IF($D153="L",-O153,0))+IF(OR($D154="W",$D154="1/2W",$D154="1/2L"),P154-O154,IF($D154="L",-O154,0))+IF(OR($D155="W",$D155="1/2W",$D155="1/2L"),P155-O155,IF($D155="L",-O155,0)),IF(AND(OR($D153="W",$D153="1/2W",$D153="1/2L"),D154="W"),P153+P154-SUM(O153:O155)+_xlfn.XLOOKUP("X",D153:D155,O153:O155,0),IF(AND(D153=TRUE,D155="W"),P153+P155-SUM(O153:O155),IF(AND(D154="W",D155="W"),P154+P155-SUM(O153:O155)+_xlfn.XLOOKUP("X",D153:D155,O153:O155,0),IF(L155&gt;0,IF(OR($D153="W",$D153="1/2W",$D153="1/2L"),P153-SUM(O153:O155)+_xlfn.XLOOKUP("X",D153:D155,O153:O155,0),IF(OR($D153="W",$D153="1/2W",$D153="1/2L"),P154-SUM(O153:O155)+_xlfn.XLOOKUP("X",D153:D155,O153:O155,0),IF(OR($D153="W",$D153="1/2W",$D153="1/2L"),P155-SUM(O153:O155)+_xlfn.XLOOKUP("X",D153:D155,O153:O155,0),IF(SUM(P153:P155)/3-SUM(O153:O155)+_xlfn.XLOOKUP("X",D153:D155,O153:O155,0)&gt;0,SUM(P153:P155)/3-SUM(O153:O155)+_xlfn.XLOOKUP("X",D153:D155,O153:O155,0),LARGE(P153:P155,1)-SUM(O153:O155))))),IF(OR($D153="W",$D153="1/2W",$D153="1/2L"),P153-SUM(O153:O154)+_xlfn.XLOOKUP("X",D153:D155,O153:O155,0),IF(OR($D153="W",$D153="1/2W",$D153="1/2L"),P154-SUM(O153:O154)+_xlfn.XLOOKUP("X",D153:D155,O153:O155,0),SUM(P153:P154)/2-SUM(O153:O154)+_xlfn.XLOOKUP("X",D153:D155,O153:O155,0)))))))))</f>
        <v>4.5649999999999942</v>
      </c>
      <c r="R153" s="300">
        <f>IF(Q153=0,0,Q153/SUM(O153:O155))</f>
        <v>0.14085158901573572</v>
      </c>
      <c r="S153" s="285">
        <f>IF($B153=$B150,IF(OR($A153="LOSS",$A153="OK",$A153="Anulada"),Q153,0)+S150,IF(OR($A153="LOSS",$A153="OK",$A153="Anulada"),Q153,0))</f>
        <v>7.1705799999999984</v>
      </c>
      <c r="T153" s="285">
        <f>IF($B153="",0,IF($B153=$B150,IF(G155="",IF(OR(G153="DNB1",G153="DNB2",G153="AH1(0)",G153="AH2(0)",G153="AH1(1)",G153="AH2(1)",G153="AH1(2)",G153="AH2(2)",G153="AH1(3)",G153="AH2(3)",G153="AH1(4)",G153="AH2(4)"),0,IF(Q153&lt;0,IF(G155="",SMALL(P153:P155,1)-SUM(O153:O155),0),SMALL(P153:P155,1)-SUM(O153:O155))),IF(Q153&lt;0,IF(G155="",SMALL(P153:P155,1)-SUM(O153:O155),0),SMALL(P153:P155,1)-SUM(O153:O155)))+T150,IF(G155="",IF(OR(G153="DNB1",G153="DNB2",G153="AH1(0)",G153="AH2(0)",G153="AH1(1)",G153="AH2(1)",G153="AH1(2)",G153="AH2(2)",G153="AH1(3)",G153="AH2(3)",G153="AH1(4)",G153="AH2(4)"),0,IF(Q153&lt;0,IF(G155="",SMALL(P153:P155,1)-SUM(O153:O155),0),SMALL(P153:P155,1)-SUM(O153:O155))),IF(Q153&lt;0,IF(G155="",SMALL(P153:P155,1)-SUM(O153:O155),0),SMALL(P153:P155,1)-SUM(O153:O155)))))</f>
        <v>2.591080000000006</v>
      </c>
      <c r="U153" s="285">
        <f>IF($B153=$B150,IF(Q153&lt;0,IF(G155="",Q153,0),Q153)+U150,Q153)</f>
        <v>7.1705799999999984</v>
      </c>
      <c r="V153" s="287">
        <f>IF(U153=0,0,U153/X153)</f>
        <v>6.6622503019604193E-2</v>
      </c>
      <c r="W153" s="34">
        <f>IF(L153="","",IF(L155&gt;0,(SUM(L153:L155)/L153)/(SUM(L153:L155)/L153+SUM(L153:L155)/L154+SUM(L153:L155)/L155),L154/SUM(L153:L154)))</f>
        <v>0.47334058759521219</v>
      </c>
      <c r="X153" s="322">
        <f>IF($B153=$B150,X150+SUM(O153:O155),SUM(O153:O155))</f>
        <v>107.63</v>
      </c>
      <c r="Y153" s="285">
        <f>IF($A153=" ",SUM(O153:O155),0)+Y150</f>
        <v>0</v>
      </c>
      <c r="Z153" s="285">
        <f>IF($B153="","",Z150+Q153)</f>
        <v>-5.0947017910448018</v>
      </c>
      <c r="AA153" s="225">
        <f t="shared" ref="AA153:AG162" si="62">IF($I153=AA$2,IF(OR($D153="W",$D153="1/2W",$D153="1/2L"),$P153-$O153,IF($D153="X",0,-$O153)),0)</f>
        <v>0</v>
      </c>
      <c r="AB153" s="225">
        <f t="shared" si="62"/>
        <v>0</v>
      </c>
      <c r="AC153" s="225">
        <f t="shared" si="62"/>
        <v>0</v>
      </c>
      <c r="AD153" s="225">
        <f t="shared" si="62"/>
        <v>0</v>
      </c>
      <c r="AE153" s="225">
        <f t="shared" si="62"/>
        <v>0</v>
      </c>
      <c r="AF153" s="227">
        <f t="shared" si="62"/>
        <v>-15.41</v>
      </c>
      <c r="AG153" s="224">
        <f t="shared" si="62"/>
        <v>0</v>
      </c>
      <c r="AH153" s="223">
        <f t="shared" si="45"/>
        <v>0</v>
      </c>
      <c r="AI153" s="224">
        <f t="shared" si="46"/>
        <v>0</v>
      </c>
      <c r="AJ153" s="223">
        <f t="shared" si="47"/>
        <v>0</v>
      </c>
      <c r="AK153" s="224">
        <f t="shared" si="48"/>
        <v>0</v>
      </c>
      <c r="AL153" s="223">
        <f t="shared" si="49"/>
        <v>0</v>
      </c>
      <c r="AM153" s="224">
        <f t="shared" si="50"/>
        <v>0</v>
      </c>
      <c r="AN153" s="223">
        <f t="shared" si="51"/>
        <v>0</v>
      </c>
      <c r="AO153" s="224">
        <f t="shared" si="52"/>
        <v>0</v>
      </c>
      <c r="AP153" s="223">
        <f t="shared" si="53"/>
        <v>0</v>
      </c>
      <c r="AQ153" s="224">
        <f t="shared" si="54"/>
        <v>0</v>
      </c>
      <c r="AR153" s="223">
        <f t="shared" si="55"/>
        <v>0</v>
      </c>
      <c r="AS153" s="224">
        <f t="shared" si="56"/>
        <v>1</v>
      </c>
      <c r="AT153" s="223">
        <f t="shared" si="57"/>
        <v>0</v>
      </c>
      <c r="AU153" s="225">
        <f t="shared" si="58"/>
        <v>0</v>
      </c>
      <c r="AV153" s="231" t="str">
        <f>IF($B153="","",$B153)</f>
        <v>6</v>
      </c>
    </row>
    <row r="154" spans="1:48" ht="14.5" customHeight="1" x14ac:dyDescent="0.2">
      <c r="A154" s="308"/>
      <c r="B154" s="282"/>
      <c r="C154" s="303"/>
      <c r="D154" s="39" t="s">
        <v>31</v>
      </c>
      <c r="E154" s="277"/>
      <c r="F154" s="291"/>
      <c r="G154" s="120" t="s">
        <v>172</v>
      </c>
      <c r="H154" s="277"/>
      <c r="I154" s="42" t="s">
        <v>18</v>
      </c>
      <c r="J154" s="177">
        <f>IF(I154="","",IF(_xlfn.XLOOKUP(I154,I$3:I153,$AV$3:AV153,0,,-1)=AV154,_xlfn.XLOOKUP(I154,I$3:I153,J$3:J153,1,,-1)+1,1))</f>
        <v>1</v>
      </c>
      <c r="K154" s="178">
        <f>IF(I154="","",_xlfn.XLOOKUP(I154,I$3:I153,K$3:K153,0,,-1)+IF($D154=" ",1,0))</f>
        <v>0</v>
      </c>
      <c r="L154" s="121">
        <v>2.1749999999999998</v>
      </c>
      <c r="M154" s="122">
        <v>17</v>
      </c>
      <c r="N154" s="294"/>
      <c r="O154" s="47">
        <f>IF(OR(W153="",W154=""),"",ROUND(IF(L155&gt;0,IF(M154&gt;0,M154,IF(M153&gt;0,IF(N153=TRUE,ROUND((M153*W154)/W153,0),(M153*W154)/W153),IF(M154&gt;0,IF(N153=TRUE,ROUND(M154,0),M154),IF(M155&gt;0,IF(N153=TRUE,ROUND(O155*W154/W155,0),O155*W154/W155),0)))),IF(M154&gt;0,M154,IF(N153=TRUE,ROUND((M153*W154)/W153,0),(M153*W154)/W153))),2))</f>
        <v>17</v>
      </c>
      <c r="P154" s="48">
        <f t="shared" si="60"/>
        <v>36.974999999999994</v>
      </c>
      <c r="Q154" s="277"/>
      <c r="R154" s="286"/>
      <c r="S154" s="286"/>
      <c r="T154" s="286"/>
      <c r="U154" s="286"/>
      <c r="V154" s="288"/>
      <c r="W154" s="49">
        <f>IF(L154="","",IF(L155&gt;0,(SUM(L153:L155)/L154)/(SUM(L153:L155)/L153+SUM(L153:L155)/L154+SUM(L153:L155)/L155),L153/SUM(L153:L154)))</f>
        <v>0.52665941240478786</v>
      </c>
      <c r="X154" s="311"/>
      <c r="Y154" s="298"/>
      <c r="Z154" s="298"/>
      <c r="AA154" s="227">
        <f t="shared" si="62"/>
        <v>19.974999999999994</v>
      </c>
      <c r="AB154" s="225">
        <f t="shared" si="62"/>
        <v>0</v>
      </c>
      <c r="AC154" s="225">
        <f t="shared" si="62"/>
        <v>0</v>
      </c>
      <c r="AD154" s="225">
        <f t="shared" si="62"/>
        <v>0</v>
      </c>
      <c r="AE154" s="225">
        <f t="shared" si="62"/>
        <v>0</v>
      </c>
      <c r="AF154" s="225">
        <f t="shared" si="62"/>
        <v>0</v>
      </c>
      <c r="AG154" s="224">
        <f t="shared" si="62"/>
        <v>0</v>
      </c>
      <c r="AH154" s="223">
        <f t="shared" si="45"/>
        <v>1</v>
      </c>
      <c r="AI154" s="224">
        <f t="shared" si="46"/>
        <v>0</v>
      </c>
      <c r="AJ154" s="223">
        <f t="shared" si="47"/>
        <v>0</v>
      </c>
      <c r="AK154" s="224">
        <f t="shared" si="48"/>
        <v>0</v>
      </c>
      <c r="AL154" s="223">
        <f t="shared" si="49"/>
        <v>0</v>
      </c>
      <c r="AM154" s="224">
        <f t="shared" si="50"/>
        <v>0</v>
      </c>
      <c r="AN154" s="223">
        <f t="shared" si="51"/>
        <v>0</v>
      </c>
      <c r="AO154" s="224">
        <f t="shared" si="52"/>
        <v>0</v>
      </c>
      <c r="AP154" s="223">
        <f t="shared" si="53"/>
        <v>0</v>
      </c>
      <c r="AQ154" s="224">
        <f t="shared" si="54"/>
        <v>0</v>
      </c>
      <c r="AR154" s="223">
        <f t="shared" si="55"/>
        <v>0</v>
      </c>
      <c r="AS154" s="224">
        <f t="shared" si="56"/>
        <v>0</v>
      </c>
      <c r="AT154" s="223">
        <f t="shared" si="57"/>
        <v>0</v>
      </c>
      <c r="AU154" s="225">
        <f t="shared" si="58"/>
        <v>0</v>
      </c>
      <c r="AV154" s="231" t="str">
        <f>IF($B153="","",$B153)</f>
        <v>6</v>
      </c>
    </row>
    <row r="155" spans="1:48" ht="14.5" customHeight="1" x14ac:dyDescent="0.2">
      <c r="A155" s="309"/>
      <c r="B155" s="283"/>
      <c r="C155" s="304"/>
      <c r="D155" s="54" t="s">
        <v>32</v>
      </c>
      <c r="E155" s="278"/>
      <c r="F155" s="292"/>
      <c r="G155" s="134"/>
      <c r="H155" s="278"/>
      <c r="I155" s="57"/>
      <c r="J155" s="179" t="str">
        <f>IF(I155="","",IF(_xlfn.XLOOKUP(I155,I$3:I154,$AV$3:AV154,0,,-1)=AV155,_xlfn.XLOOKUP(I155,I$3:I154,J$3:J154,1,,-1)+1,1))</f>
        <v/>
      </c>
      <c r="K155" s="63" t="str">
        <f>IF(I155="","",_xlfn.XLOOKUP(I155,I$3:I154,K$3:K154,0,,-1)+IF($D155=" ",1,0))</f>
        <v/>
      </c>
      <c r="L155" s="55"/>
      <c r="M155" s="128"/>
      <c r="N155" s="295"/>
      <c r="O155" s="62" t="str">
        <f>IF(OR(W153="",W154=""),"",IF(L155&gt;0,ROUND(IF(M155&gt;0,M155,IF(M153&gt;0,IF(N153=TRUE,ROUND((M153*W155)/W153,0),(M153*W155)/W153),IF(M154&gt;0,IF(N153=TRUE,ROUND((M154*W155)/W154,0),(M154*W155)/W154),IF(M155&gt;0,M155,0)))),2),""))</f>
        <v/>
      </c>
      <c r="P155" s="63" t="str">
        <f t="shared" si="60"/>
        <v/>
      </c>
      <c r="Q155" s="278"/>
      <c r="R155" s="278"/>
      <c r="S155" s="278"/>
      <c r="T155" s="278"/>
      <c r="U155" s="278"/>
      <c r="V155" s="289"/>
      <c r="W155" s="64" t="str">
        <f>IF(L155="","",(SUM(L153:L155)/L155)/(SUM(L153:L155)/L153+SUM(L153:L155)/L154+SUM(L153:L155)/L155))</f>
        <v/>
      </c>
      <c r="X155" s="311"/>
      <c r="Y155" s="298"/>
      <c r="Z155" s="298"/>
      <c r="AA155" s="225">
        <f t="shared" si="62"/>
        <v>0</v>
      </c>
      <c r="AB155" s="225">
        <f t="shared" si="62"/>
        <v>0</v>
      </c>
      <c r="AC155" s="225">
        <f t="shared" si="62"/>
        <v>0</v>
      </c>
      <c r="AD155" s="225">
        <f t="shared" si="62"/>
        <v>0</v>
      </c>
      <c r="AE155" s="225">
        <f t="shared" si="62"/>
        <v>0</v>
      </c>
      <c r="AF155" s="225">
        <f t="shared" si="62"/>
        <v>0</v>
      </c>
      <c r="AG155" s="224">
        <f t="shared" si="62"/>
        <v>0</v>
      </c>
      <c r="AH155" s="223">
        <f t="shared" si="45"/>
        <v>0</v>
      </c>
      <c r="AI155" s="224">
        <f t="shared" si="46"/>
        <v>0</v>
      </c>
      <c r="AJ155" s="223">
        <f t="shared" si="47"/>
        <v>0</v>
      </c>
      <c r="AK155" s="224">
        <f t="shared" si="48"/>
        <v>0</v>
      </c>
      <c r="AL155" s="223">
        <f t="shared" si="49"/>
        <v>0</v>
      </c>
      <c r="AM155" s="224">
        <f t="shared" si="50"/>
        <v>0</v>
      </c>
      <c r="AN155" s="223">
        <f t="shared" si="51"/>
        <v>0</v>
      </c>
      <c r="AO155" s="224">
        <f t="shared" si="52"/>
        <v>0</v>
      </c>
      <c r="AP155" s="223">
        <f t="shared" si="53"/>
        <v>0</v>
      </c>
      <c r="AQ155" s="224">
        <f t="shared" si="54"/>
        <v>0</v>
      </c>
      <c r="AR155" s="223">
        <f t="shared" si="55"/>
        <v>0</v>
      </c>
      <c r="AS155" s="224">
        <f t="shared" si="56"/>
        <v>0</v>
      </c>
      <c r="AT155" s="223">
        <f t="shared" si="57"/>
        <v>0</v>
      </c>
      <c r="AU155" s="225">
        <f t="shared" si="58"/>
        <v>0</v>
      </c>
      <c r="AV155" s="231" t="str">
        <f>IF($B153="","",$B153)</f>
        <v>6</v>
      </c>
    </row>
    <row r="156" spans="1:48" ht="14.5" customHeight="1" x14ac:dyDescent="0.2">
      <c r="A156" s="307" t="str">
        <f>IF(OR(D156="W",D157="W",D158="W",D156="1/2W",D157="1/2W",D158="1/2W",D156="1/2L",D157="1/2L",D158="1/2L"),"OK",IF(OR(D156="L",D157="L",D158="L"),"LOSS",IF(OR(D156="X",D157="X",D158="X"),"Anulado"," ")))</f>
        <v>OK</v>
      </c>
      <c r="B156" s="317" t="str">
        <f>IF(E156="","",$B153)</f>
        <v>6</v>
      </c>
      <c r="C156" s="305" t="str">
        <f>IF(E156=""," ","– "&amp;COUNTIF(B$3:B158,$B156))</f>
        <v>– 4</v>
      </c>
      <c r="D156" s="65" t="s">
        <v>31</v>
      </c>
      <c r="E156" s="326">
        <v>44723.1875</v>
      </c>
      <c r="F156" s="314" t="s">
        <v>485</v>
      </c>
      <c r="G156" s="136">
        <v>1</v>
      </c>
      <c r="H156" s="313" t="str">
        <f ca="1">IF(E156="","",IF(AND(DAY(E156)&lt;DAY(TODAY()),$A156=" "),"???",IF($A156=" ",IF(AND(DAY(E156)=DAY(TODAY()),HOUR(E156)&lt;=HOUR(NOW())+1),IF(AND(HOUR(E156)+2&lt;=HOUR(NOW()),DAY(E156)&lt;=DAY(TODAY()),MINUTE(E156)&lt;=MINUTE(NOW())),"???",IF(OR(MINUTE(E156)&lt;=MINUTE(NOW()),HOUR(E156)&lt;=HOUR(NOW())),"!!!","")),""),"")))</f>
        <v/>
      </c>
      <c r="I156" s="67" t="s">
        <v>19</v>
      </c>
      <c r="J156" s="69">
        <f>IF(I156="","",IF(_xlfn.XLOOKUP(I156,I$3:I155,$AV$3:AV155,0,,-1)=AV156,_xlfn.XLOOKUP(I156,I$3:I155,J$3:J155,1,,-1)+1,1))</f>
        <v>1</v>
      </c>
      <c r="K156" s="173">
        <f>IF(I156="","",_xlfn.XLOOKUP(I156,I$3:I155,K$3:K155,0,,-1)+IF($D156=" ",1,0))</f>
        <v>0</v>
      </c>
      <c r="L156" s="70">
        <v>1.44</v>
      </c>
      <c r="M156" s="71">
        <v>95</v>
      </c>
      <c r="N156" s="293" t="b">
        <v>0</v>
      </c>
      <c r="O156" s="72">
        <f>IF(OR(W156="",W157=""),"",ROUND(IF(L158&gt;0,IF(M156&gt;0,M156,IF(M157&gt;0,IF(N156=TRUE,ROUND((M157*W156)/W157,0),(M157*W156)/W157),IF(N156=TRUE,ROUND((M158*W156)/W158,0),(M158*W156)/W158))),IF(M156&gt;0,M156,IF(N156=TRUE,ROUND((M157*W156)/W157,0),(M157*W156)/W157))),2))</f>
        <v>95</v>
      </c>
      <c r="P156" s="73">
        <f t="shared" si="60"/>
        <v>136.79999999999998</v>
      </c>
      <c r="Q156" s="320">
        <f>IF($A156="Anulado",0,IF(OR($A156="LOSS",$A156="OK"),IF(OR($D156="W",$D156="1/2W",$D156="1/2L"),P156-O156,IF($D156="L",-O156,0))+IF(OR($D157="W",$D157="1/2W",$D157="1/2L"),P157-O157,IF($D157="L",-O157,0))+IF(OR($D158="W",$D158="1/2W",$D158="1/2L"),P158-O158,IF($D158="L",-O158,0)),IF(AND(OR($D156="W",$D156="1/2W",$D156="1/2L"),D157="W"),P156+P157-SUM(O156:O158)+_xlfn.XLOOKUP("X",D156:D158,O156:O158,0),IF(AND(D156=TRUE,D158="W"),P156+P158-SUM(O156:O158),IF(AND(D157="W",D158="W"),P157+P158-SUM(O156:O158)+_xlfn.XLOOKUP("X",D156:D158,O156:O158,0),IF(L158&gt;0,IF(OR($D156="W",$D156="1/2W",$D156="1/2L"),P156-SUM(O156:O158)+_xlfn.XLOOKUP("X",D156:D158,O156:O158,0),IF(OR($D156="W",$D156="1/2W",$D156="1/2L"),P157-SUM(O156:O158)+_xlfn.XLOOKUP("X",D156:D158,O156:O158,0),IF(OR($D156="W",$D156="1/2W",$D156="1/2L"),P158-SUM(O156:O158)+_xlfn.XLOOKUP("X",D156:D158,O156:O158,0),IF(SUM(P156:P158)/3-SUM(O156:O158)+_xlfn.XLOOKUP("X",D156:D158,O156:O158,0)&gt;0,SUM(P156:P158)/3-SUM(O156:O158)+_xlfn.XLOOKUP("X",D156:D158,O156:O158,0),LARGE(P156:P158,1)-SUM(O156:O158))))),IF(OR($D156="W",$D156="1/2W",$D156="1/2L"),P156-SUM(O156:O157)+_xlfn.XLOOKUP("X",D156:D158,O156:O158,0),IF(OR($D156="W",$D156="1/2W",$D156="1/2L"),P157-SUM(O156:O157)+_xlfn.XLOOKUP("X",D156:D158,O156:O158,0),SUM(P156:P157)/2-SUM(O156:O157)+_xlfn.XLOOKUP("X",D156:D158,O156:O158,0)))))))))</f>
        <v>7.7999999999999829</v>
      </c>
      <c r="R156" s="319">
        <f>IF(Q156=0,0,Q156/SUM(O156:O158))</f>
        <v>6.0465116279069635E-2</v>
      </c>
      <c r="S156" s="296">
        <f>IF($B156=$B153,IF(OR($A156="LOSS",$A156="OK",$A156="Anulada"),Q156,0)+S153,IF(OR($A156="LOSS",$A156="OK",$A156="Anulada"),Q156,0))</f>
        <v>14.97057999999998</v>
      </c>
      <c r="T156" s="296">
        <f>IF($B156=$B153,IF(Q156&lt;0,IF(G158="",Q156,0),Q156)+T153,Q156)</f>
        <v>10.391079999999988</v>
      </c>
      <c r="U156" s="296">
        <f>IF($B156=$B153,IF(Q156&lt;0,IF(G158="",Q156,0),Q156)+U153,Q156)</f>
        <v>14.97057999999998</v>
      </c>
      <c r="V156" s="323">
        <f>IF(U156=0,0,U156/X156)</f>
        <v>6.3265773570553102E-2</v>
      </c>
      <c r="W156" s="74">
        <f>IF(L156="","",IF(L158&gt;0,(SUM(L156:L158)/L156)/(SUM(L156:L158)/L156+SUM(L156:L158)/L157+SUM(L156:L158)/L158),L157/SUM(L156:L157)))</f>
        <v>0.73529411764705888</v>
      </c>
      <c r="X156" s="321">
        <f>IF($B156=$B153,X153+SUM(O156:O158),SUM(O156:O158))</f>
        <v>236.63</v>
      </c>
      <c r="Y156" s="296">
        <f>IF($A156=" ",SUM(O156:O158),0)+Y153</f>
        <v>0</v>
      </c>
      <c r="Z156" s="296">
        <f>IF($B156="","",Z153+Q156)</f>
        <v>2.7052982089551811</v>
      </c>
      <c r="AA156" s="225">
        <f t="shared" si="62"/>
        <v>0</v>
      </c>
      <c r="AB156" s="227">
        <f t="shared" si="62"/>
        <v>41.799999999999983</v>
      </c>
      <c r="AC156" s="225">
        <f t="shared" si="62"/>
        <v>0</v>
      </c>
      <c r="AD156" s="225">
        <f t="shared" si="62"/>
        <v>0</v>
      </c>
      <c r="AE156" s="225">
        <f t="shared" si="62"/>
        <v>0</v>
      </c>
      <c r="AF156" s="225">
        <f t="shared" si="62"/>
        <v>0</v>
      </c>
      <c r="AG156" s="224">
        <f t="shared" si="62"/>
        <v>0</v>
      </c>
      <c r="AH156" s="223">
        <f t="shared" si="45"/>
        <v>0</v>
      </c>
      <c r="AI156" s="224">
        <f t="shared" si="46"/>
        <v>0</v>
      </c>
      <c r="AJ156" s="223">
        <f t="shared" si="47"/>
        <v>1</v>
      </c>
      <c r="AK156" s="224">
        <f t="shared" si="48"/>
        <v>0</v>
      </c>
      <c r="AL156" s="223">
        <f t="shared" si="49"/>
        <v>0</v>
      </c>
      <c r="AM156" s="224">
        <f t="shared" si="50"/>
        <v>0</v>
      </c>
      <c r="AN156" s="223">
        <f t="shared" si="51"/>
        <v>0</v>
      </c>
      <c r="AO156" s="224">
        <f t="shared" si="52"/>
        <v>0</v>
      </c>
      <c r="AP156" s="223">
        <f t="shared" si="53"/>
        <v>0</v>
      </c>
      <c r="AQ156" s="224">
        <f t="shared" si="54"/>
        <v>0</v>
      </c>
      <c r="AR156" s="223">
        <f t="shared" si="55"/>
        <v>0</v>
      </c>
      <c r="AS156" s="224">
        <f t="shared" si="56"/>
        <v>0</v>
      </c>
      <c r="AT156" s="223">
        <f t="shared" si="57"/>
        <v>0</v>
      </c>
      <c r="AU156" s="225">
        <f t="shared" si="58"/>
        <v>0</v>
      </c>
      <c r="AV156" s="232" t="str">
        <f>IF($B156="","",$B156)</f>
        <v>6</v>
      </c>
    </row>
    <row r="157" spans="1:48" ht="14.5" customHeight="1" x14ac:dyDescent="0.2">
      <c r="A157" s="308"/>
      <c r="B157" s="282"/>
      <c r="C157" s="303"/>
      <c r="D157" s="79" t="s">
        <v>28</v>
      </c>
      <c r="E157" s="277"/>
      <c r="F157" s="291"/>
      <c r="G157" s="80" t="s">
        <v>36</v>
      </c>
      <c r="H157" s="277"/>
      <c r="I157" s="81" t="s">
        <v>18</v>
      </c>
      <c r="J157" s="83">
        <f>IF(I157="","",IF(_xlfn.XLOOKUP(I157,I$3:I156,$AV$3:AV156,0,,-1)=AV157,_xlfn.XLOOKUP(I157,I$3:I156,J$3:J156,1,,-1)+1,1))</f>
        <v>2</v>
      </c>
      <c r="K157" s="174">
        <f>IF(I157="","",_xlfn.XLOOKUP(I157,I$3:I156,K$3:K156,0,,-1)+IF($D157=" ",1,0))</f>
        <v>0</v>
      </c>
      <c r="L157" s="84">
        <v>4</v>
      </c>
      <c r="M157" s="85">
        <v>34</v>
      </c>
      <c r="N157" s="294"/>
      <c r="O157" s="86">
        <f>IF(OR(W156="",W157=""),"",ROUND(IF(L158&gt;0,IF(M157&gt;0,M157,IF(M156&gt;0,IF(N156=TRUE,ROUND((M156*W157)/W156,0),(M156*W157)/W156),IF(M157&gt;0,IF(N156=TRUE,ROUND(M157,0),M157),IF(M158&gt;0,IF(N156=TRUE,ROUND(O158*W157/W158,0),O158*W157/W158),0)))),IF(M157&gt;0,M157,IF(N156=TRUE,ROUND((M156*W157)/W156,0),(M156*W157)/W156))),2))</f>
        <v>34</v>
      </c>
      <c r="P157" s="87">
        <f t="shared" si="60"/>
        <v>136</v>
      </c>
      <c r="Q157" s="277"/>
      <c r="R157" s="286"/>
      <c r="S157" s="286"/>
      <c r="T157" s="286"/>
      <c r="U157" s="286"/>
      <c r="V157" s="288"/>
      <c r="W157" s="88">
        <f>IF(L157="","",IF(L158&gt;0,(SUM(L156:L158)/L157)/(SUM(L156:L158)/L156+SUM(L156:L158)/L157+SUM(L156:L158)/L158),L156/SUM(L156:L157)))</f>
        <v>0.26470588235294118</v>
      </c>
      <c r="X157" s="311"/>
      <c r="Y157" s="298"/>
      <c r="Z157" s="298"/>
      <c r="AA157" s="227">
        <f t="shared" si="62"/>
        <v>-34</v>
      </c>
      <c r="AB157" s="225">
        <f t="shared" si="62"/>
        <v>0</v>
      </c>
      <c r="AC157" s="225">
        <f t="shared" si="62"/>
        <v>0</v>
      </c>
      <c r="AD157" s="225">
        <f t="shared" si="62"/>
        <v>0</v>
      </c>
      <c r="AE157" s="225">
        <f t="shared" si="62"/>
        <v>0</v>
      </c>
      <c r="AF157" s="225">
        <f t="shared" si="62"/>
        <v>0</v>
      </c>
      <c r="AG157" s="224">
        <f t="shared" si="62"/>
        <v>0</v>
      </c>
      <c r="AH157" s="223">
        <f t="shared" si="45"/>
        <v>0</v>
      </c>
      <c r="AI157" s="224">
        <f t="shared" si="46"/>
        <v>1</v>
      </c>
      <c r="AJ157" s="223">
        <f t="shared" si="47"/>
        <v>0</v>
      </c>
      <c r="AK157" s="224">
        <f t="shared" si="48"/>
        <v>0</v>
      </c>
      <c r="AL157" s="223">
        <f t="shared" si="49"/>
        <v>0</v>
      </c>
      <c r="AM157" s="224">
        <f t="shared" si="50"/>
        <v>0</v>
      </c>
      <c r="AN157" s="223">
        <f t="shared" si="51"/>
        <v>0</v>
      </c>
      <c r="AO157" s="224">
        <f t="shared" si="52"/>
        <v>0</v>
      </c>
      <c r="AP157" s="223">
        <f t="shared" si="53"/>
        <v>0</v>
      </c>
      <c r="AQ157" s="224">
        <f t="shared" si="54"/>
        <v>0</v>
      </c>
      <c r="AR157" s="223">
        <f t="shared" si="55"/>
        <v>0</v>
      </c>
      <c r="AS157" s="224">
        <f t="shared" si="56"/>
        <v>0</v>
      </c>
      <c r="AT157" s="223">
        <f t="shared" si="57"/>
        <v>0</v>
      </c>
      <c r="AU157" s="225">
        <f t="shared" si="58"/>
        <v>0</v>
      </c>
      <c r="AV157" s="232" t="str">
        <f>IF($B156="","",$B156)</f>
        <v>6</v>
      </c>
    </row>
    <row r="158" spans="1:48" ht="14.5" customHeight="1" x14ac:dyDescent="0.2">
      <c r="A158" s="309"/>
      <c r="B158" s="283"/>
      <c r="C158" s="304"/>
      <c r="D158" s="90" t="s">
        <v>32</v>
      </c>
      <c r="E158" s="278"/>
      <c r="F158" s="292"/>
      <c r="G158" s="109"/>
      <c r="H158" s="278"/>
      <c r="I158" s="110"/>
      <c r="J158" s="112" t="str">
        <f>IF(I158="","",IF(_xlfn.XLOOKUP(I158,I$3:I157,$AV$3:AV157,0,,-1)=AV158,_xlfn.XLOOKUP(I158,I$3:I157,J$3:J157,1,,-1)+1,1))</f>
        <v/>
      </c>
      <c r="K158" s="115" t="str">
        <f>IF(I158="","",_xlfn.XLOOKUP(I158,I$3:I157,K$3:K157,0,,-1)+IF($D158=" ",1,0))</f>
        <v/>
      </c>
      <c r="L158" s="113"/>
      <c r="M158" s="96"/>
      <c r="N158" s="295"/>
      <c r="O158" s="114" t="str">
        <f>IF(OR(W156="",W157=""),"",IF(L158&gt;0,ROUND(IF(M158&gt;0,M158,IF(M156&gt;0,IF(N156=TRUE,ROUND((M156*W158)/W156,0),(M156*W158)/W156),IF(M157&gt;0,IF(N156=TRUE,ROUND((M157*W158)/W157,0),(M157*W158)/W157),IF(M158&gt;0,M158,0)))),2),""))</f>
        <v/>
      </c>
      <c r="P158" s="115" t="str">
        <f t="shared" si="60"/>
        <v/>
      </c>
      <c r="Q158" s="278"/>
      <c r="R158" s="278"/>
      <c r="S158" s="278"/>
      <c r="T158" s="278"/>
      <c r="U158" s="278"/>
      <c r="V158" s="289"/>
      <c r="W158" s="116" t="str">
        <f>IF(L158="","",(SUM(L156:L158)/L158)/(SUM(L156:L158)/L156+SUM(L156:L158)/L157+SUM(L156:L158)/L158))</f>
        <v/>
      </c>
      <c r="X158" s="311"/>
      <c r="Y158" s="298"/>
      <c r="Z158" s="298"/>
      <c r="AA158" s="225">
        <f t="shared" si="62"/>
        <v>0</v>
      </c>
      <c r="AB158" s="225">
        <f t="shared" si="62"/>
        <v>0</v>
      </c>
      <c r="AC158" s="225">
        <f t="shared" si="62"/>
        <v>0</v>
      </c>
      <c r="AD158" s="225">
        <f t="shared" si="62"/>
        <v>0</v>
      </c>
      <c r="AE158" s="225">
        <f t="shared" si="62"/>
        <v>0</v>
      </c>
      <c r="AF158" s="225">
        <f t="shared" si="62"/>
        <v>0</v>
      </c>
      <c r="AG158" s="224">
        <f t="shared" si="62"/>
        <v>0</v>
      </c>
      <c r="AH158" s="223">
        <f t="shared" si="45"/>
        <v>0</v>
      </c>
      <c r="AI158" s="224">
        <f t="shared" si="46"/>
        <v>0</v>
      </c>
      <c r="AJ158" s="223">
        <f t="shared" si="47"/>
        <v>0</v>
      </c>
      <c r="AK158" s="224">
        <f t="shared" si="48"/>
        <v>0</v>
      </c>
      <c r="AL158" s="223">
        <f t="shared" si="49"/>
        <v>0</v>
      </c>
      <c r="AM158" s="224">
        <f t="shared" si="50"/>
        <v>0</v>
      </c>
      <c r="AN158" s="223">
        <f t="shared" si="51"/>
        <v>0</v>
      </c>
      <c r="AO158" s="224">
        <f t="shared" si="52"/>
        <v>0</v>
      </c>
      <c r="AP158" s="223">
        <f t="shared" si="53"/>
        <v>0</v>
      </c>
      <c r="AQ158" s="224">
        <f t="shared" si="54"/>
        <v>0</v>
      </c>
      <c r="AR158" s="223">
        <f t="shared" si="55"/>
        <v>0</v>
      </c>
      <c r="AS158" s="224">
        <f t="shared" si="56"/>
        <v>0</v>
      </c>
      <c r="AT158" s="223">
        <f t="shared" si="57"/>
        <v>0</v>
      </c>
      <c r="AU158" s="225">
        <f t="shared" si="58"/>
        <v>0</v>
      </c>
      <c r="AV158" s="232" t="str">
        <f>IF($B156="","",$B156)</f>
        <v>6</v>
      </c>
    </row>
    <row r="159" spans="1:48" ht="14.5" customHeight="1" x14ac:dyDescent="0.2">
      <c r="A159" s="312" t="str">
        <f>IF(OR(D159="W",D160="W",D161="W",D159="1/2W",D160="1/2W",D161="1/2W",D159="1/2L",D160="1/2L",D161="1/2L"),"OK",IF(OR(D159="L",D160="L",D161="L"),"LOSS",IF(OR(D159="X",D160="X",D161="X"),"Anulado"," ")))</f>
        <v>OK</v>
      </c>
      <c r="B159" s="316" t="str">
        <f>IF(E159="","",$B156)</f>
        <v>6</v>
      </c>
      <c r="C159" s="302" t="str">
        <f>IF(E159=""," ","– "&amp;COUNTIF(B$3:B161,$B159))</f>
        <v>– 5</v>
      </c>
      <c r="D159" s="25" t="s">
        <v>31</v>
      </c>
      <c r="E159" s="325">
        <v>44719.65625</v>
      </c>
      <c r="F159" s="315" t="s">
        <v>486</v>
      </c>
      <c r="G159" s="117" t="s">
        <v>214</v>
      </c>
      <c r="H159" s="306" t="str">
        <f ca="1">IF(E159="","",IF(AND(DAY(E159)&lt;DAY(TODAY()),$A159=" "),"???",IF($A159=" ",IF(AND(DAY(E159)=DAY(TODAY()),HOUR(E159)&lt;=HOUR(NOW())+1),IF(AND(HOUR(E159)+2&lt;=HOUR(NOW()),DAY(E159)&lt;=DAY(TODAY()),MINUTE(E159)&lt;=MINUTE(NOW())),"???",IF(OR(MINUTE(E159)&lt;=MINUTE(NOW()),HOUR(E159)&lt;=HOUR(NOW())),"!!!","")),""),"")))</f>
        <v/>
      </c>
      <c r="I159" s="27" t="s">
        <v>19</v>
      </c>
      <c r="J159" s="175">
        <f>IF(I159="","",IF(_xlfn.XLOOKUP(I159,I$3:I158,$AV$3:AV158,0,,-1)=AV159,_xlfn.XLOOKUP(I159,I$3:I158,J$3:J158,1,,-1)+1,1))</f>
        <v>2</v>
      </c>
      <c r="K159" s="176">
        <f>IF(I159="","",_xlfn.XLOOKUP(I159,I$3:I158,K$3:K158,0,,-1)+IF($D159=" ",1,0))</f>
        <v>0</v>
      </c>
      <c r="L159" s="118">
        <v>1.8</v>
      </c>
      <c r="M159" s="119"/>
      <c r="N159" s="318" t="b">
        <v>1</v>
      </c>
      <c r="O159" s="102">
        <f>IF(OR(W159="",W160=""),"",ROUND(IF(L161&gt;0,IF(M159&gt;0,M159,IF(M160&gt;0,IF(N159=TRUE,ROUND((M160*W159)/W160,0),(M160*W159)/W160),IF(N159=TRUE,ROUND((M161*W159)/W161,0),(M161*W159)/W161))),IF(M159&gt;0,M159,IF(N159=TRUE,ROUND((M160*W159)/W160,0),(M160*W159)/W160))),2))</f>
        <v>43</v>
      </c>
      <c r="P159" s="33">
        <f t="shared" si="60"/>
        <v>77.400000000000006</v>
      </c>
      <c r="Q159" s="301">
        <f>IF($A159="Anulado",0,IF(OR($A159="LOSS",$A159="OK"),IF(OR($D159="W",$D159="1/2W",$D159="1/2L"),P159-O159,IF($D159="L",-O159,0))+IF(OR($D160="W",$D160="1/2W",$D160="1/2L"),P160-O160,IF($D160="L",-O160,0))+IF(OR($D161="W",$D161="1/2W",$D161="1/2L"),P161-O161,IF($D161="L",-O161,0)),IF(AND(OR($D159="W",$D159="1/2W",$D159="1/2L"),D160="W"),P159+P160-SUM(O159:O161)+_xlfn.XLOOKUP("X",D159:D161,O159:O161,0),IF(AND(D159=TRUE,D161="W"),P159+P161-SUM(O159:O161),IF(AND(D160="W",D161="W"),P160+P161-SUM(O159:O161)+_xlfn.XLOOKUP("X",D159:D161,O159:O161,0),IF(L161&gt;0,IF(OR($D159="W",$D159="1/2W",$D159="1/2L"),P159-SUM(O159:O161)+_xlfn.XLOOKUP("X",D159:D161,O159:O161,0),IF(OR($D159="W",$D159="1/2W",$D159="1/2L"),P160-SUM(O159:O161)+_xlfn.XLOOKUP("X",D159:D161,O159:O161,0),IF(OR($D159="W",$D159="1/2W",$D159="1/2L"),P161-SUM(O159:O161)+_xlfn.XLOOKUP("X",D159:D161,O159:O161,0),IF(SUM(P159:P161)/3-SUM(O159:O161)+_xlfn.XLOOKUP("X",D159:D161,O159:O161,0)&gt;0,SUM(P159:P161)/3-SUM(O159:O161)+_xlfn.XLOOKUP("X",D159:D161,O159:O161,0),LARGE(P159:P161,1)-SUM(O159:O161))))),IF(OR($D159="W",$D159="1/2W",$D159="1/2L"),P159-SUM(O159:O160)+_xlfn.XLOOKUP("X",D159:D161,O159:O161,0),IF(OR($D159="W",$D159="1/2W",$D159="1/2L"),P160-SUM(O159:O160)+_xlfn.XLOOKUP("X",D159:D161,O159:O161,0),SUM(P159:P160)/2-SUM(O159:O160)+_xlfn.XLOOKUP("X",D159:D161,O159:O161,0)))))))))</f>
        <v>9.4000000000000057</v>
      </c>
      <c r="R159" s="300">
        <f>IF(Q159=0,0,Q159/SUM(O159:O161))</f>
        <v>0.13823529411764715</v>
      </c>
      <c r="S159" s="285">
        <f>IF($B159=$B156,IF(OR($A159="LOSS",$A159="OK",$A159="Anulada"),Q159,0)+S156,IF(OR($A159="LOSS",$A159="OK",$A159="Anulada"),Q159,0))</f>
        <v>24.370579999999986</v>
      </c>
      <c r="T159" s="285">
        <f>IF($B159="",0,IF($B159=$B156,IF(G161="",IF(OR(G159="DNB1",G159="DNB2",G159="AH1(0)",G159="AH2(0)",G159="AH1(1)",G159="AH2(1)",G159="AH1(2)",G159="AH2(2)",G159="AH1(3)",G159="AH2(3)",G159="AH1(4)",G159="AH2(4)"),0,IF(Q159&lt;0,IF(G161="",SMALL(P159:P161,1)-SUM(O159:O161),0),SMALL(P159:P161,1)-SUM(O159:O161))),IF(Q159&lt;0,IF(G161="",SMALL(P159:P161,1)-SUM(O159:O161),0),SMALL(P159:P161,1)-SUM(O159:O161)))+T156,IF(G161="",IF(OR(G159="DNB1",G159="DNB2",G159="AH1(0)",G159="AH2(0)",G159="AH1(1)",G159="AH2(1)",G159="AH1(2)",G159="AH2(2)",G159="AH1(3)",G159="AH2(3)",G159="AH1(4)",G159="AH2(4)"),0,IF(Q159&lt;0,IF(G161="",SMALL(P159:P161,1)-SUM(O159:O161),0),SMALL(P159:P161,1)-SUM(O159:O161))),IF(Q159&lt;0,IF(G161="",SMALL(P159:P161,1)-SUM(O159:O161),0),SMALL(P159:P161,1)-SUM(O159:O161)))))</f>
        <v>19.141079999999988</v>
      </c>
      <c r="U159" s="285">
        <f>IF($B159=$B156,IF(Q159&lt;0,IF(G161="",Q159,0),Q159)+U156,Q159)</f>
        <v>24.370579999999986</v>
      </c>
      <c r="V159" s="287">
        <f>IF(U159=0,0,U159/X159)</f>
        <v>8.0000590880740532E-2</v>
      </c>
      <c r="W159" s="34">
        <f>IF(L159="","",IF(L161&gt;0,(SUM(L159:L161)/L159)/(SUM(L159:L161)/L159+SUM(L159:L161)/L160+SUM(L159:L161)/L161),L160/SUM(L159:L160)))</f>
        <v>0.63039014373716629</v>
      </c>
      <c r="X159" s="322">
        <f>IF($B159=$B156,X156+SUM(O159:O161),SUM(O159:O161))</f>
        <v>304.63</v>
      </c>
      <c r="Y159" s="285">
        <f>IF($A159=" ",SUM(O159:O161),0)+Y156</f>
        <v>0</v>
      </c>
      <c r="Z159" s="285">
        <f>IF($B159="","",Z156+Q159)</f>
        <v>12.105298208955187</v>
      </c>
      <c r="AA159" s="225">
        <f t="shared" si="62"/>
        <v>0</v>
      </c>
      <c r="AB159" s="227">
        <f t="shared" si="62"/>
        <v>34.400000000000006</v>
      </c>
      <c r="AC159" s="225">
        <f t="shared" si="62"/>
        <v>0</v>
      </c>
      <c r="AD159" s="225">
        <f t="shared" si="62"/>
        <v>0</v>
      </c>
      <c r="AE159" s="225">
        <f t="shared" si="62"/>
        <v>0</v>
      </c>
      <c r="AF159" s="225">
        <f t="shared" si="62"/>
        <v>0</v>
      </c>
      <c r="AG159" s="224">
        <f t="shared" si="62"/>
        <v>0</v>
      </c>
      <c r="AH159" s="223">
        <f t="shared" si="45"/>
        <v>0</v>
      </c>
      <c r="AI159" s="224">
        <f t="shared" si="46"/>
        <v>0</v>
      </c>
      <c r="AJ159" s="223">
        <f t="shared" si="47"/>
        <v>1</v>
      </c>
      <c r="AK159" s="224">
        <f t="shared" si="48"/>
        <v>0</v>
      </c>
      <c r="AL159" s="223">
        <f t="shared" si="49"/>
        <v>0</v>
      </c>
      <c r="AM159" s="224">
        <f t="shared" si="50"/>
        <v>0</v>
      </c>
      <c r="AN159" s="223">
        <f t="shared" si="51"/>
        <v>0</v>
      </c>
      <c r="AO159" s="224">
        <f t="shared" si="52"/>
        <v>0</v>
      </c>
      <c r="AP159" s="223">
        <f t="shared" si="53"/>
        <v>0</v>
      </c>
      <c r="AQ159" s="224">
        <f t="shared" si="54"/>
        <v>0</v>
      </c>
      <c r="AR159" s="223">
        <f t="shared" si="55"/>
        <v>0</v>
      </c>
      <c r="AS159" s="224">
        <f t="shared" si="56"/>
        <v>0</v>
      </c>
      <c r="AT159" s="223">
        <f t="shared" si="57"/>
        <v>0</v>
      </c>
      <c r="AU159" s="225">
        <f t="shared" si="58"/>
        <v>0</v>
      </c>
      <c r="AV159" s="231" t="str">
        <f>IF($B159="","",$B159)</f>
        <v>6</v>
      </c>
    </row>
    <row r="160" spans="1:48" ht="14.5" customHeight="1" x14ac:dyDescent="0.2">
      <c r="A160" s="308"/>
      <c r="B160" s="282"/>
      <c r="C160" s="303"/>
      <c r="D160" s="39" t="s">
        <v>28</v>
      </c>
      <c r="E160" s="277"/>
      <c r="F160" s="291"/>
      <c r="G160" s="120" t="s">
        <v>215</v>
      </c>
      <c r="H160" s="277"/>
      <c r="I160" s="42" t="s">
        <v>18</v>
      </c>
      <c r="J160" s="177">
        <f>IF(I160="","",IF(_xlfn.XLOOKUP(I160,I$3:I159,$AV$3:AV159,0,,-1)=AV160,_xlfn.XLOOKUP(I160,I$3:I159,J$3:J159,1,,-1)+1,1))</f>
        <v>3</v>
      </c>
      <c r="K160" s="178">
        <f>IF(I160="","",_xlfn.XLOOKUP(I160,I$3:I159,K$3:K159,0,,-1)+IF($D160=" ",1,0))</f>
        <v>0</v>
      </c>
      <c r="L160" s="121">
        <v>3.07</v>
      </c>
      <c r="M160" s="122">
        <v>25</v>
      </c>
      <c r="N160" s="294"/>
      <c r="O160" s="47">
        <f>IF(OR(W159="",W160=""),"",ROUND(IF(L161&gt;0,IF(M160&gt;0,M160,IF(M159&gt;0,IF(N159=TRUE,ROUND((M159*W160)/W159,0),(M159*W160)/W159),IF(M160&gt;0,IF(N159=TRUE,ROUND(M160,0),M160),IF(M161&gt;0,IF(N159=TRUE,ROUND(O161*W160/W161,0),O161*W160/W161),0)))),IF(M160&gt;0,M160,IF(N159=TRUE,ROUND((M159*W160)/W159,0),(M159*W160)/W159))),2))</f>
        <v>25</v>
      </c>
      <c r="P160" s="48">
        <f t="shared" si="60"/>
        <v>76.75</v>
      </c>
      <c r="Q160" s="277"/>
      <c r="R160" s="286"/>
      <c r="S160" s="286"/>
      <c r="T160" s="286"/>
      <c r="U160" s="286"/>
      <c r="V160" s="288"/>
      <c r="W160" s="49">
        <f>IF(L160="","",IF(L161&gt;0,(SUM(L159:L161)/L160)/(SUM(L159:L161)/L159+SUM(L159:L161)/L160+SUM(L159:L161)/L161),L159/SUM(L159:L160)))</f>
        <v>0.36960985626283366</v>
      </c>
      <c r="X160" s="311"/>
      <c r="Y160" s="298"/>
      <c r="Z160" s="298"/>
      <c r="AA160" s="227">
        <f t="shared" si="62"/>
        <v>-25</v>
      </c>
      <c r="AB160" s="225">
        <f t="shared" si="62"/>
        <v>0</v>
      </c>
      <c r="AC160" s="225">
        <f t="shared" si="62"/>
        <v>0</v>
      </c>
      <c r="AD160" s="225">
        <f t="shared" si="62"/>
        <v>0</v>
      </c>
      <c r="AE160" s="225">
        <f t="shared" si="62"/>
        <v>0</v>
      </c>
      <c r="AF160" s="225">
        <f t="shared" si="62"/>
        <v>0</v>
      </c>
      <c r="AG160" s="224">
        <f t="shared" si="62"/>
        <v>0</v>
      </c>
      <c r="AH160" s="223">
        <f t="shared" si="45"/>
        <v>0</v>
      </c>
      <c r="AI160" s="224">
        <f t="shared" si="46"/>
        <v>1</v>
      </c>
      <c r="AJ160" s="223">
        <f t="shared" si="47"/>
        <v>0</v>
      </c>
      <c r="AK160" s="224">
        <f t="shared" si="48"/>
        <v>0</v>
      </c>
      <c r="AL160" s="223">
        <f t="shared" si="49"/>
        <v>0</v>
      </c>
      <c r="AM160" s="224">
        <f t="shared" si="50"/>
        <v>0</v>
      </c>
      <c r="AN160" s="223">
        <f t="shared" si="51"/>
        <v>0</v>
      </c>
      <c r="AO160" s="224">
        <f t="shared" si="52"/>
        <v>0</v>
      </c>
      <c r="AP160" s="223">
        <f t="shared" si="53"/>
        <v>0</v>
      </c>
      <c r="AQ160" s="224">
        <f t="shared" si="54"/>
        <v>0</v>
      </c>
      <c r="AR160" s="223">
        <f t="shared" si="55"/>
        <v>0</v>
      </c>
      <c r="AS160" s="224">
        <f t="shared" si="56"/>
        <v>0</v>
      </c>
      <c r="AT160" s="223">
        <f t="shared" si="57"/>
        <v>0</v>
      </c>
      <c r="AU160" s="225">
        <f t="shared" si="58"/>
        <v>0</v>
      </c>
      <c r="AV160" s="231" t="str">
        <f>IF($B159="","",$B159)</f>
        <v>6</v>
      </c>
    </row>
    <row r="161" spans="1:48" ht="14.5" customHeight="1" x14ac:dyDescent="0.2">
      <c r="A161" s="309"/>
      <c r="B161" s="283"/>
      <c r="C161" s="304"/>
      <c r="D161" s="54" t="s">
        <v>32</v>
      </c>
      <c r="E161" s="278"/>
      <c r="F161" s="292"/>
      <c r="G161" s="134"/>
      <c r="H161" s="278"/>
      <c r="I161" s="57"/>
      <c r="J161" s="179" t="str">
        <f>IF(I161="","",IF(_xlfn.XLOOKUP(I161,I$3:I160,$AV$3:AV160,0,,-1)=AV161,_xlfn.XLOOKUP(I161,I$3:I160,J$3:J160,1,,-1)+1,1))</f>
        <v/>
      </c>
      <c r="K161" s="63" t="str">
        <f>IF(I161="","",_xlfn.XLOOKUP(I161,I$3:I160,K$3:K160,0,,-1)+IF($D161=" ",1,0))</f>
        <v/>
      </c>
      <c r="L161" s="55"/>
      <c r="M161" s="128"/>
      <c r="N161" s="295"/>
      <c r="O161" s="62" t="str">
        <f>IF(OR(W159="",W160=""),"",IF(L161&gt;0,ROUND(IF(M161&gt;0,M161,IF(M159&gt;0,IF(N159=TRUE,ROUND((M159*W161)/W159,0),(M159*W161)/W159),IF(M160&gt;0,IF(N159=TRUE,ROUND((M160*W161)/W160,0),(M160*W161)/W160),IF(M161&gt;0,M161,0)))),2),""))</f>
        <v/>
      </c>
      <c r="P161" s="63" t="str">
        <f t="shared" si="60"/>
        <v/>
      </c>
      <c r="Q161" s="278"/>
      <c r="R161" s="278"/>
      <c r="S161" s="278"/>
      <c r="T161" s="278"/>
      <c r="U161" s="278"/>
      <c r="V161" s="289"/>
      <c r="W161" s="64" t="str">
        <f>IF(L161="","",(SUM(L159:L161)/L161)/(SUM(L159:L161)/L159+SUM(L159:L161)/L160+SUM(L159:L161)/L161))</f>
        <v/>
      </c>
      <c r="X161" s="311"/>
      <c r="Y161" s="298"/>
      <c r="Z161" s="298"/>
      <c r="AA161" s="225">
        <f t="shared" si="62"/>
        <v>0</v>
      </c>
      <c r="AB161" s="225">
        <f t="shared" si="62"/>
        <v>0</v>
      </c>
      <c r="AC161" s="225">
        <f t="shared" si="62"/>
        <v>0</v>
      </c>
      <c r="AD161" s="225">
        <f t="shared" si="62"/>
        <v>0</v>
      </c>
      <c r="AE161" s="225">
        <f t="shared" si="62"/>
        <v>0</v>
      </c>
      <c r="AF161" s="225">
        <f t="shared" si="62"/>
        <v>0</v>
      </c>
      <c r="AG161" s="224">
        <f t="shared" si="62"/>
        <v>0</v>
      </c>
      <c r="AH161" s="223">
        <f t="shared" si="45"/>
        <v>0</v>
      </c>
      <c r="AI161" s="224">
        <f t="shared" si="46"/>
        <v>0</v>
      </c>
      <c r="AJ161" s="223">
        <f t="shared" si="47"/>
        <v>0</v>
      </c>
      <c r="AK161" s="224">
        <f t="shared" si="48"/>
        <v>0</v>
      </c>
      <c r="AL161" s="223">
        <f t="shared" si="49"/>
        <v>0</v>
      </c>
      <c r="AM161" s="224">
        <f t="shared" si="50"/>
        <v>0</v>
      </c>
      <c r="AN161" s="223">
        <f t="shared" si="51"/>
        <v>0</v>
      </c>
      <c r="AO161" s="224">
        <f t="shared" si="52"/>
        <v>0</v>
      </c>
      <c r="AP161" s="223">
        <f t="shared" si="53"/>
        <v>0</v>
      </c>
      <c r="AQ161" s="224">
        <f t="shared" si="54"/>
        <v>0</v>
      </c>
      <c r="AR161" s="223">
        <f t="shared" si="55"/>
        <v>0</v>
      </c>
      <c r="AS161" s="224">
        <f t="shared" si="56"/>
        <v>0</v>
      </c>
      <c r="AT161" s="223">
        <f t="shared" si="57"/>
        <v>0</v>
      </c>
      <c r="AU161" s="225">
        <f t="shared" si="58"/>
        <v>0</v>
      </c>
      <c r="AV161" s="231" t="str">
        <f>IF($B159="","",$B159)</f>
        <v>6</v>
      </c>
    </row>
    <row r="162" spans="1:48" ht="14.5" customHeight="1" x14ac:dyDescent="0.2">
      <c r="A162" s="307" t="str">
        <f>IF(OR(D162="W",D163="W",D164="W",D162="1/2W",D163="1/2W",D164="1/2W",D162="1/2L",D163="1/2L",D164="1/2L"),"OK",IF(OR(D162="L",D163="L",D164="L"),"LOSS",IF(OR(D162="X",D163="X",D164="X"),"Anulado"," ")))</f>
        <v>OK</v>
      </c>
      <c r="B162" s="317" t="str">
        <f>IF(E162="","",$B159)</f>
        <v>6</v>
      </c>
      <c r="C162" s="305" t="str">
        <f>IF(E162=""," ","– "&amp;COUNTIF(B$3:B164,$B162))</f>
        <v>– 6</v>
      </c>
      <c r="D162" s="65" t="s">
        <v>31</v>
      </c>
      <c r="E162" s="326">
        <v>44719.65625</v>
      </c>
      <c r="F162" s="314" t="s">
        <v>486</v>
      </c>
      <c r="G162" s="66" t="s">
        <v>487</v>
      </c>
      <c r="H162" s="313" t="str">
        <f ca="1">IF(E162="","",IF(AND(DAY(E162)&lt;DAY(TODAY()),$A162=" "),"???",IF($A162=" ",IF(AND(DAY(E162)=DAY(TODAY()),HOUR(E162)&lt;=HOUR(NOW())+1),IF(AND(HOUR(E162)+2&lt;=HOUR(NOW()),DAY(E162)&lt;=DAY(TODAY()),MINUTE(E162)&lt;=MINUTE(NOW())),"???",IF(OR(MINUTE(E162)&lt;=MINUTE(NOW()),HOUR(E162)&lt;=HOUR(NOW())),"!!!","")),""),"")))</f>
        <v/>
      </c>
      <c r="I162" s="67" t="s">
        <v>19</v>
      </c>
      <c r="J162" s="69">
        <f>IF(I162="","",IF(_xlfn.XLOOKUP(I162,I$3:I161,$AV$3:AV161,0,,-1)=AV162,_xlfn.XLOOKUP(I162,I$3:I161,J$3:J161,1,,-1)+1,1))</f>
        <v>3</v>
      </c>
      <c r="K162" s="173">
        <f>IF(I162="","",_xlfn.XLOOKUP(I162,I$3:I161,K$3:K161,0,,-1)+IF($D162=" ",1,0))</f>
        <v>0</v>
      </c>
      <c r="L162" s="70">
        <v>2.1</v>
      </c>
      <c r="M162" s="71"/>
      <c r="N162" s="293" t="b">
        <v>1</v>
      </c>
      <c r="O162" s="72">
        <f>IF(OR(W162="",W163=""),"",ROUND(IF(L164&gt;0,IF(M162&gt;0,M162,IF(M163&gt;0,IF(N162=TRUE,ROUND((M163*W162)/W163,0),(M163*W162)/W163),IF(N162=TRUE,ROUND((M164*W162)/W164,0),(M164*W162)/W164))),IF(M162&gt;0,M162,IF(N162=TRUE,ROUND((M163*W162)/W163,0),(M163*W162)/W163))),2))</f>
        <v>87</v>
      </c>
      <c r="P162" s="73">
        <f t="shared" si="60"/>
        <v>182.70000000000002</v>
      </c>
      <c r="Q162" s="320">
        <f>IF($A162="Anulado",0,IF(OR($A162="LOSS",$A162="OK"),IF(OR($D162="W",$D162="1/2W",$D162="1/2L"),P162-O162,IF($D162="L",-O162,0))+IF(OR($D163="W",$D163="1/2W",$D163="1/2L"),P163-O163,IF($D163="L",-O163,0))+IF(OR($D164="W",$D164="1/2W",$D164="1/2L"),P164-O164,IF($D164="L",-O164,0)),IF(AND(OR($D162="W",$D162="1/2W",$D162="1/2L"),D163="W"),P162+P163-SUM(O162:O164)+_xlfn.XLOOKUP("X",D162:D164,O162:O164,0),IF(AND(D162=TRUE,D164="W"),P162+P164-SUM(O162:O164),IF(AND(D163="W",D164="W"),P163+P164-SUM(O162:O164)+_xlfn.XLOOKUP("X",D162:D164,O162:O164,0),IF(L164&gt;0,IF(OR($D162="W",$D162="1/2W",$D162="1/2L"),P162-SUM(O162:O164)+_xlfn.XLOOKUP("X",D162:D164,O162:O164,0),IF(OR($D162="W",$D162="1/2W",$D162="1/2L"),P163-SUM(O162:O164)+_xlfn.XLOOKUP("X",D162:D164,O162:O164,0),IF(OR($D162="W",$D162="1/2W",$D162="1/2L"),P164-SUM(O162:O164)+_xlfn.XLOOKUP("X",D162:D164,O162:O164,0),IF(SUM(P162:P164)/3-SUM(O162:O164)+_xlfn.XLOOKUP("X",D162:D164,O162:O164,0)&gt;0,SUM(P162:P164)/3-SUM(O162:O164)+_xlfn.XLOOKUP("X",D162:D164,O162:O164,0),LARGE(P162:P164,1)-SUM(O162:O164))))),IF(OR($D162="W",$D162="1/2W",$D162="1/2L"),P162-SUM(O162:O163)+_xlfn.XLOOKUP("X",D162:D164,O162:O164,0),IF(OR($D162="W",$D162="1/2W",$D162="1/2L"),P163-SUM(O162:O163)+_xlfn.XLOOKUP("X",D162:D164,O162:O164,0),SUM(P162:P163)/2-SUM(O162:O163)+_xlfn.XLOOKUP("X",D162:D164,O162:O164,0)))))))))</f>
        <v>14.700000000000017</v>
      </c>
      <c r="R162" s="319">
        <f>IF(Q162=0,0,Q162/SUM(O162:O164))</f>
        <v>8.7500000000000105E-2</v>
      </c>
      <c r="S162" s="296">
        <f>IF($B162=$B159,IF(OR($A162="LOSS",$A162="OK",$A162="Anulada"),Q162,0)+S159,IF(OR($A162="LOSS",$A162="OK",$A162="Anulada"),Q162,0))</f>
        <v>39.070580000000007</v>
      </c>
      <c r="T162" s="296">
        <f>IF($B162=$B159,IF(Q162&lt;0,IF(G164="",Q162,0),Q162)+T159,Q162)</f>
        <v>33.841080000000005</v>
      </c>
      <c r="U162" s="296">
        <f>IF($B162=$B159,IF(Q162&lt;0,IF(G164="",Q162,0),Q162)+U159,Q162)</f>
        <v>39.070580000000007</v>
      </c>
      <c r="V162" s="323">
        <f>IF(U162=0,0,U162/X162)</f>
        <v>8.2666314030002339E-2</v>
      </c>
      <c r="W162" s="74">
        <f>IF(L162="","",IF(L164&gt;0,(SUM(L162:L164)/L162)/(SUM(L162:L164)/L162+SUM(L162:L164)/L163+SUM(L162:L164)/L164),L163/SUM(L162:L163)))</f>
        <v>0.51834862385321101</v>
      </c>
      <c r="X162" s="321">
        <f>IF($B162=$B159,X159+SUM(O162:O164),SUM(O162:O164))</f>
        <v>472.63</v>
      </c>
      <c r="Y162" s="296">
        <f>IF($A162=" ",SUM(O162:O164),0)+Y159</f>
        <v>0</v>
      </c>
      <c r="Z162" s="296">
        <f>IF($B162="","",Z159+Q162)</f>
        <v>26.805298208955204</v>
      </c>
      <c r="AA162" s="225">
        <f t="shared" si="62"/>
        <v>0</v>
      </c>
      <c r="AB162" s="227">
        <f t="shared" si="62"/>
        <v>95.700000000000017</v>
      </c>
      <c r="AC162" s="225">
        <f t="shared" si="62"/>
        <v>0</v>
      </c>
      <c r="AD162" s="225">
        <f t="shared" si="62"/>
        <v>0</v>
      </c>
      <c r="AE162" s="225">
        <f t="shared" si="62"/>
        <v>0</v>
      </c>
      <c r="AF162" s="225">
        <f t="shared" si="62"/>
        <v>0</v>
      </c>
      <c r="AG162" s="224">
        <f t="shared" si="62"/>
        <v>0</v>
      </c>
      <c r="AH162" s="223">
        <f t="shared" si="45"/>
        <v>0</v>
      </c>
      <c r="AI162" s="224">
        <f t="shared" si="46"/>
        <v>0</v>
      </c>
      <c r="AJ162" s="223">
        <f t="shared" si="47"/>
        <v>1</v>
      </c>
      <c r="AK162" s="224">
        <f t="shared" si="48"/>
        <v>0</v>
      </c>
      <c r="AL162" s="223">
        <f t="shared" si="49"/>
        <v>0</v>
      </c>
      <c r="AM162" s="224">
        <f t="shared" si="50"/>
        <v>0</v>
      </c>
      <c r="AN162" s="223">
        <f t="shared" si="51"/>
        <v>0</v>
      </c>
      <c r="AO162" s="224">
        <f t="shared" si="52"/>
        <v>0</v>
      </c>
      <c r="AP162" s="223">
        <f t="shared" si="53"/>
        <v>0</v>
      </c>
      <c r="AQ162" s="224">
        <f t="shared" si="54"/>
        <v>0</v>
      </c>
      <c r="AR162" s="223">
        <f t="shared" si="55"/>
        <v>0</v>
      </c>
      <c r="AS162" s="224">
        <f t="shared" si="56"/>
        <v>0</v>
      </c>
      <c r="AT162" s="223">
        <f t="shared" si="57"/>
        <v>0</v>
      </c>
      <c r="AU162" s="225">
        <f t="shared" si="58"/>
        <v>0</v>
      </c>
      <c r="AV162" s="232" t="str">
        <f>IF($B162="","",$B162)</f>
        <v>6</v>
      </c>
    </row>
    <row r="163" spans="1:48" ht="14.5" customHeight="1" x14ac:dyDescent="0.2">
      <c r="A163" s="308"/>
      <c r="B163" s="282"/>
      <c r="C163" s="303"/>
      <c r="D163" s="79" t="s">
        <v>28</v>
      </c>
      <c r="E163" s="277"/>
      <c r="F163" s="291"/>
      <c r="G163" s="80" t="s">
        <v>488</v>
      </c>
      <c r="H163" s="277"/>
      <c r="I163" s="81" t="s">
        <v>18</v>
      </c>
      <c r="J163" s="83">
        <f>IF(I163="","",IF(_xlfn.XLOOKUP(I163,I$3:I162,$AV$3:AV162,0,,-1)=AV163,_xlfn.XLOOKUP(I163,I$3:I162,J$3:J162,1,,-1)+1,1))</f>
        <v>4</v>
      </c>
      <c r="K163" s="174">
        <f>IF(I163="","",_xlfn.XLOOKUP(I163,I$3:I162,K$3:K162,0,,-1)+IF($D163=" ",1,0))</f>
        <v>0</v>
      </c>
      <c r="L163" s="84">
        <v>2.2599999999999998</v>
      </c>
      <c r="M163" s="85">
        <v>81</v>
      </c>
      <c r="N163" s="294"/>
      <c r="O163" s="86">
        <f>IF(OR(W162="",W163=""),"",ROUND(IF(L164&gt;0,IF(M163&gt;0,M163,IF(M162&gt;0,IF(N162=TRUE,ROUND((M162*W163)/W162,0),(M162*W163)/W162),IF(M163&gt;0,IF(N162=TRUE,ROUND(M163,0),M163),IF(M164&gt;0,IF(N162=TRUE,ROUND(O164*W163/W164,0),O164*W163/W164),0)))),IF(M163&gt;0,M163,IF(N162=TRUE,ROUND((M162*W163)/W162,0),(M162*W163)/W162))),2))</f>
        <v>81</v>
      </c>
      <c r="P163" s="87">
        <f t="shared" si="60"/>
        <v>183.05999999999997</v>
      </c>
      <c r="Q163" s="277"/>
      <c r="R163" s="286"/>
      <c r="S163" s="286"/>
      <c r="T163" s="286"/>
      <c r="U163" s="286"/>
      <c r="V163" s="288"/>
      <c r="W163" s="88">
        <f>IF(L163="","",IF(L164&gt;0,(SUM(L162:L164)/L163)/(SUM(L162:L164)/L162+SUM(L162:L164)/L163+SUM(L162:L164)/L164),L162/SUM(L162:L163)))</f>
        <v>0.4816513761467891</v>
      </c>
      <c r="X163" s="311"/>
      <c r="Y163" s="298"/>
      <c r="Z163" s="298"/>
      <c r="AA163" s="227">
        <f t="shared" ref="AA163:AG172" si="63">IF($I163=AA$2,IF(OR($D163="W",$D163="1/2W",$D163="1/2L"),$P163-$O163,IF($D163="X",0,-$O163)),0)</f>
        <v>-81</v>
      </c>
      <c r="AB163" s="225">
        <f t="shared" si="63"/>
        <v>0</v>
      </c>
      <c r="AC163" s="225">
        <f t="shared" si="63"/>
        <v>0</v>
      </c>
      <c r="AD163" s="225">
        <f t="shared" si="63"/>
        <v>0</v>
      </c>
      <c r="AE163" s="225">
        <f t="shared" si="63"/>
        <v>0</v>
      </c>
      <c r="AF163" s="225">
        <f t="shared" si="63"/>
        <v>0</v>
      </c>
      <c r="AG163" s="224">
        <f t="shared" si="63"/>
        <v>0</v>
      </c>
      <c r="AH163" s="223">
        <f t="shared" si="45"/>
        <v>0</v>
      </c>
      <c r="AI163" s="224">
        <f t="shared" si="46"/>
        <v>1</v>
      </c>
      <c r="AJ163" s="223">
        <f t="shared" si="47"/>
        <v>0</v>
      </c>
      <c r="AK163" s="224">
        <f t="shared" si="48"/>
        <v>0</v>
      </c>
      <c r="AL163" s="223">
        <f t="shared" si="49"/>
        <v>0</v>
      </c>
      <c r="AM163" s="224">
        <f t="shared" si="50"/>
        <v>0</v>
      </c>
      <c r="AN163" s="223">
        <f t="shared" si="51"/>
        <v>0</v>
      </c>
      <c r="AO163" s="224">
        <f t="shared" si="52"/>
        <v>0</v>
      </c>
      <c r="AP163" s="223">
        <f t="shared" si="53"/>
        <v>0</v>
      </c>
      <c r="AQ163" s="224">
        <f t="shared" si="54"/>
        <v>0</v>
      </c>
      <c r="AR163" s="223">
        <f t="shared" si="55"/>
        <v>0</v>
      </c>
      <c r="AS163" s="224">
        <f t="shared" si="56"/>
        <v>0</v>
      </c>
      <c r="AT163" s="223">
        <f t="shared" si="57"/>
        <v>0</v>
      </c>
      <c r="AU163" s="225">
        <f t="shared" si="58"/>
        <v>0</v>
      </c>
      <c r="AV163" s="232" t="str">
        <f>IF($B162="","",$B162)</f>
        <v>6</v>
      </c>
    </row>
    <row r="164" spans="1:48" ht="14.5" customHeight="1" x14ac:dyDescent="0.2">
      <c r="A164" s="309"/>
      <c r="B164" s="283"/>
      <c r="C164" s="304"/>
      <c r="D164" s="90" t="s">
        <v>32</v>
      </c>
      <c r="E164" s="278"/>
      <c r="F164" s="292"/>
      <c r="G164" s="109"/>
      <c r="H164" s="278"/>
      <c r="I164" s="110"/>
      <c r="J164" s="112" t="str">
        <f>IF(I164="","",IF(_xlfn.XLOOKUP(I164,I$3:I163,$AV$3:AV163,0,,-1)=AV164,_xlfn.XLOOKUP(I164,I$3:I163,J$3:J163,1,,-1)+1,1))</f>
        <v/>
      </c>
      <c r="K164" s="115" t="str">
        <f>IF(I164="","",_xlfn.XLOOKUP(I164,I$3:I163,K$3:K163,0,,-1)+IF($D164=" ",1,0))</f>
        <v/>
      </c>
      <c r="L164" s="113"/>
      <c r="M164" s="96"/>
      <c r="N164" s="295"/>
      <c r="O164" s="114" t="str">
        <f>IF(OR(W162="",W163=""),"",IF(L164&gt;0,ROUND(IF(M164&gt;0,M164,IF(M162&gt;0,IF(N162=TRUE,ROUND((M162*W164)/W162,0),(M162*W164)/W162),IF(M163&gt;0,IF(N162=TRUE,ROUND((M163*W164)/W163,0),(M163*W164)/W163),IF(M164&gt;0,M164,0)))),2),""))</f>
        <v/>
      </c>
      <c r="P164" s="115" t="str">
        <f t="shared" si="60"/>
        <v/>
      </c>
      <c r="Q164" s="278"/>
      <c r="R164" s="278"/>
      <c r="S164" s="278"/>
      <c r="T164" s="278"/>
      <c r="U164" s="278"/>
      <c r="V164" s="289"/>
      <c r="W164" s="116" t="str">
        <f>IF(L164="","",(SUM(L162:L164)/L164)/(SUM(L162:L164)/L162+SUM(L162:L164)/L163+SUM(L162:L164)/L164))</f>
        <v/>
      </c>
      <c r="X164" s="311"/>
      <c r="Y164" s="298"/>
      <c r="Z164" s="298"/>
      <c r="AA164" s="225">
        <f t="shared" si="63"/>
        <v>0</v>
      </c>
      <c r="AB164" s="225">
        <f t="shared" si="63"/>
        <v>0</v>
      </c>
      <c r="AC164" s="225">
        <f t="shared" si="63"/>
        <v>0</v>
      </c>
      <c r="AD164" s="225">
        <f t="shared" si="63"/>
        <v>0</v>
      </c>
      <c r="AE164" s="225">
        <f t="shared" si="63"/>
        <v>0</v>
      </c>
      <c r="AF164" s="225">
        <f t="shared" si="63"/>
        <v>0</v>
      </c>
      <c r="AG164" s="224">
        <f t="shared" si="63"/>
        <v>0</v>
      </c>
      <c r="AH164" s="223">
        <f t="shared" si="45"/>
        <v>0</v>
      </c>
      <c r="AI164" s="224">
        <f t="shared" si="46"/>
        <v>0</v>
      </c>
      <c r="AJ164" s="223">
        <f t="shared" si="47"/>
        <v>0</v>
      </c>
      <c r="AK164" s="224">
        <f t="shared" si="48"/>
        <v>0</v>
      </c>
      <c r="AL164" s="223">
        <f t="shared" si="49"/>
        <v>0</v>
      </c>
      <c r="AM164" s="224">
        <f t="shared" si="50"/>
        <v>0</v>
      </c>
      <c r="AN164" s="223">
        <f t="shared" si="51"/>
        <v>0</v>
      </c>
      <c r="AO164" s="224">
        <f t="shared" si="52"/>
        <v>0</v>
      </c>
      <c r="AP164" s="223">
        <f t="shared" si="53"/>
        <v>0</v>
      </c>
      <c r="AQ164" s="224">
        <f t="shared" si="54"/>
        <v>0</v>
      </c>
      <c r="AR164" s="223">
        <f t="shared" si="55"/>
        <v>0</v>
      </c>
      <c r="AS164" s="224">
        <f t="shared" si="56"/>
        <v>0</v>
      </c>
      <c r="AT164" s="223">
        <f t="shared" si="57"/>
        <v>0</v>
      </c>
      <c r="AU164" s="225">
        <f t="shared" si="58"/>
        <v>0</v>
      </c>
      <c r="AV164" s="232" t="str">
        <f>IF($B162="","",$B162)</f>
        <v>6</v>
      </c>
    </row>
    <row r="165" spans="1:48" ht="14.5" customHeight="1" x14ac:dyDescent="0.2">
      <c r="A165" s="312" t="str">
        <f>IF(OR(D165="W",D166="W",D167="W",D165="1/2W",D166="1/2W",D167="1/2W",D165="1/2L",D166="1/2L",D167="1/2L"),"OK",IF(OR(D165="L",D166="L",D167="L"),"LOSS",IF(OR(D165="X",D166="X",D167="X"),"Anulado"," ")))</f>
        <v>OK</v>
      </c>
      <c r="B165" s="316" t="str">
        <f>IF(E165="","",$B162)</f>
        <v>6</v>
      </c>
      <c r="C165" s="302" t="str">
        <f>IF(E165=""," ","– "&amp;COUNTIF(B$3:B167,$B165))</f>
        <v>– 7</v>
      </c>
      <c r="D165" s="25" t="s">
        <v>31</v>
      </c>
      <c r="E165" s="325">
        <v>44718.540972222225</v>
      </c>
      <c r="F165" s="315" t="s">
        <v>489</v>
      </c>
      <c r="G165" s="117" t="s">
        <v>490</v>
      </c>
      <c r="H165" s="306" t="str">
        <f ca="1">IF(E165="","",IF(AND(DAY(E165)&lt;DAY(TODAY()),$A165=" "),"???",IF($A165=" ",IF(AND(DAY(E165)=DAY(TODAY()),HOUR(E165)&lt;=HOUR(NOW())+1),IF(AND(HOUR(E165)+2&lt;=HOUR(NOW()),DAY(E165)&lt;=DAY(TODAY()),MINUTE(E165)&lt;=MINUTE(NOW())),"???",IF(OR(MINUTE(E165)&lt;=MINUTE(NOW()),HOUR(E165)&lt;=HOUR(NOW())),"!!!","")),""),"")))</f>
        <v/>
      </c>
      <c r="I165" s="27" t="s">
        <v>20</v>
      </c>
      <c r="J165" s="175">
        <f>IF(I165="","",IF(_xlfn.XLOOKUP(I165,I$3:I164,$AV$3:AV164,0,,-1)=AV165,_xlfn.XLOOKUP(I165,I$3:I164,J$3:J164,1,,-1)+1,1))</f>
        <v>3</v>
      </c>
      <c r="K165" s="176">
        <f>IF(I165="","",_xlfn.XLOOKUP(I165,I$3:I164,K$3:K164,0,,-1)+IF($D165=" ",1,0))</f>
        <v>0</v>
      </c>
      <c r="L165" s="118">
        <v>1.91</v>
      </c>
      <c r="M165" s="119">
        <v>4.25</v>
      </c>
      <c r="N165" s="318" t="b">
        <v>0</v>
      </c>
      <c r="O165" s="102">
        <f>IF(OR(W165="",W166=""),"",ROUND(IF(L167&gt;0,IF(M165&gt;0,M165,IF(M166&gt;0,IF(N165=TRUE,ROUND((M166*W165)/W166,0),(M166*W165)/W166),IF(N165=TRUE,ROUND((M167*W165)/W167,0),(M167*W165)/W167))),IF(M165&gt;0,M165,IF(N165=TRUE,ROUND((M166*W165)/W166,0),(M166*W165)/W166))),2))</f>
        <v>4.25</v>
      </c>
      <c r="P165" s="33">
        <f t="shared" si="60"/>
        <v>8.1174999999999997</v>
      </c>
      <c r="Q165" s="301">
        <f>IF($A165="Anulado",0,IF(OR($A165="LOSS",$A165="OK"),IF(OR($D165="W",$D165="1/2W",$D165="1/2L"),P165-O165,IF($D165="L",-O165,0))+IF(OR($D166="W",$D166="1/2W",$D166="1/2L"),P166-O166,IF($D166="L",-O166,0))+IF(OR($D167="W",$D167="1/2W",$D167="1/2L"),P167-O167,IF($D167="L",-O167,0)),IF(AND(OR($D165="W",$D165="1/2W",$D165="1/2L"),D166="W"),P165+P166-SUM(O165:O167)+_xlfn.XLOOKUP("X",D165:D167,O165:O167,0),IF(AND(D165=TRUE,D167="W"),P165+P167-SUM(O165:O167),IF(AND(D166="W",D167="W"),P166+P167-SUM(O165:O167)+_xlfn.XLOOKUP("X",D165:D167,O165:O167,0),IF(L167&gt;0,IF(OR($D165="W",$D165="1/2W",$D165="1/2L"),P165-SUM(O165:O167)+_xlfn.XLOOKUP("X",D165:D167,O165:O167,0),IF(OR($D165="W",$D165="1/2W",$D165="1/2L"),P166-SUM(O165:O167)+_xlfn.XLOOKUP("X",D165:D167,O165:O167,0),IF(OR($D165="W",$D165="1/2W",$D165="1/2L"),P167-SUM(O165:O167)+_xlfn.XLOOKUP("X",D165:D167,O165:O167,0),IF(SUM(P165:P167)/3-SUM(O165:O167)+_xlfn.XLOOKUP("X",D165:D167,O165:O167,0)&gt;0,SUM(P165:P167)/3-SUM(O165:O167)+_xlfn.XLOOKUP("X",D165:D167,O165:O167,0),LARGE(P165:P167,1)-SUM(O165:O167))))),IF(OR($D165="W",$D165="1/2W",$D165="1/2L"),P165-SUM(O165:O166)+_xlfn.XLOOKUP("X",D165:D167,O165:O167,0),IF(OR($D165="W",$D165="1/2W",$D165="1/2L"),P166-SUM(O165:O166)+_xlfn.XLOOKUP("X",D165:D167,O165:O167,0),SUM(P165:P166)/2-SUM(O165:O166)+_xlfn.XLOOKUP("X",D165:D167,O165:O167,0)))))))))</f>
        <v>0.30749999999999966</v>
      </c>
      <c r="R165" s="300">
        <f>IF(Q165=0,0,Q165/SUM(O165:O167))</f>
        <v>3.9372599231754117E-2</v>
      </c>
      <c r="S165" s="285">
        <f>IF($B165=$B162,IF(OR($A165="LOSS",$A165="OK",$A165="Anulada"),Q165,0)+S162,IF(OR($A165="LOSS",$A165="OK",$A165="Anulada"),Q165,0))</f>
        <v>39.378080000000004</v>
      </c>
      <c r="T165" s="285">
        <f>IF($B165="",0,IF($B165=$B162,IF(G167="",IF(OR(G165="DNB1",G165="DNB2",G165="AH1(0)",G165="AH2(0)",G165="AH1(1)",G165="AH2(1)",G165="AH1(2)",G165="AH2(2)",G165="AH1(3)",G165="AH2(3)",G165="AH1(4)",G165="AH2(4)"),0,IF(Q165&lt;0,IF(G167="",SMALL(P165:P167,1)-SUM(O165:O167),0),SMALL(P165:P167,1)-SUM(O165:O167))),IF(Q165&lt;0,IF(G167="",SMALL(P165:P167,1)-SUM(O165:O167),0),SMALL(P165:P167,1)-SUM(O165:O167)))+T162,IF(G167="",IF(OR(G165="DNB1",G165="DNB2",G165="AH1(0)",G165="AH2(0)",G165="AH1(1)",G165="AH2(1)",G165="AH1(2)",G165="AH2(2)",G165="AH1(3)",G165="AH2(3)",G165="AH1(4)",G165="AH2(4)"),0,IF(Q165&lt;0,IF(G167="",SMALL(P165:P167,1)-SUM(O165:O167),0),SMALL(P165:P167,1)-SUM(O165:O167))),IF(Q165&lt;0,IF(G167="",SMALL(P165:P167,1)-SUM(O165:O167),0),SMALL(P165:P167,1)-SUM(O165:O167)))))</f>
        <v>34.147880000000001</v>
      </c>
      <c r="U165" s="285">
        <f>IF($B165=$B162,IF(Q165&lt;0,IF(G167="",Q165,0),Q165)+U162,Q165)</f>
        <v>39.378080000000004</v>
      </c>
      <c r="V165" s="287">
        <f>IF(U165=0,0,U165/X165)</f>
        <v>8.1962534343518453E-2</v>
      </c>
      <c r="W165" s="34">
        <f>IF(L165="","",IF(L167&gt;0,(SUM(L165:L167)/L165)/(SUM(L165:L167)/L165+SUM(L165:L167)/L166+SUM(L165:L167)/L167),L166/SUM(L165:L166)))</f>
        <v>0.54415274463007157</v>
      </c>
      <c r="X165" s="322">
        <f>IF($B165=$B162,X162+SUM(O165:O167),SUM(O165:O167))</f>
        <v>480.44</v>
      </c>
      <c r="Y165" s="285">
        <f>IF($A165=" ",SUM(O165:O167),0)+Y162</f>
        <v>0</v>
      </c>
      <c r="Z165" s="285">
        <f>IF($B165="","",Z162+Q165)</f>
        <v>27.112798208955205</v>
      </c>
      <c r="AA165" s="225">
        <f t="shared" si="63"/>
        <v>0</v>
      </c>
      <c r="AB165" s="225">
        <f t="shared" si="63"/>
        <v>0</v>
      </c>
      <c r="AC165" s="227">
        <f t="shared" si="63"/>
        <v>3.8674999999999997</v>
      </c>
      <c r="AD165" s="225">
        <f t="shared" si="63"/>
        <v>0</v>
      </c>
      <c r="AE165" s="225">
        <f t="shared" si="63"/>
        <v>0</v>
      </c>
      <c r="AF165" s="225">
        <f t="shared" si="63"/>
        <v>0</v>
      </c>
      <c r="AG165" s="224">
        <f t="shared" si="63"/>
        <v>0</v>
      </c>
      <c r="AH165" s="223">
        <f t="shared" si="45"/>
        <v>0</v>
      </c>
      <c r="AI165" s="224">
        <f t="shared" si="46"/>
        <v>0</v>
      </c>
      <c r="AJ165" s="223">
        <f t="shared" si="47"/>
        <v>0</v>
      </c>
      <c r="AK165" s="224">
        <f t="shared" si="48"/>
        <v>0</v>
      </c>
      <c r="AL165" s="223">
        <f t="shared" si="49"/>
        <v>1</v>
      </c>
      <c r="AM165" s="224">
        <f t="shared" si="50"/>
        <v>0</v>
      </c>
      <c r="AN165" s="223">
        <f t="shared" si="51"/>
        <v>0</v>
      </c>
      <c r="AO165" s="224">
        <f t="shared" si="52"/>
        <v>0</v>
      </c>
      <c r="AP165" s="223">
        <f t="shared" si="53"/>
        <v>0</v>
      </c>
      <c r="AQ165" s="224">
        <f t="shared" si="54"/>
        <v>0</v>
      </c>
      <c r="AR165" s="223">
        <f t="shared" si="55"/>
        <v>0</v>
      </c>
      <c r="AS165" s="224">
        <f t="shared" si="56"/>
        <v>0</v>
      </c>
      <c r="AT165" s="223">
        <f t="shared" si="57"/>
        <v>0</v>
      </c>
      <c r="AU165" s="225">
        <f t="shared" si="58"/>
        <v>0</v>
      </c>
      <c r="AV165" s="231" t="str">
        <f>IF($B165="","",$B165)</f>
        <v>6</v>
      </c>
    </row>
    <row r="166" spans="1:48" ht="14.5" customHeight="1" x14ac:dyDescent="0.2">
      <c r="A166" s="308"/>
      <c r="B166" s="282"/>
      <c r="C166" s="303"/>
      <c r="D166" s="39" t="s">
        <v>28</v>
      </c>
      <c r="E166" s="277"/>
      <c r="F166" s="291"/>
      <c r="G166" s="120" t="s">
        <v>491</v>
      </c>
      <c r="H166" s="277"/>
      <c r="I166" s="42" t="s">
        <v>23</v>
      </c>
      <c r="J166" s="177">
        <f>IF(I166="","",IF(_xlfn.XLOOKUP(I166,I$3:I165,$AV$3:AV165,0,,-1)=AV166,_xlfn.XLOOKUP(I166,I$3:I165,J$3:J165,1,,-1)+1,1))</f>
        <v>4</v>
      </c>
      <c r="K166" s="178">
        <f>IF(I166="","",_xlfn.XLOOKUP(I166,I$3:I165,K$3:K165,0,,-1)+IF($D166=" ",1,0))</f>
        <v>0</v>
      </c>
      <c r="L166" s="121">
        <v>2.2799999999999998</v>
      </c>
      <c r="M166" s="122"/>
      <c r="N166" s="294"/>
      <c r="O166" s="47">
        <f>IF(OR(W165="",W166=""),"",ROUND(IF(L167&gt;0,IF(M166&gt;0,M166,IF(M165&gt;0,IF(N165=TRUE,ROUND((M165*W166)/W165,0),(M165*W166)/W165),IF(M166&gt;0,IF(N165=TRUE,ROUND(M166,0),M166),IF(M167&gt;0,IF(N165=TRUE,ROUND(O167*W166/W167,0),O167*W166/W167),0)))),IF(M166&gt;0,M166,IF(N165=TRUE,ROUND((M165*W166)/W165,0),(M165*W166)/W165))),2))</f>
        <v>3.56</v>
      </c>
      <c r="P166" s="48">
        <f t="shared" ref="P166:P197" si="64">IF(OR(L166="",O166=""),"",IF($D166="1/2W",O166/2+O166/2*L166,IF($D166="1/2L",O166/2,O166*L166)))</f>
        <v>8.1167999999999996</v>
      </c>
      <c r="Q166" s="277"/>
      <c r="R166" s="286"/>
      <c r="S166" s="286"/>
      <c r="T166" s="286"/>
      <c r="U166" s="286"/>
      <c r="V166" s="288"/>
      <c r="W166" s="49">
        <f>IF(L166="","",IF(L167&gt;0,(SUM(L165:L167)/L166)/(SUM(L165:L167)/L165+SUM(L165:L167)/L166+SUM(L165:L167)/L167),L165/SUM(L165:L166)))</f>
        <v>0.45584725536992843</v>
      </c>
      <c r="X166" s="311"/>
      <c r="Y166" s="298"/>
      <c r="Z166" s="298"/>
      <c r="AA166" s="225">
        <f t="shared" si="63"/>
        <v>0</v>
      </c>
      <c r="AB166" s="225">
        <f t="shared" si="63"/>
        <v>0</v>
      </c>
      <c r="AC166" s="225">
        <f t="shared" si="63"/>
        <v>0</v>
      </c>
      <c r="AD166" s="225">
        <f t="shared" si="63"/>
        <v>0</v>
      </c>
      <c r="AE166" s="225">
        <f t="shared" si="63"/>
        <v>0</v>
      </c>
      <c r="AF166" s="227">
        <f t="shared" si="63"/>
        <v>-3.56</v>
      </c>
      <c r="AG166" s="224">
        <f t="shared" si="63"/>
        <v>0</v>
      </c>
      <c r="AH166" s="223">
        <f t="shared" si="45"/>
        <v>0</v>
      </c>
      <c r="AI166" s="224">
        <f t="shared" si="46"/>
        <v>0</v>
      </c>
      <c r="AJ166" s="223">
        <f t="shared" si="47"/>
        <v>0</v>
      </c>
      <c r="AK166" s="224">
        <f t="shared" si="48"/>
        <v>0</v>
      </c>
      <c r="AL166" s="223">
        <f t="shared" si="49"/>
        <v>0</v>
      </c>
      <c r="AM166" s="224">
        <f t="shared" si="50"/>
        <v>0</v>
      </c>
      <c r="AN166" s="223">
        <f t="shared" si="51"/>
        <v>0</v>
      </c>
      <c r="AO166" s="224">
        <f t="shared" si="52"/>
        <v>0</v>
      </c>
      <c r="AP166" s="223">
        <f t="shared" si="53"/>
        <v>0</v>
      </c>
      <c r="AQ166" s="224">
        <f t="shared" si="54"/>
        <v>0</v>
      </c>
      <c r="AR166" s="223">
        <f t="shared" si="55"/>
        <v>0</v>
      </c>
      <c r="AS166" s="224">
        <f t="shared" si="56"/>
        <v>1</v>
      </c>
      <c r="AT166" s="223">
        <f t="shared" si="57"/>
        <v>0</v>
      </c>
      <c r="AU166" s="225">
        <f t="shared" si="58"/>
        <v>0</v>
      </c>
      <c r="AV166" s="231" t="str">
        <f>IF($B165="","",$B165)</f>
        <v>6</v>
      </c>
    </row>
    <row r="167" spans="1:48" ht="14.5" customHeight="1" x14ac:dyDescent="0.2">
      <c r="A167" s="309"/>
      <c r="B167" s="283"/>
      <c r="C167" s="304"/>
      <c r="D167" s="54" t="s">
        <v>32</v>
      </c>
      <c r="E167" s="278"/>
      <c r="F167" s="292"/>
      <c r="G167" s="134"/>
      <c r="H167" s="278"/>
      <c r="I167" s="57"/>
      <c r="J167" s="179" t="str">
        <f>IF(I167="","",IF(_xlfn.XLOOKUP(I167,I$3:I166,$AV$3:AV166,0,,-1)=AV167,_xlfn.XLOOKUP(I167,I$3:I166,J$3:J166,1,,-1)+1,1))</f>
        <v/>
      </c>
      <c r="K167" s="63" t="str">
        <f>IF(I167="","",_xlfn.XLOOKUP(I167,I$3:I166,K$3:K166,0,,-1)+IF($D167=" ",1,0))</f>
        <v/>
      </c>
      <c r="L167" s="55"/>
      <c r="M167" s="128"/>
      <c r="N167" s="295"/>
      <c r="O167" s="62" t="str">
        <f>IF(OR(W165="",W166=""),"",IF(L167&gt;0,ROUND(IF(M167&gt;0,M167,IF(M165&gt;0,IF(N165=TRUE,ROUND((M165*W167)/W165,0),(M165*W167)/W165),IF(M166&gt;0,IF(N165=TRUE,ROUND((M166*W167)/W166,0),(M166*W167)/W166),IF(M167&gt;0,M167,0)))),2),""))</f>
        <v/>
      </c>
      <c r="P167" s="63" t="str">
        <f t="shared" si="64"/>
        <v/>
      </c>
      <c r="Q167" s="278"/>
      <c r="R167" s="278"/>
      <c r="S167" s="278"/>
      <c r="T167" s="278"/>
      <c r="U167" s="278"/>
      <c r="V167" s="289"/>
      <c r="W167" s="64" t="str">
        <f>IF(L167="","",(SUM(L165:L167)/L167)/(SUM(L165:L167)/L165+SUM(L165:L167)/L166+SUM(L165:L167)/L167))</f>
        <v/>
      </c>
      <c r="X167" s="311"/>
      <c r="Y167" s="298"/>
      <c r="Z167" s="298"/>
      <c r="AA167" s="225">
        <f t="shared" si="63"/>
        <v>0</v>
      </c>
      <c r="AB167" s="225">
        <f t="shared" si="63"/>
        <v>0</v>
      </c>
      <c r="AC167" s="225">
        <f t="shared" si="63"/>
        <v>0</v>
      </c>
      <c r="AD167" s="225">
        <f t="shared" si="63"/>
        <v>0</v>
      </c>
      <c r="AE167" s="225">
        <f t="shared" si="63"/>
        <v>0</v>
      </c>
      <c r="AF167" s="225">
        <f t="shared" si="63"/>
        <v>0</v>
      </c>
      <c r="AG167" s="224">
        <f t="shared" si="63"/>
        <v>0</v>
      </c>
      <c r="AH167" s="223">
        <f t="shared" si="45"/>
        <v>0</v>
      </c>
      <c r="AI167" s="224">
        <f t="shared" si="46"/>
        <v>0</v>
      </c>
      <c r="AJ167" s="223">
        <f t="shared" si="47"/>
        <v>0</v>
      </c>
      <c r="AK167" s="224">
        <f t="shared" si="48"/>
        <v>0</v>
      </c>
      <c r="AL167" s="223">
        <f t="shared" si="49"/>
        <v>0</v>
      </c>
      <c r="AM167" s="224">
        <f t="shared" si="50"/>
        <v>0</v>
      </c>
      <c r="AN167" s="223">
        <f t="shared" si="51"/>
        <v>0</v>
      </c>
      <c r="AO167" s="224">
        <f t="shared" si="52"/>
        <v>0</v>
      </c>
      <c r="AP167" s="223">
        <f t="shared" si="53"/>
        <v>0</v>
      </c>
      <c r="AQ167" s="224">
        <f t="shared" si="54"/>
        <v>0</v>
      </c>
      <c r="AR167" s="223">
        <f t="shared" si="55"/>
        <v>0</v>
      </c>
      <c r="AS167" s="224">
        <f t="shared" si="56"/>
        <v>0</v>
      </c>
      <c r="AT167" s="223">
        <f t="shared" si="57"/>
        <v>0</v>
      </c>
      <c r="AU167" s="225">
        <f t="shared" si="58"/>
        <v>0</v>
      </c>
      <c r="AV167" s="231" t="str">
        <f>IF($B165="","",$B165)</f>
        <v>6</v>
      </c>
    </row>
    <row r="168" spans="1:48" ht="14.5" customHeight="1" x14ac:dyDescent="0.2">
      <c r="A168" s="307" t="str">
        <f>IF(OR(D168="W",D169="W",D170="W",D168="1/2W",D169="1/2W",D170="1/2W",D168="1/2L",D169="1/2L",D170="1/2L"),"OK",IF(OR(D168="L",D169="L",D170="L"),"LOSS",IF(OR(D168="X",D169="X",D170="X"),"Anulado"," ")))</f>
        <v>OK</v>
      </c>
      <c r="B168" s="317" t="str">
        <f>IF(E168="","",$B165)</f>
        <v>6</v>
      </c>
      <c r="C168" s="305" t="str">
        <f>IF(E168=""," ","– "&amp;COUNTIF(B$3:B170,$B168))</f>
        <v>– 8</v>
      </c>
      <c r="D168" s="65" t="s">
        <v>28</v>
      </c>
      <c r="E168" s="326">
        <v>44718.645833333336</v>
      </c>
      <c r="F168" s="314" t="s">
        <v>492</v>
      </c>
      <c r="G168" s="66" t="s">
        <v>78</v>
      </c>
      <c r="H168" s="313" t="str">
        <f ca="1">IF(E168="","",IF(AND(DAY(E168)&lt;DAY(TODAY()),$A168=" "),"???",IF($A168=" ",IF(AND(DAY(E168)=DAY(TODAY()),HOUR(E168)&lt;=HOUR(NOW())+1),IF(AND(HOUR(E168)+2&lt;=HOUR(NOW()),DAY(E168)&lt;=DAY(TODAY()),MINUTE(E168)&lt;=MINUTE(NOW())),"???",IF(OR(MINUTE(E168)&lt;=MINUTE(NOW()),HOUR(E168)&lt;=HOUR(NOW())),"!!!","")),""),"")))</f>
        <v/>
      </c>
      <c r="I168" s="67" t="s">
        <v>18</v>
      </c>
      <c r="J168" s="69">
        <f>IF(I168="","",IF(_xlfn.XLOOKUP(I168,I$3:I167,$AV$3:AV167,0,,-1)=AV168,_xlfn.XLOOKUP(I168,I$3:I167,J$3:J167,1,,-1)+1,1))</f>
        <v>5</v>
      </c>
      <c r="K168" s="173">
        <f>IF(I168="","",_xlfn.XLOOKUP(I168,I$3:I167,K$3:K167,0,,-1)+IF($D168=" ",1,0))</f>
        <v>0</v>
      </c>
      <c r="L168" s="70">
        <v>1.65</v>
      </c>
      <c r="M168" s="71">
        <v>32</v>
      </c>
      <c r="N168" s="293" t="b">
        <v>1</v>
      </c>
      <c r="O168" s="72">
        <f>IF(OR(W168="",W169=""),"",ROUND(IF(L170&gt;0,IF(M168&gt;0,M168,IF(M169&gt;0,IF(N168=TRUE,ROUND((M169*W168)/W169,0),(M169*W168)/W169),IF(N168=TRUE,ROUND((M170*W168)/W170,0),(M170*W168)/W170))),IF(M168&gt;0,M168,IF(N168=TRUE,ROUND((M169*W168)/W169,0),(M169*W168)/W169))),2))</f>
        <v>32</v>
      </c>
      <c r="P168" s="73">
        <f t="shared" si="64"/>
        <v>52.8</v>
      </c>
      <c r="Q168" s="320">
        <f>IF($A168="Anulado",0,IF(OR($A168="LOSS",$A168="OK"),IF(OR($D168="W",$D168="1/2W",$D168="1/2L"),P168-O168,IF($D168="L",-O168,0))+IF(OR($D169="W",$D169="1/2W",$D169="1/2L"),P169-O169,IF($D169="L",-O169,0))+IF(OR($D170="W",$D170="1/2W",$D170="1/2L"),P170-O170,IF($D170="L",-O170,0)),IF(AND(OR($D168="W",$D168="1/2W",$D168="1/2L"),D169="W"),P168+P169-SUM(O168:O170)+_xlfn.XLOOKUP("X",D168:D170,O168:O170,0),IF(AND(D168=TRUE,D170="W"),P168+P170-SUM(O168:O170),IF(AND(D169="W",D170="W"),P169+P170-SUM(O168:O170)+_xlfn.XLOOKUP("X",D168:D170,O168:O170,0),IF(L170&gt;0,IF(OR($D168="W",$D168="1/2W",$D168="1/2L"),P168-SUM(O168:O170)+_xlfn.XLOOKUP("X",D168:D170,O168:O170,0),IF(OR($D168="W",$D168="1/2W",$D168="1/2L"),P169-SUM(O168:O170)+_xlfn.XLOOKUP("X",D168:D170,O168:O170,0),IF(OR($D168="W",$D168="1/2W",$D168="1/2L"),P170-SUM(O168:O170)+_xlfn.XLOOKUP("X",D168:D170,O168:O170,0),IF(SUM(P168:P170)/3-SUM(O168:O170)+_xlfn.XLOOKUP("X",D168:D170,O168:O170,0)&gt;0,SUM(P168:P170)/3-SUM(O168:O170)+_xlfn.XLOOKUP("X",D168:D170,O168:O170,0),LARGE(P168:P170,1)-SUM(O168:O170))))),IF(OR($D168="W",$D168="1/2W",$D168="1/2L"),P168-SUM(O168:O169)+_xlfn.XLOOKUP("X",D168:D170,O168:O170,0),IF(OR($D168="W",$D168="1/2W",$D168="1/2L"),P169-SUM(O168:O169)+_xlfn.XLOOKUP("X",D168:D170,O168:O170,0),SUM(P168:P169)/2-SUM(O168:O169)+_xlfn.XLOOKUP("X",D168:D170,O168:O170,0)))))))))</f>
        <v>5.5</v>
      </c>
      <c r="R168" s="319">
        <f>IF(Q168=0,0,Q168/SUM(O168:O170))</f>
        <v>0.11702127659574468</v>
      </c>
      <c r="S168" s="296">
        <f>IF($B168=$B165,IF(OR($A168="LOSS",$A168="OK",$A168="Anulada"),Q168,0)+S165,IF(OR($A168="LOSS",$A168="OK",$A168="Anulada"),Q168,0))</f>
        <v>44.878080000000004</v>
      </c>
      <c r="T168" s="296">
        <f>IF($B168=$B165,IF(Q168&lt;0,IF(G170="",Q168,0),Q168)+T165,Q168)</f>
        <v>39.647880000000001</v>
      </c>
      <c r="U168" s="296">
        <f>IF($B168=$B165,IF(Q168&lt;0,IF(G170="",Q168,0),Q168)+U165,Q168)</f>
        <v>44.878080000000004</v>
      </c>
      <c r="V168" s="323">
        <f>IF(U168=0,0,U168/X168)</f>
        <v>8.5086607007432119E-2</v>
      </c>
      <c r="W168" s="74">
        <f>IF(L168="","",IF(L170&gt;0,(SUM(L168:L170)/L168)/(SUM(L168:L170)/L168+SUM(L168:L170)/L169+SUM(L168:L170)/L170),L169/SUM(L168:L169)))</f>
        <v>0.67961165048543681</v>
      </c>
      <c r="X168" s="321">
        <f>IF($B168=$B165,X165+SUM(O168:O170),SUM(O168:O170))</f>
        <v>527.44000000000005</v>
      </c>
      <c r="Y168" s="296">
        <f>IF($A168=" ",SUM(O168:O170),0)+Y165</f>
        <v>0</v>
      </c>
      <c r="Z168" s="296">
        <f>IF($B168="","",Z165+Q168)</f>
        <v>32.612798208955205</v>
      </c>
      <c r="AA168" s="227">
        <f t="shared" si="63"/>
        <v>-32</v>
      </c>
      <c r="AB168" s="225">
        <f t="shared" si="63"/>
        <v>0</v>
      </c>
      <c r="AC168" s="225">
        <f t="shared" si="63"/>
        <v>0</v>
      </c>
      <c r="AD168" s="225">
        <f t="shared" si="63"/>
        <v>0</v>
      </c>
      <c r="AE168" s="225">
        <f t="shared" si="63"/>
        <v>0</v>
      </c>
      <c r="AF168" s="225">
        <f t="shared" si="63"/>
        <v>0</v>
      </c>
      <c r="AG168" s="224">
        <f t="shared" si="63"/>
        <v>0</v>
      </c>
      <c r="AH168" s="223">
        <f t="shared" si="45"/>
        <v>0</v>
      </c>
      <c r="AI168" s="224">
        <f t="shared" si="46"/>
        <v>1</v>
      </c>
      <c r="AJ168" s="223">
        <f t="shared" si="47"/>
        <v>0</v>
      </c>
      <c r="AK168" s="224">
        <f t="shared" si="48"/>
        <v>0</v>
      </c>
      <c r="AL168" s="223">
        <f t="shared" si="49"/>
        <v>0</v>
      </c>
      <c r="AM168" s="224">
        <f t="shared" si="50"/>
        <v>0</v>
      </c>
      <c r="AN168" s="223">
        <f t="shared" si="51"/>
        <v>0</v>
      </c>
      <c r="AO168" s="224">
        <f t="shared" si="52"/>
        <v>0</v>
      </c>
      <c r="AP168" s="223">
        <f t="shared" si="53"/>
        <v>0</v>
      </c>
      <c r="AQ168" s="224">
        <f t="shared" si="54"/>
        <v>0</v>
      </c>
      <c r="AR168" s="223">
        <f t="shared" si="55"/>
        <v>0</v>
      </c>
      <c r="AS168" s="224">
        <f t="shared" si="56"/>
        <v>0</v>
      </c>
      <c r="AT168" s="223">
        <f t="shared" si="57"/>
        <v>0</v>
      </c>
      <c r="AU168" s="225">
        <f t="shared" si="58"/>
        <v>0</v>
      </c>
      <c r="AV168" s="232" t="str">
        <f>IF($B168="","",$B168)</f>
        <v>6</v>
      </c>
    </row>
    <row r="169" spans="1:48" ht="14.5" customHeight="1" x14ac:dyDescent="0.2">
      <c r="A169" s="308"/>
      <c r="B169" s="282"/>
      <c r="C169" s="303"/>
      <c r="D169" s="79" t="s">
        <v>31</v>
      </c>
      <c r="E169" s="277"/>
      <c r="F169" s="291"/>
      <c r="G169" s="80" t="s">
        <v>79</v>
      </c>
      <c r="H169" s="277"/>
      <c r="I169" s="81" t="s">
        <v>19</v>
      </c>
      <c r="J169" s="83">
        <f>IF(I169="","",IF(_xlfn.XLOOKUP(I169,I$3:I168,$AV$3:AV168,0,,-1)=AV169,_xlfn.XLOOKUP(I169,I$3:I168,J$3:J168,1,,-1)+1,1))</f>
        <v>4</v>
      </c>
      <c r="K169" s="174">
        <f>IF(I169="","",_xlfn.XLOOKUP(I169,I$3:I168,K$3:K168,0,,-1)+IF($D169=" ",1,0))</f>
        <v>0</v>
      </c>
      <c r="L169" s="84">
        <v>3.5</v>
      </c>
      <c r="M169" s="85"/>
      <c r="N169" s="294"/>
      <c r="O169" s="86">
        <f>IF(OR(W168="",W169=""),"",ROUND(IF(L170&gt;0,IF(M169&gt;0,M169,IF(M168&gt;0,IF(N168=TRUE,ROUND((M168*W169)/W168,0),(M168*W169)/W168),IF(M169&gt;0,IF(N168=TRUE,ROUND(M169,0),M169),IF(M170&gt;0,IF(N168=TRUE,ROUND(O170*W169/W170,0),O170*W169/W170),0)))),IF(M169&gt;0,M169,IF(N168=TRUE,ROUND((M168*W169)/W168,0),(M168*W169)/W168))),2))</f>
        <v>15</v>
      </c>
      <c r="P169" s="87">
        <f t="shared" si="64"/>
        <v>52.5</v>
      </c>
      <c r="Q169" s="277"/>
      <c r="R169" s="286"/>
      <c r="S169" s="286"/>
      <c r="T169" s="286"/>
      <c r="U169" s="286"/>
      <c r="V169" s="288"/>
      <c r="W169" s="88">
        <f>IF(L169="","",IF(L170&gt;0,(SUM(L168:L170)/L169)/(SUM(L168:L170)/L168+SUM(L168:L170)/L169+SUM(L168:L170)/L170),L168/SUM(L168:L169)))</f>
        <v>0.32038834951456308</v>
      </c>
      <c r="X169" s="311"/>
      <c r="Y169" s="298"/>
      <c r="Z169" s="298"/>
      <c r="AA169" s="225">
        <f t="shared" si="63"/>
        <v>0</v>
      </c>
      <c r="AB169" s="227">
        <f t="shared" si="63"/>
        <v>37.5</v>
      </c>
      <c r="AC169" s="225">
        <f t="shared" si="63"/>
        <v>0</v>
      </c>
      <c r="AD169" s="225">
        <f t="shared" si="63"/>
        <v>0</v>
      </c>
      <c r="AE169" s="225">
        <f t="shared" si="63"/>
        <v>0</v>
      </c>
      <c r="AF169" s="225">
        <f t="shared" si="63"/>
        <v>0</v>
      </c>
      <c r="AG169" s="224">
        <f t="shared" si="63"/>
        <v>0</v>
      </c>
      <c r="AH169" s="223">
        <f t="shared" si="45"/>
        <v>0</v>
      </c>
      <c r="AI169" s="224">
        <f t="shared" si="46"/>
        <v>0</v>
      </c>
      <c r="AJ169" s="223">
        <f t="shared" si="47"/>
        <v>1</v>
      </c>
      <c r="AK169" s="224">
        <f t="shared" si="48"/>
        <v>0</v>
      </c>
      <c r="AL169" s="223">
        <f t="shared" si="49"/>
        <v>0</v>
      </c>
      <c r="AM169" s="224">
        <f t="shared" si="50"/>
        <v>0</v>
      </c>
      <c r="AN169" s="223">
        <f t="shared" si="51"/>
        <v>0</v>
      </c>
      <c r="AO169" s="224">
        <f t="shared" si="52"/>
        <v>0</v>
      </c>
      <c r="AP169" s="223">
        <f t="shared" si="53"/>
        <v>0</v>
      </c>
      <c r="AQ169" s="224">
        <f t="shared" si="54"/>
        <v>0</v>
      </c>
      <c r="AR169" s="223">
        <f t="shared" si="55"/>
        <v>0</v>
      </c>
      <c r="AS169" s="224">
        <f t="shared" si="56"/>
        <v>0</v>
      </c>
      <c r="AT169" s="223">
        <f t="shared" si="57"/>
        <v>0</v>
      </c>
      <c r="AU169" s="225">
        <f t="shared" si="58"/>
        <v>0</v>
      </c>
      <c r="AV169" s="232" t="str">
        <f>IF($B168="","",$B168)</f>
        <v>6</v>
      </c>
    </row>
    <row r="170" spans="1:48" ht="14.5" customHeight="1" x14ac:dyDescent="0.2">
      <c r="A170" s="309"/>
      <c r="B170" s="283"/>
      <c r="C170" s="304"/>
      <c r="D170" s="90" t="s">
        <v>32</v>
      </c>
      <c r="E170" s="278"/>
      <c r="F170" s="292"/>
      <c r="G170" s="109"/>
      <c r="H170" s="278"/>
      <c r="I170" s="110"/>
      <c r="J170" s="112" t="str">
        <f>IF(I170="","",IF(_xlfn.XLOOKUP(I170,I$3:I169,$AV$3:AV169,0,,-1)=AV170,_xlfn.XLOOKUP(I170,I$3:I169,J$3:J169,1,,-1)+1,1))</f>
        <v/>
      </c>
      <c r="K170" s="115" t="str">
        <f>IF(I170="","",_xlfn.XLOOKUP(I170,I$3:I169,K$3:K169,0,,-1)+IF($D170=" ",1,0))</f>
        <v/>
      </c>
      <c r="L170" s="113"/>
      <c r="M170" s="96"/>
      <c r="N170" s="295"/>
      <c r="O170" s="114" t="str">
        <f>IF(OR(W168="",W169=""),"",IF(L170&gt;0,ROUND(IF(M170&gt;0,M170,IF(M168&gt;0,IF(N168=TRUE,ROUND((M168*W170)/W168,0),(M168*W170)/W168),IF(M169&gt;0,IF(N168=TRUE,ROUND((M169*W170)/W169,0),(M169*W170)/W169),IF(M170&gt;0,M170,0)))),2),""))</f>
        <v/>
      </c>
      <c r="P170" s="115" t="str">
        <f t="shared" si="64"/>
        <v/>
      </c>
      <c r="Q170" s="278"/>
      <c r="R170" s="278"/>
      <c r="S170" s="278"/>
      <c r="T170" s="278"/>
      <c r="U170" s="278"/>
      <c r="V170" s="289"/>
      <c r="W170" s="116" t="str">
        <f>IF(L170="","",(SUM(L168:L170)/L170)/(SUM(L168:L170)/L168+SUM(L168:L170)/L169+SUM(L168:L170)/L170))</f>
        <v/>
      </c>
      <c r="X170" s="311"/>
      <c r="Y170" s="298"/>
      <c r="Z170" s="298"/>
      <c r="AA170" s="225">
        <f t="shared" si="63"/>
        <v>0</v>
      </c>
      <c r="AB170" s="225">
        <f t="shared" si="63"/>
        <v>0</v>
      </c>
      <c r="AC170" s="225">
        <f t="shared" si="63"/>
        <v>0</v>
      </c>
      <c r="AD170" s="225">
        <f t="shared" si="63"/>
        <v>0</v>
      </c>
      <c r="AE170" s="225">
        <f t="shared" si="63"/>
        <v>0</v>
      </c>
      <c r="AF170" s="225">
        <f t="shared" si="63"/>
        <v>0</v>
      </c>
      <c r="AG170" s="224">
        <f t="shared" si="63"/>
        <v>0</v>
      </c>
      <c r="AH170" s="223">
        <f t="shared" si="45"/>
        <v>0</v>
      </c>
      <c r="AI170" s="224">
        <f t="shared" si="46"/>
        <v>0</v>
      </c>
      <c r="AJ170" s="223">
        <f t="shared" si="47"/>
        <v>0</v>
      </c>
      <c r="AK170" s="224">
        <f t="shared" si="48"/>
        <v>0</v>
      </c>
      <c r="AL170" s="223">
        <f t="shared" si="49"/>
        <v>0</v>
      </c>
      <c r="AM170" s="224">
        <f t="shared" si="50"/>
        <v>0</v>
      </c>
      <c r="AN170" s="223">
        <f t="shared" si="51"/>
        <v>0</v>
      </c>
      <c r="AO170" s="224">
        <f t="shared" si="52"/>
        <v>0</v>
      </c>
      <c r="AP170" s="223">
        <f t="shared" si="53"/>
        <v>0</v>
      </c>
      <c r="AQ170" s="224">
        <f t="shared" si="54"/>
        <v>0</v>
      </c>
      <c r="AR170" s="223">
        <f t="shared" si="55"/>
        <v>0</v>
      </c>
      <c r="AS170" s="224">
        <f t="shared" si="56"/>
        <v>0</v>
      </c>
      <c r="AT170" s="223">
        <f t="shared" si="57"/>
        <v>0</v>
      </c>
      <c r="AU170" s="225">
        <f t="shared" si="58"/>
        <v>0</v>
      </c>
      <c r="AV170" s="232" t="str">
        <f>IF($B168="","",$B168)</f>
        <v>6</v>
      </c>
    </row>
    <row r="171" spans="1:48" ht="14.5" customHeight="1" x14ac:dyDescent="0.2">
      <c r="A171" s="312" t="str">
        <f>IF(OR(D171="W",D172="W",D173="W",D171="1/2W",D172="1/2W",D173="1/2W",D171="1/2L",D172="1/2L",D173="1/2L"),"OK",IF(OR(D171="L",D172="L",D173="L"),"LOSS",IF(OR(D171="X",D172="X",D173="X"),"Anulado"," ")))</f>
        <v>OK</v>
      </c>
      <c r="B171" s="316" t="str">
        <f>IF(E171="","",$B168)</f>
        <v>6</v>
      </c>
      <c r="C171" s="302" t="str">
        <f>IF(E171=""," ","– "&amp;COUNTIF(B$3:B173,$B171))</f>
        <v>– 9</v>
      </c>
      <c r="D171" s="25" t="s">
        <v>28</v>
      </c>
      <c r="E171" s="325">
        <v>44718.645833333336</v>
      </c>
      <c r="F171" s="315" t="s">
        <v>493</v>
      </c>
      <c r="G171" s="117" t="s">
        <v>35</v>
      </c>
      <c r="H171" s="306" t="str">
        <f ca="1">IF(E171="","",IF(AND(DAY(E171)&lt;DAY(TODAY()),$A171=" "),"???",IF($A171=" ",IF(AND(DAY(E171)=DAY(TODAY()),HOUR(E171)&lt;=HOUR(NOW())+1),IF(AND(HOUR(E171)+2&lt;=HOUR(NOW()),DAY(E171)&lt;=DAY(TODAY()),MINUTE(E171)&lt;=MINUTE(NOW())),"???",IF(OR(MINUTE(E171)&lt;=MINUTE(NOW()),HOUR(E171)&lt;=HOUR(NOW())),"!!!","")),""),"")))</f>
        <v/>
      </c>
      <c r="I171" s="27" t="s">
        <v>20</v>
      </c>
      <c r="J171" s="175">
        <f>IF(I171="","",IF(_xlfn.XLOOKUP(I171,I$3:I170,$AV$3:AV170,0,,-1)=AV171,_xlfn.XLOOKUP(I171,I$3:I170,J$3:J170,1,,-1)+1,1))</f>
        <v>4</v>
      </c>
      <c r="K171" s="176">
        <f>IF(I171="","",_xlfn.XLOOKUP(I171,I$3:I170,K$3:K170,0,,-1)+IF($D171=" ",1,0))</f>
        <v>0</v>
      </c>
      <c r="L171" s="118">
        <v>1.55</v>
      </c>
      <c r="M171" s="119">
        <v>52.65</v>
      </c>
      <c r="N171" s="318" t="b">
        <v>0</v>
      </c>
      <c r="O171" s="102">
        <f>IF(OR(W171="",W172=""),"",ROUND(IF(L173&gt;0,IF(M171&gt;0,M171,IF(M172&gt;0,IF(N171=TRUE,ROUND((M172*W171)/W172,0),(M172*W171)/W172),IF(N171=TRUE,ROUND((M173*W171)/W173,0),(M173*W171)/W173))),IF(M171&gt;0,M171,IF(N171=TRUE,ROUND((M172*W171)/W172,0),(M172*W171)/W172))),2))</f>
        <v>52.65</v>
      </c>
      <c r="P171" s="33">
        <f t="shared" si="64"/>
        <v>81.607500000000002</v>
      </c>
      <c r="Q171" s="301">
        <f>IF($A171="Anulado",0,IF(OR($A171="LOSS",$A171="OK"),IF(OR($D171="W",$D171="1/2W",$D171="1/2L"),P171-O171,IF($D171="L",-O171,0))+IF(OR($D172="W",$D172="1/2W",$D172="1/2L"),P172-O172,IF($D172="L",-O172,0))+IF(OR($D173="W",$D173="1/2W",$D173="1/2L"),P173-O173,IF($D173="L",-O173,0)),IF(AND(OR($D171="W",$D171="1/2W",$D171="1/2L"),D172="W"),P171+P172-SUM(O171:O173)+_xlfn.XLOOKUP("X",D171:D173,O171:O173,0),IF(AND(D171=TRUE,D173="W"),P171+P173-SUM(O171:O173),IF(AND(D172="W",D173="W"),P172+P173-SUM(O171:O173)+_xlfn.XLOOKUP("X",D171:D173,O171:O173,0),IF(L173&gt;0,IF(OR($D171="W",$D171="1/2W",$D171="1/2L"),P171-SUM(O171:O173)+_xlfn.XLOOKUP("X",D171:D173,O171:O173,0),IF(OR($D171="W",$D171="1/2W",$D171="1/2L"),P172-SUM(O171:O173)+_xlfn.XLOOKUP("X",D171:D173,O171:O173,0),IF(OR($D171="W",$D171="1/2W",$D171="1/2L"),P173-SUM(O171:O173)+_xlfn.XLOOKUP("X",D171:D173,O171:O173,0),IF(SUM(P171:P173)/3-SUM(O171:O173)+_xlfn.XLOOKUP("X",D171:D173,O171:O173,0)&gt;0,SUM(P171:P173)/3-SUM(O171:O173)+_xlfn.XLOOKUP("X",D171:D173,O171:O173,0),LARGE(P171:P173,1)-SUM(O171:O173))))),IF(OR($D171="W",$D171="1/2W",$D171="1/2L"),P171-SUM(O171:O172)+_xlfn.XLOOKUP("X",D171:D173,O171:O173,0),IF(OR($D171="W",$D171="1/2W",$D171="1/2L"),P172-SUM(O171:O172)+_xlfn.XLOOKUP("X",D171:D173,O171:O173,0),SUM(P171:P172)/2-SUM(O171:O172)+_xlfn.XLOOKUP("X",D171:D173,O171:O173,0)))))))))</f>
        <v>5.1000000000000014</v>
      </c>
      <c r="R171" s="300">
        <f>IF(Q171=0,0,Q171/SUM(O171:O173))</f>
        <v>6.9246435845213866E-2</v>
      </c>
      <c r="S171" s="285">
        <f>IF($B171=$B168,IF(OR($A171="LOSS",$A171="OK",$A171="Anulada"),Q171,0)+S168,IF(OR($A171="LOSS",$A171="OK",$A171="Anulada"),Q171,0))</f>
        <v>49.978080000000006</v>
      </c>
      <c r="T171" s="285">
        <f>IF($B171="",0,IF($B171=$B168,IF(G173="",IF(OR(G171="DNB1",G171="DNB2",G171="AH1(0)",G171="AH2(0)",G171="AH1(1)",G171="AH2(1)",G171="AH1(2)",G171="AH2(2)",G171="AH1(3)",G171="AH2(3)",G171="AH1(4)",G171="AH2(4)"),0,IF(Q171&lt;0,IF(G173="",SMALL(P171:P173,1)-SUM(O171:O173),0),SMALL(P171:P173,1)-SUM(O171:O173))),IF(Q171&lt;0,IF(G173="",SMALL(P171:P173,1)-SUM(O171:O173),0),SMALL(P171:P173,1)-SUM(O171:O173)))+T168,IF(G173="",IF(OR(G171="DNB1",G171="DNB2",G171="AH1(0)",G171="AH2(0)",G171="AH1(1)",G171="AH2(1)",G171="AH1(2)",G171="AH2(2)",G171="AH1(3)",G171="AH2(3)",G171="AH1(4)",G171="AH2(4)"),0,IF(Q171&lt;0,IF(G173="",SMALL(P171:P173,1)-SUM(O171:O173),0),SMALL(P171:P173,1)-SUM(O171:O173))),IF(Q171&lt;0,IF(G173="",SMALL(P171:P173,1)-SUM(O171:O173),0),SMALL(P171:P173,1)-SUM(O171:O173)))))</f>
        <v>39.647880000000001</v>
      </c>
      <c r="U171" s="285">
        <f>IF($B171=$B168,IF(Q171&lt;0,IF(G173="",Q171,0),Q171)+U168,Q171)</f>
        <v>49.978080000000006</v>
      </c>
      <c r="V171" s="287">
        <f>IF(U171=0,0,U171/X171)</f>
        <v>8.314575188407726E-2</v>
      </c>
      <c r="W171" s="34">
        <f>IF(L171="","",IF(L173&gt;0,(SUM(L171:L173)/L171)/(SUM(L171:L173)/L171+SUM(L171:L173)/L172+SUM(L171:L173)/L173),L172/SUM(L171:L172)))</f>
        <v>0.70754716981132082</v>
      </c>
      <c r="X171" s="322">
        <f>IF($B171=$B168,X168+SUM(O171:O173),SUM(O171:O173))</f>
        <v>601.09</v>
      </c>
      <c r="Y171" s="285">
        <f>IF($A171=" ",SUM(O171:O173),0)+Y168</f>
        <v>0</v>
      </c>
      <c r="Z171" s="285">
        <f>IF($B171="","",Z168+Q171)</f>
        <v>37.712798208955206</v>
      </c>
      <c r="AA171" s="225">
        <f t="shared" si="63"/>
        <v>0</v>
      </c>
      <c r="AB171" s="225">
        <f t="shared" si="63"/>
        <v>0</v>
      </c>
      <c r="AC171" s="227">
        <f t="shared" si="63"/>
        <v>-52.65</v>
      </c>
      <c r="AD171" s="225">
        <f t="shared" si="63"/>
        <v>0</v>
      </c>
      <c r="AE171" s="225">
        <f t="shared" si="63"/>
        <v>0</v>
      </c>
      <c r="AF171" s="225">
        <f t="shared" si="63"/>
        <v>0</v>
      </c>
      <c r="AG171" s="224">
        <f t="shared" si="63"/>
        <v>0</v>
      </c>
      <c r="AH171" s="223">
        <f t="shared" si="45"/>
        <v>0</v>
      </c>
      <c r="AI171" s="224">
        <f t="shared" si="46"/>
        <v>0</v>
      </c>
      <c r="AJ171" s="223">
        <f t="shared" si="47"/>
        <v>0</v>
      </c>
      <c r="AK171" s="224">
        <f t="shared" si="48"/>
        <v>0</v>
      </c>
      <c r="AL171" s="223">
        <f t="shared" si="49"/>
        <v>0</v>
      </c>
      <c r="AM171" s="224">
        <f t="shared" si="50"/>
        <v>1</v>
      </c>
      <c r="AN171" s="223">
        <f t="shared" si="51"/>
        <v>0</v>
      </c>
      <c r="AO171" s="224">
        <f t="shared" si="52"/>
        <v>0</v>
      </c>
      <c r="AP171" s="223">
        <f t="shared" si="53"/>
        <v>0</v>
      </c>
      <c r="AQ171" s="224">
        <f t="shared" si="54"/>
        <v>0</v>
      </c>
      <c r="AR171" s="223">
        <f t="shared" si="55"/>
        <v>0</v>
      </c>
      <c r="AS171" s="224">
        <f t="shared" si="56"/>
        <v>0</v>
      </c>
      <c r="AT171" s="223">
        <f t="shared" si="57"/>
        <v>0</v>
      </c>
      <c r="AU171" s="225">
        <f t="shared" si="58"/>
        <v>0</v>
      </c>
      <c r="AV171" s="231" t="str">
        <f>IF($B171="","",$B171)</f>
        <v>6</v>
      </c>
    </row>
    <row r="172" spans="1:48" ht="14.5" customHeight="1" x14ac:dyDescent="0.2">
      <c r="A172" s="308"/>
      <c r="B172" s="282"/>
      <c r="C172" s="303"/>
      <c r="D172" s="39" t="s">
        <v>31</v>
      </c>
      <c r="E172" s="277"/>
      <c r="F172" s="291"/>
      <c r="G172" s="120" t="s">
        <v>79</v>
      </c>
      <c r="H172" s="277"/>
      <c r="I172" s="42" t="s">
        <v>19</v>
      </c>
      <c r="J172" s="177">
        <f>IF(I172="","",IF(_xlfn.XLOOKUP(I172,I$3:I171,$AV$3:AV171,0,,-1)=AV172,_xlfn.XLOOKUP(I172,I$3:I171,J$3:J171,1,,-1)+1,1))</f>
        <v>5</v>
      </c>
      <c r="K172" s="178">
        <f>IF(I172="","",_xlfn.XLOOKUP(I172,I$3:I171,K$3:K171,0,,-1)+IF($D172=" ",1,0))</f>
        <v>0</v>
      </c>
      <c r="L172" s="121">
        <v>3.75</v>
      </c>
      <c r="M172" s="122">
        <v>21</v>
      </c>
      <c r="N172" s="294"/>
      <c r="O172" s="47">
        <f>IF(OR(W171="",W172=""),"",ROUND(IF(L173&gt;0,IF(M172&gt;0,M172,IF(M171&gt;0,IF(N171=TRUE,ROUND((M171*W172)/W171,0),(M171*W172)/W171),IF(M172&gt;0,IF(N171=TRUE,ROUND(M172,0),M172),IF(M173&gt;0,IF(N171=TRUE,ROUND(O173*W172/W173,0),O173*W172/W173),0)))),IF(M172&gt;0,M172,IF(N171=TRUE,ROUND((M171*W172)/W171,0),(M171*W172)/W171))),2))</f>
        <v>21</v>
      </c>
      <c r="P172" s="48">
        <f t="shared" si="64"/>
        <v>78.75</v>
      </c>
      <c r="Q172" s="277"/>
      <c r="R172" s="286"/>
      <c r="S172" s="286"/>
      <c r="T172" s="286"/>
      <c r="U172" s="286"/>
      <c r="V172" s="288"/>
      <c r="W172" s="49">
        <f>IF(L172="","",IF(L173&gt;0,(SUM(L171:L173)/L172)/(SUM(L171:L173)/L171+SUM(L171:L173)/L172+SUM(L171:L173)/L173),L171/SUM(L171:L172)))</f>
        <v>0.29245283018867924</v>
      </c>
      <c r="X172" s="311"/>
      <c r="Y172" s="298"/>
      <c r="Z172" s="298"/>
      <c r="AA172" s="225">
        <f t="shared" si="63"/>
        <v>0</v>
      </c>
      <c r="AB172" s="227">
        <f t="shared" si="63"/>
        <v>57.75</v>
      </c>
      <c r="AC172" s="225">
        <f t="shared" si="63"/>
        <v>0</v>
      </c>
      <c r="AD172" s="225">
        <f t="shared" si="63"/>
        <v>0</v>
      </c>
      <c r="AE172" s="225">
        <f t="shared" si="63"/>
        <v>0</v>
      </c>
      <c r="AF172" s="225">
        <f t="shared" si="63"/>
        <v>0</v>
      </c>
      <c r="AG172" s="224">
        <f t="shared" si="63"/>
        <v>0</v>
      </c>
      <c r="AH172" s="223">
        <f t="shared" si="45"/>
        <v>0</v>
      </c>
      <c r="AI172" s="224">
        <f t="shared" si="46"/>
        <v>0</v>
      </c>
      <c r="AJ172" s="223">
        <f t="shared" si="47"/>
        <v>1</v>
      </c>
      <c r="AK172" s="224">
        <f t="shared" si="48"/>
        <v>0</v>
      </c>
      <c r="AL172" s="223">
        <f t="shared" si="49"/>
        <v>0</v>
      </c>
      <c r="AM172" s="224">
        <f t="shared" si="50"/>
        <v>0</v>
      </c>
      <c r="AN172" s="223">
        <f t="shared" si="51"/>
        <v>0</v>
      </c>
      <c r="AO172" s="224">
        <f t="shared" si="52"/>
        <v>0</v>
      </c>
      <c r="AP172" s="223">
        <f t="shared" si="53"/>
        <v>0</v>
      </c>
      <c r="AQ172" s="224">
        <f t="shared" si="54"/>
        <v>0</v>
      </c>
      <c r="AR172" s="223">
        <f t="shared" si="55"/>
        <v>0</v>
      </c>
      <c r="AS172" s="224">
        <f t="shared" si="56"/>
        <v>0</v>
      </c>
      <c r="AT172" s="223">
        <f t="shared" si="57"/>
        <v>0</v>
      </c>
      <c r="AU172" s="225">
        <f t="shared" si="58"/>
        <v>0</v>
      </c>
      <c r="AV172" s="231" t="str">
        <f>IF($B171="","",$B171)</f>
        <v>6</v>
      </c>
    </row>
    <row r="173" spans="1:48" ht="14.5" customHeight="1" x14ac:dyDescent="0.2">
      <c r="A173" s="309"/>
      <c r="B173" s="283"/>
      <c r="C173" s="304"/>
      <c r="D173" s="54" t="s">
        <v>32</v>
      </c>
      <c r="E173" s="278"/>
      <c r="F173" s="292"/>
      <c r="G173" s="134"/>
      <c r="H173" s="278"/>
      <c r="I173" s="57"/>
      <c r="J173" s="179" t="str">
        <f>IF(I173="","",IF(_xlfn.XLOOKUP(I173,I$3:I172,$AV$3:AV172,0,,-1)=AV173,_xlfn.XLOOKUP(I173,I$3:I172,J$3:J172,1,,-1)+1,1))</f>
        <v/>
      </c>
      <c r="K173" s="63" t="str">
        <f>IF(I173="","",_xlfn.XLOOKUP(I173,I$3:I172,K$3:K172,0,,-1)+IF($D173=" ",1,0))</f>
        <v/>
      </c>
      <c r="L173" s="55"/>
      <c r="M173" s="128"/>
      <c r="N173" s="295"/>
      <c r="O173" s="62" t="str">
        <f>IF(OR(W171="",W172=""),"",IF(L173&gt;0,ROUND(IF(M173&gt;0,M173,IF(M171&gt;0,IF(N171=TRUE,ROUND((M171*W173)/W171,0),(M171*W173)/W171),IF(M172&gt;0,IF(N171=TRUE,ROUND((M172*W173)/W172,0),(M172*W173)/W172),IF(M173&gt;0,M173,0)))),2),""))</f>
        <v/>
      </c>
      <c r="P173" s="63" t="str">
        <f t="shared" si="64"/>
        <v/>
      </c>
      <c r="Q173" s="278"/>
      <c r="R173" s="278"/>
      <c r="S173" s="278"/>
      <c r="T173" s="278"/>
      <c r="U173" s="278"/>
      <c r="V173" s="289"/>
      <c r="W173" s="64" t="str">
        <f>IF(L173="","",(SUM(L171:L173)/L173)/(SUM(L171:L173)/L171+SUM(L171:L173)/L172+SUM(L171:L173)/L173))</f>
        <v/>
      </c>
      <c r="X173" s="311"/>
      <c r="Y173" s="298"/>
      <c r="Z173" s="298"/>
      <c r="AA173" s="225">
        <f t="shared" ref="AA173:AG182" si="65">IF($I173=AA$2,IF(OR($D173="W",$D173="1/2W",$D173="1/2L"),$P173-$O173,IF($D173="X",0,-$O173)),0)</f>
        <v>0</v>
      </c>
      <c r="AB173" s="225">
        <f t="shared" si="65"/>
        <v>0</v>
      </c>
      <c r="AC173" s="225">
        <f t="shared" si="65"/>
        <v>0</v>
      </c>
      <c r="AD173" s="225">
        <f t="shared" si="65"/>
        <v>0</v>
      </c>
      <c r="AE173" s="225">
        <f t="shared" si="65"/>
        <v>0</v>
      </c>
      <c r="AF173" s="225">
        <f t="shared" si="65"/>
        <v>0</v>
      </c>
      <c r="AG173" s="224">
        <f t="shared" si="65"/>
        <v>0</v>
      </c>
      <c r="AH173" s="223">
        <f t="shared" si="45"/>
        <v>0</v>
      </c>
      <c r="AI173" s="224">
        <f t="shared" si="46"/>
        <v>0</v>
      </c>
      <c r="AJ173" s="223">
        <f t="shared" si="47"/>
        <v>0</v>
      </c>
      <c r="AK173" s="224">
        <f t="shared" si="48"/>
        <v>0</v>
      </c>
      <c r="AL173" s="223">
        <f t="shared" si="49"/>
        <v>0</v>
      </c>
      <c r="AM173" s="224">
        <f t="shared" si="50"/>
        <v>0</v>
      </c>
      <c r="AN173" s="223">
        <f t="shared" si="51"/>
        <v>0</v>
      </c>
      <c r="AO173" s="224">
        <f t="shared" si="52"/>
        <v>0</v>
      </c>
      <c r="AP173" s="223">
        <f t="shared" si="53"/>
        <v>0</v>
      </c>
      <c r="AQ173" s="224">
        <f t="shared" si="54"/>
        <v>0</v>
      </c>
      <c r="AR173" s="223">
        <f t="shared" si="55"/>
        <v>0</v>
      </c>
      <c r="AS173" s="224">
        <f t="shared" si="56"/>
        <v>0</v>
      </c>
      <c r="AT173" s="223">
        <f t="shared" si="57"/>
        <v>0</v>
      </c>
      <c r="AU173" s="225">
        <f t="shared" si="58"/>
        <v>0</v>
      </c>
      <c r="AV173" s="231" t="str">
        <f>IF($B171="","",$B171)</f>
        <v>6</v>
      </c>
    </row>
    <row r="174" spans="1:48" ht="14.5" customHeight="1" x14ac:dyDescent="0.2">
      <c r="A174" s="307" t="str">
        <f>IF(OR(D174="W",D175="W",D176="W",D174="1/2W",D175="1/2W",D176="1/2W",D174="1/2L",D175="1/2L",D176="1/2L"),"OK",IF(OR(D174="L",D175="L",D176="L"),"LOSS",IF(OR(D174="X",D175="X",D176="X"),"Anulado"," ")))</f>
        <v>OK</v>
      </c>
      <c r="B174" s="317" t="str">
        <f>IF(E174="","",$B171)</f>
        <v>6</v>
      </c>
      <c r="C174" s="305" t="str">
        <f>IF(E174=""," ","– "&amp;COUNTIF(B$3:B176,$B174))</f>
        <v>– 10</v>
      </c>
      <c r="D174" s="65" t="s">
        <v>28</v>
      </c>
      <c r="E174" s="326">
        <v>44719.749305555553</v>
      </c>
      <c r="F174" s="314" t="s">
        <v>483</v>
      </c>
      <c r="G174" s="66" t="s">
        <v>153</v>
      </c>
      <c r="H174" s="313" t="str">
        <f ca="1">IF(E174="","",IF(AND(DAY(E174)&lt;DAY(TODAY()),$A174=" "),"???",IF($A174=" ",IF(AND(DAY(E174)=DAY(TODAY()),HOUR(E174)&lt;=HOUR(NOW())+1),IF(AND(HOUR(E174)+2&lt;=HOUR(NOW()),DAY(E174)&lt;=DAY(TODAY()),MINUTE(E174)&lt;=MINUTE(NOW())),"???",IF(OR(MINUTE(E174)&lt;=MINUTE(NOW()),HOUR(E174)&lt;=HOUR(NOW())),"!!!","")),""),"")))</f>
        <v/>
      </c>
      <c r="I174" s="67" t="s">
        <v>18</v>
      </c>
      <c r="J174" s="69">
        <f>IF(I174="","",IF(_xlfn.XLOOKUP(I174,I$3:I173,$AV$3:AV173,0,,-1)=AV174,_xlfn.XLOOKUP(I174,I$3:I173,J$3:J173,1,,-1)+1,1))</f>
        <v>6</v>
      </c>
      <c r="K174" s="173">
        <f>IF(I174="","",_xlfn.XLOOKUP(I174,I$3:I173,K$3:K173,0,,-1)+IF($D174=" ",1,0))</f>
        <v>0</v>
      </c>
      <c r="L174" s="70">
        <v>2.14</v>
      </c>
      <c r="M174" s="71">
        <v>68</v>
      </c>
      <c r="N174" s="293" t="b">
        <v>0</v>
      </c>
      <c r="O174" s="72">
        <f>IF(OR(W174="",W175=""),"",ROUND(IF(L176&gt;0,IF(M174&gt;0,M174,IF(M175&gt;0,IF(N174=TRUE,ROUND((M175*W174)/W175,0),(M175*W174)/W175),IF(N174=TRUE,ROUND((M176*W174)/W176,0),(M176*W174)/W176))),IF(M174&gt;0,M174,IF(N174=TRUE,ROUND((M175*W174)/W175,0),(M175*W174)/W175))),2))</f>
        <v>68</v>
      </c>
      <c r="P174" s="73">
        <f t="shared" si="64"/>
        <v>145.52000000000001</v>
      </c>
      <c r="Q174" s="320">
        <f>IF($A174="Anulado",0,IF(OR($A174="LOSS",$A174="OK"),IF(OR($D174="W",$D174="1/2W",$D174="1/2L"),P174-O174,IF($D174="L",-O174,0))+IF(OR($D175="W",$D175="1/2W",$D175="1/2L"),P175-O175,IF($D175="L",-O175,0))+IF(OR($D176="W",$D176="1/2W",$D176="1/2L"),P176-O176,IF($D176="L",-O176,0)),IF(AND(OR($D174="W",$D174="1/2W",$D174="1/2L"),D175="W"),P174+P175-SUM(O174:O176)+_xlfn.XLOOKUP("X",D174:D176,O174:O176,0),IF(AND(D174=TRUE,D176="W"),P174+P176-SUM(O174:O176),IF(AND(D175="W",D176="W"),P175+P176-SUM(O174:O176)+_xlfn.XLOOKUP("X",D174:D176,O174:O176,0),IF(L176&gt;0,IF(OR($D174="W",$D174="1/2W",$D174="1/2L"),P174-SUM(O174:O176)+_xlfn.XLOOKUP("X",D174:D176,O174:O176,0),IF(OR($D174="W",$D174="1/2W",$D174="1/2L"),P175-SUM(O174:O176)+_xlfn.XLOOKUP("X",D174:D176,O174:O176,0),IF(OR($D174="W",$D174="1/2W",$D174="1/2L"),P176-SUM(O174:O176)+_xlfn.XLOOKUP("X",D174:D176,O174:O176,0),IF(SUM(P174:P176)/3-SUM(O174:O176)+_xlfn.XLOOKUP("X",D174:D176,O174:O176,0)&gt;0,SUM(P174:P176)/3-SUM(O174:O176)+_xlfn.XLOOKUP("X",D174:D176,O174:O176,0),LARGE(P174:P176,1)-SUM(O174:O176))))),IF(OR($D174="W",$D174="1/2W",$D174="1/2L"),P174-SUM(O174:O175)+_xlfn.XLOOKUP("X",D174:D176,O174:O176,0),IF(OR($D174="W",$D174="1/2W",$D174="1/2L"),P175-SUM(O174:O175)+_xlfn.XLOOKUP("X",D174:D176,O174:O176,0),SUM(P174:P175)/2-SUM(O174:O175)+_xlfn.XLOOKUP("X",D174:D176,O174:O176,0)))))))))</f>
        <v>8.8768000000000171</v>
      </c>
      <c r="R174" s="319">
        <f>IF(Q174=0,0,Q174/SUM(O174:O176))</f>
        <v>6.496487119437952E-2</v>
      </c>
      <c r="S174" s="296">
        <f>IF($B174=$B171,IF(OR($A174="LOSS",$A174="OK",$A174="Anulada"),Q174,0)+S171,IF(OR($A174="LOSS",$A174="OK",$A174="Anulada"),Q174,0))</f>
        <v>58.854880000000023</v>
      </c>
      <c r="T174" s="296">
        <f>IF($B174=$B171,IF(Q174&lt;0,IF(G176="",Q174,0),Q174)+T171,Q174)</f>
        <v>48.524680000000018</v>
      </c>
      <c r="U174" s="296">
        <f>IF($B174=$B171,IF(Q174&lt;0,IF(G176="",Q174,0),Q174)+U171,Q174)</f>
        <v>58.854880000000023</v>
      </c>
      <c r="V174" s="323">
        <f>IF(U174=0,0,U174/X174)</f>
        <v>7.9778347091754465E-2</v>
      </c>
      <c r="W174" s="74">
        <f>IF(L174="","",IF(L176&gt;0,(SUM(L174:L176)/L174)/(SUM(L174:L176)/L174+SUM(L174:L176)/L175+SUM(L174:L176)/L176),L175/SUM(L174:L175)))</f>
        <v>0.49765258215962449</v>
      </c>
      <c r="X174" s="321">
        <f>IF($B174=$B171,X171+SUM(O174:O176),SUM(O174:O176))</f>
        <v>737.73</v>
      </c>
      <c r="Y174" s="296">
        <f>IF($A174=" ",SUM(O174:O176),0)+Y171</f>
        <v>0</v>
      </c>
      <c r="Z174" s="296">
        <f>IF($B174="","",Z171+Q174)</f>
        <v>46.589598208955223</v>
      </c>
      <c r="AA174" s="227">
        <f t="shared" si="65"/>
        <v>-68</v>
      </c>
      <c r="AB174" s="225">
        <f t="shared" si="65"/>
        <v>0</v>
      </c>
      <c r="AC174" s="225">
        <f t="shared" si="65"/>
        <v>0</v>
      </c>
      <c r="AD174" s="225">
        <f t="shared" si="65"/>
        <v>0</v>
      </c>
      <c r="AE174" s="225">
        <f t="shared" si="65"/>
        <v>0</v>
      </c>
      <c r="AF174" s="225">
        <f t="shared" si="65"/>
        <v>0</v>
      </c>
      <c r="AG174" s="224">
        <f t="shared" si="65"/>
        <v>0</v>
      </c>
      <c r="AH174" s="223">
        <f t="shared" si="45"/>
        <v>0</v>
      </c>
      <c r="AI174" s="224">
        <f t="shared" si="46"/>
        <v>1</v>
      </c>
      <c r="AJ174" s="223">
        <f t="shared" si="47"/>
        <v>0</v>
      </c>
      <c r="AK174" s="224">
        <f t="shared" si="48"/>
        <v>0</v>
      </c>
      <c r="AL174" s="223">
        <f t="shared" si="49"/>
        <v>0</v>
      </c>
      <c r="AM174" s="224">
        <f t="shared" si="50"/>
        <v>0</v>
      </c>
      <c r="AN174" s="223">
        <f t="shared" si="51"/>
        <v>0</v>
      </c>
      <c r="AO174" s="224">
        <f t="shared" si="52"/>
        <v>0</v>
      </c>
      <c r="AP174" s="223">
        <f t="shared" si="53"/>
        <v>0</v>
      </c>
      <c r="AQ174" s="224">
        <f t="shared" si="54"/>
        <v>0</v>
      </c>
      <c r="AR174" s="223">
        <f t="shared" si="55"/>
        <v>0</v>
      </c>
      <c r="AS174" s="224">
        <f t="shared" si="56"/>
        <v>0</v>
      </c>
      <c r="AT174" s="223">
        <f t="shared" si="57"/>
        <v>0</v>
      </c>
      <c r="AU174" s="225">
        <f t="shared" si="58"/>
        <v>0</v>
      </c>
      <c r="AV174" s="232" t="str">
        <f>IF($B174="","",$B174)</f>
        <v>6</v>
      </c>
    </row>
    <row r="175" spans="1:48" ht="14.5" customHeight="1" x14ac:dyDescent="0.2">
      <c r="A175" s="308"/>
      <c r="B175" s="282"/>
      <c r="C175" s="303"/>
      <c r="D175" s="79" t="s">
        <v>31</v>
      </c>
      <c r="E175" s="277"/>
      <c r="F175" s="291"/>
      <c r="G175" s="80" t="s">
        <v>106</v>
      </c>
      <c r="H175" s="277"/>
      <c r="I175" s="81" t="s">
        <v>23</v>
      </c>
      <c r="J175" s="83">
        <f>IF(I175="","",IF(_xlfn.XLOOKUP(I175,I$3:I174,$AV$3:AV174,0,,-1)=AV175,_xlfn.XLOOKUP(I175,I$3:I174,J$3:J174,1,,-1)+1,1))</f>
        <v>5</v>
      </c>
      <c r="K175" s="174">
        <f>IF(I175="","",_xlfn.XLOOKUP(I175,I$3:I174,K$3:K174,0,,-1)+IF($D175=" ",1,0))</f>
        <v>0</v>
      </c>
      <c r="L175" s="84">
        <v>2.12</v>
      </c>
      <c r="M175" s="85"/>
      <c r="N175" s="294"/>
      <c r="O175" s="86">
        <f>IF(OR(W174="",W175=""),"",ROUND(IF(L176&gt;0,IF(M175&gt;0,M175,IF(M174&gt;0,IF(N174=TRUE,ROUND((M174*W175)/W174,0),(M174*W175)/W174),IF(M175&gt;0,IF(N174=TRUE,ROUND(M175,0),M175),IF(M176&gt;0,IF(N174=TRUE,ROUND(O176*W175/W176,0),O176*W175/W176),0)))),IF(M175&gt;0,M175,IF(N174=TRUE,ROUND((M174*W175)/W174,0),(M174*W175)/W174))),2))</f>
        <v>68.64</v>
      </c>
      <c r="P175" s="87">
        <f t="shared" si="64"/>
        <v>145.51680000000002</v>
      </c>
      <c r="Q175" s="277"/>
      <c r="R175" s="286"/>
      <c r="S175" s="286"/>
      <c r="T175" s="286"/>
      <c r="U175" s="286"/>
      <c r="V175" s="288"/>
      <c r="W175" s="88">
        <f>IF(L175="","",IF(L176&gt;0,(SUM(L174:L176)/L175)/(SUM(L174:L176)/L174+SUM(L174:L176)/L175+SUM(L174:L176)/L176),L174/SUM(L174:L175)))</f>
        <v>0.50234741784037562</v>
      </c>
      <c r="X175" s="311"/>
      <c r="Y175" s="298"/>
      <c r="Z175" s="298"/>
      <c r="AA175" s="225">
        <f t="shared" si="65"/>
        <v>0</v>
      </c>
      <c r="AB175" s="225">
        <f t="shared" si="65"/>
        <v>0</v>
      </c>
      <c r="AC175" s="225">
        <f t="shared" si="65"/>
        <v>0</v>
      </c>
      <c r="AD175" s="225">
        <f t="shared" si="65"/>
        <v>0</v>
      </c>
      <c r="AE175" s="225">
        <f t="shared" si="65"/>
        <v>0</v>
      </c>
      <c r="AF175" s="227">
        <f t="shared" si="65"/>
        <v>76.876800000000017</v>
      </c>
      <c r="AG175" s="224">
        <f t="shared" si="65"/>
        <v>0</v>
      </c>
      <c r="AH175" s="223">
        <f t="shared" si="45"/>
        <v>0</v>
      </c>
      <c r="AI175" s="224">
        <f t="shared" si="46"/>
        <v>0</v>
      </c>
      <c r="AJ175" s="223">
        <f t="shared" si="47"/>
        <v>0</v>
      </c>
      <c r="AK175" s="224">
        <f t="shared" si="48"/>
        <v>0</v>
      </c>
      <c r="AL175" s="223">
        <f t="shared" si="49"/>
        <v>0</v>
      </c>
      <c r="AM175" s="224">
        <f t="shared" si="50"/>
        <v>0</v>
      </c>
      <c r="AN175" s="223">
        <f t="shared" si="51"/>
        <v>0</v>
      </c>
      <c r="AO175" s="224">
        <f t="shared" si="52"/>
        <v>0</v>
      </c>
      <c r="AP175" s="223">
        <f t="shared" si="53"/>
        <v>0</v>
      </c>
      <c r="AQ175" s="224">
        <f t="shared" si="54"/>
        <v>0</v>
      </c>
      <c r="AR175" s="223">
        <f t="shared" si="55"/>
        <v>1</v>
      </c>
      <c r="AS175" s="224">
        <f t="shared" si="56"/>
        <v>0</v>
      </c>
      <c r="AT175" s="223">
        <f t="shared" si="57"/>
        <v>0</v>
      </c>
      <c r="AU175" s="225">
        <f t="shared" si="58"/>
        <v>0</v>
      </c>
      <c r="AV175" s="232" t="str">
        <f>IF($B174="","",$B174)</f>
        <v>6</v>
      </c>
    </row>
    <row r="176" spans="1:48" ht="14.5" customHeight="1" x14ac:dyDescent="0.2">
      <c r="A176" s="309"/>
      <c r="B176" s="283"/>
      <c r="C176" s="304"/>
      <c r="D176" s="90" t="s">
        <v>32</v>
      </c>
      <c r="E176" s="278"/>
      <c r="F176" s="292"/>
      <c r="G176" s="109"/>
      <c r="H176" s="278"/>
      <c r="I176" s="110"/>
      <c r="J176" s="112" t="str">
        <f>IF(I176="","",IF(_xlfn.XLOOKUP(I176,I$3:I175,$AV$3:AV175,0,,-1)=AV176,_xlfn.XLOOKUP(I176,I$3:I175,J$3:J175,1,,-1)+1,1))</f>
        <v/>
      </c>
      <c r="K176" s="115" t="str">
        <f>IF(I176="","",_xlfn.XLOOKUP(I176,I$3:I175,K$3:K175,0,,-1)+IF($D176=" ",1,0))</f>
        <v/>
      </c>
      <c r="L176" s="113"/>
      <c r="M176" s="96"/>
      <c r="N176" s="295"/>
      <c r="O176" s="114" t="str">
        <f>IF(OR(W174="",W175=""),"",IF(L176&gt;0,ROUND(IF(M176&gt;0,M176,IF(M174&gt;0,IF(N174=TRUE,ROUND((M174*W176)/W174,0),(M174*W176)/W174),IF(M175&gt;0,IF(N174=TRUE,ROUND((M175*W176)/W175,0),(M175*W176)/W175),IF(M176&gt;0,M176,0)))),2),""))</f>
        <v/>
      </c>
      <c r="P176" s="115" t="str">
        <f t="shared" si="64"/>
        <v/>
      </c>
      <c r="Q176" s="278"/>
      <c r="R176" s="278"/>
      <c r="S176" s="278"/>
      <c r="T176" s="278"/>
      <c r="U176" s="278"/>
      <c r="V176" s="289"/>
      <c r="W176" s="116" t="str">
        <f>IF(L176="","",(SUM(L174:L176)/L176)/(SUM(L174:L176)/L174+SUM(L174:L176)/L175+SUM(L174:L176)/L176))</f>
        <v/>
      </c>
      <c r="X176" s="311"/>
      <c r="Y176" s="298"/>
      <c r="Z176" s="298"/>
      <c r="AA176" s="225">
        <f t="shared" si="65"/>
        <v>0</v>
      </c>
      <c r="AB176" s="225">
        <f t="shared" si="65"/>
        <v>0</v>
      </c>
      <c r="AC176" s="225">
        <f t="shared" si="65"/>
        <v>0</v>
      </c>
      <c r="AD176" s="225">
        <f t="shared" si="65"/>
        <v>0</v>
      </c>
      <c r="AE176" s="225">
        <f t="shared" si="65"/>
        <v>0</v>
      </c>
      <c r="AF176" s="225">
        <f t="shared" si="65"/>
        <v>0</v>
      </c>
      <c r="AG176" s="224">
        <f t="shared" si="65"/>
        <v>0</v>
      </c>
      <c r="AH176" s="223">
        <f t="shared" si="45"/>
        <v>0</v>
      </c>
      <c r="AI176" s="224">
        <f t="shared" si="46"/>
        <v>0</v>
      </c>
      <c r="AJ176" s="223">
        <f t="shared" si="47"/>
        <v>0</v>
      </c>
      <c r="AK176" s="224">
        <f t="shared" si="48"/>
        <v>0</v>
      </c>
      <c r="AL176" s="223">
        <f t="shared" si="49"/>
        <v>0</v>
      </c>
      <c r="AM176" s="224">
        <f t="shared" si="50"/>
        <v>0</v>
      </c>
      <c r="AN176" s="223">
        <f t="shared" si="51"/>
        <v>0</v>
      </c>
      <c r="AO176" s="224">
        <f t="shared" si="52"/>
        <v>0</v>
      </c>
      <c r="AP176" s="223">
        <f t="shared" si="53"/>
        <v>0</v>
      </c>
      <c r="AQ176" s="224">
        <f t="shared" si="54"/>
        <v>0</v>
      </c>
      <c r="AR176" s="223">
        <f t="shared" si="55"/>
        <v>0</v>
      </c>
      <c r="AS176" s="224">
        <f t="shared" si="56"/>
        <v>0</v>
      </c>
      <c r="AT176" s="223">
        <f t="shared" si="57"/>
        <v>0</v>
      </c>
      <c r="AU176" s="225">
        <f t="shared" si="58"/>
        <v>0</v>
      </c>
      <c r="AV176" s="232" t="str">
        <f>IF($B174="","",$B174)</f>
        <v>6</v>
      </c>
    </row>
    <row r="177" spans="1:48" ht="14.5" customHeight="1" x14ac:dyDescent="0.2">
      <c r="A177" s="312" t="str">
        <f>IF(OR(D177="W",D178="W",D179="W",D177="1/2W",D178="1/2W",D179="1/2W",D177="1/2L",D178="1/2L",D179="1/2L"),"OK",IF(OR(D177="L",D178="L",D179="L"),"LOSS",IF(OR(D177="X",D178="X",D179="X"),"Anulado"," ")))</f>
        <v>OK</v>
      </c>
      <c r="B177" s="316" t="str">
        <f>IF(E177="","",$B174)</f>
        <v>6</v>
      </c>
      <c r="C177" s="302" t="str">
        <f>IF(E177=""," ","– "&amp;COUNTIF(B$3:B179,$B177))</f>
        <v>– 11</v>
      </c>
      <c r="D177" s="25" t="s">
        <v>28</v>
      </c>
      <c r="E177" s="325">
        <v>44719.208333333336</v>
      </c>
      <c r="F177" s="315" t="s">
        <v>494</v>
      </c>
      <c r="G177" s="117" t="s">
        <v>35</v>
      </c>
      <c r="H177" s="306" t="str">
        <f ca="1">IF(E177="","",IF(AND(DAY(E177)&lt;DAY(TODAY()),$A177=" "),"???",IF($A177=" ",IF(AND(DAY(E177)=DAY(TODAY()),HOUR(E177)&lt;=HOUR(NOW())+1),IF(AND(HOUR(E177)+2&lt;=HOUR(NOW()),DAY(E177)&lt;=DAY(TODAY()),MINUTE(E177)&lt;=MINUTE(NOW())),"???",IF(OR(MINUTE(E177)&lt;=MINUTE(NOW()),HOUR(E177)&lt;=HOUR(NOW())),"!!!","")),""),"")))</f>
        <v/>
      </c>
      <c r="I177" s="27" t="s">
        <v>23</v>
      </c>
      <c r="J177" s="175">
        <f>IF(I177="","",IF(_xlfn.XLOOKUP(I177,I$3:I176,$AV$3:AV176,0,,-1)=AV177,_xlfn.XLOOKUP(I177,I$3:I176,J$3:J176,1,,-1)+1,1))</f>
        <v>6</v>
      </c>
      <c r="K177" s="176">
        <f>IF(I177="","",_xlfn.XLOOKUP(I177,I$3:I176,K$3:K176,0,,-1)+IF($D177=" ",1,0))</f>
        <v>0</v>
      </c>
      <c r="L177" s="118">
        <v>1.641</v>
      </c>
      <c r="M177" s="119">
        <v>221.91</v>
      </c>
      <c r="N177" s="318" t="b">
        <v>1</v>
      </c>
      <c r="O177" s="102">
        <f>IF(OR(W177="",W178=""),"",ROUND(IF(L179&gt;0,IF(M177&gt;0,M177,IF(M178&gt;0,IF(N177=TRUE,ROUND((M178*W177)/W178,0),(M178*W177)/W178),IF(N177=TRUE,ROUND((M179*W177)/W179,0),(M179*W177)/W179))),IF(M177&gt;0,M177,IF(N177=TRUE,ROUND((M178*W177)/W178,0),(M178*W177)/W178))),2))</f>
        <v>221.91</v>
      </c>
      <c r="P177" s="33">
        <f t="shared" si="64"/>
        <v>364.15431000000001</v>
      </c>
      <c r="Q177" s="301">
        <f>IF($A177="Anulado",0,IF(OR($A177="LOSS",$A177="OK"),IF(OR($D177="W",$D177="1/2W",$D177="1/2L"),P177-O177,IF($D177="L",-O177,0))+IF(OR($D178="W",$D178="1/2W",$D178="1/2L"),P178-O178,IF($D178="L",-O178,0))+IF(OR($D179="W",$D179="1/2W",$D179="1/2L"),P179-O179,IF($D179="L",-O179,0)),IF(AND(OR($D177="W",$D177="1/2W",$D177="1/2L"),D178="W"),P177+P178-SUM(O177:O179)+_xlfn.XLOOKUP("X",D177:D179,O177:O179,0),IF(AND(D177=TRUE,D179="W"),P177+P179-SUM(O177:O179),IF(AND(D178="W",D179="W"),P178+P179-SUM(O177:O179)+_xlfn.XLOOKUP("X",D177:D179,O177:O179,0),IF(L179&gt;0,IF(OR($D177="W",$D177="1/2W",$D177="1/2L"),P177-SUM(O177:O179)+_xlfn.XLOOKUP("X",D177:D179,O177:O179,0),IF(OR($D177="W",$D177="1/2W",$D177="1/2L"),P178-SUM(O177:O179)+_xlfn.XLOOKUP("X",D177:D179,O177:O179,0),IF(OR($D177="W",$D177="1/2W",$D177="1/2L"),P179-SUM(O177:O179)+_xlfn.XLOOKUP("X",D177:D179,O177:O179,0),IF(SUM(P177:P179)/3-SUM(O177:O179)+_xlfn.XLOOKUP("X",D177:D179,O177:O179,0)&gt;0,SUM(P177:P179)/3-SUM(O177:O179)+_xlfn.XLOOKUP("X",D177:D179,O177:O179,0),LARGE(P177:P179,1)-SUM(O177:O179))))),IF(OR($D177="W",$D177="1/2W",$D177="1/2L"),P177-SUM(O177:O178)+_xlfn.XLOOKUP("X",D177:D179,O177:O179,0),IF(OR($D177="W",$D177="1/2W",$D177="1/2L"),P178-SUM(O177:O178)+_xlfn.XLOOKUP("X",D177:D179,O177:O179,0),SUM(P177:P178)/2-SUM(O177:O178)+_xlfn.XLOOKUP("X",D177:D179,O177:O179,0)))))))))</f>
        <v>17.715000000000003</v>
      </c>
      <c r="R177" s="300">
        <f>IF(Q177=0,0,Q177/SUM(O177:O179))</f>
        <v>5.3941719192472842E-2</v>
      </c>
      <c r="S177" s="285">
        <f>IF($B177=$B174,IF(OR($A177="LOSS",$A177="OK",$A177="Anulada"),Q177,0)+S174,IF(OR($A177="LOSS",$A177="OK",$A177="Anulada"),Q177,0))</f>
        <v>76.569880000000026</v>
      </c>
      <c r="T177" s="285">
        <f>IF($B177="",0,IF($B177=$B174,IF(G179="",IF(OR(G177="DNB1",G177="DNB2",G177="AH1(0)",G177="AH2(0)",G177="AH1(1)",G177="AH2(1)",G177="AH1(2)",G177="AH2(2)",G177="AH1(3)",G177="AH2(3)",G177="AH1(4)",G177="AH2(4)"),0,IF(Q177&lt;0,IF(G179="",SMALL(P177:P179,1)-SUM(O177:O179),0),SMALL(P177:P179,1)-SUM(O177:O179))),IF(Q177&lt;0,IF(G179="",SMALL(P177:P179,1)-SUM(O177:O179),0),SMALL(P177:P179,1)-SUM(O177:O179)))+T174,IF(G179="",IF(OR(G177="DNB1",G177="DNB2",G177="AH1(0)",G177="AH2(0)",G177="AH1(1)",G177="AH2(1)",G177="AH1(2)",G177="AH2(2)",G177="AH1(3)",G177="AH2(3)",G177="AH1(4)",G177="AH2(4)"),0,IF(Q177&lt;0,IF(G179="",SMALL(P177:P179,1)-SUM(O177:O179),0),SMALL(P177:P179,1)-SUM(O177:O179))),IF(Q177&lt;0,IF(G179="",SMALL(P177:P179,1)-SUM(O177:O179),0),SMALL(P177:P179,1)-SUM(O177:O179)))))</f>
        <v>48.524680000000018</v>
      </c>
      <c r="U177" s="285">
        <f>IF($B177=$B174,IF(Q177&lt;0,IF(G179="",Q177,0),Q177)+U174,Q177)</f>
        <v>76.569880000000026</v>
      </c>
      <c r="V177" s="287">
        <f>IF(U177=0,0,U177/X177)</f>
        <v>7.1819723488472473E-2</v>
      </c>
      <c r="W177" s="34">
        <f>IF(L177="","",IF(L179&gt;0,(SUM(L177:L179)/L177)/(SUM(L177:L179)/L177+SUM(L177:L179)/L178+SUM(L177:L179)/L179),L178/SUM(L177:L178)))</f>
        <v>0.66448579022694743</v>
      </c>
      <c r="X177" s="322">
        <f>IF($B177=$B174,X174+SUM(O177:O179),SUM(O177:O179))</f>
        <v>1066.1399999999999</v>
      </c>
      <c r="Y177" s="285">
        <f>IF($A177=" ",SUM(O177:O179),0)+Y174</f>
        <v>0</v>
      </c>
      <c r="Z177" s="285">
        <f>IF($B177="","",Z174+Q177)</f>
        <v>64.304598208955227</v>
      </c>
      <c r="AA177" s="225">
        <f t="shared" si="65"/>
        <v>0</v>
      </c>
      <c r="AB177" s="225">
        <f t="shared" si="65"/>
        <v>0</v>
      </c>
      <c r="AC177" s="225">
        <f t="shared" si="65"/>
        <v>0</v>
      </c>
      <c r="AD177" s="225">
        <f t="shared" si="65"/>
        <v>0</v>
      </c>
      <c r="AE177" s="225">
        <f t="shared" si="65"/>
        <v>0</v>
      </c>
      <c r="AF177" s="227">
        <f t="shared" si="65"/>
        <v>-221.91</v>
      </c>
      <c r="AG177" s="224">
        <f t="shared" si="65"/>
        <v>0</v>
      </c>
      <c r="AH177" s="223">
        <f t="shared" si="45"/>
        <v>0</v>
      </c>
      <c r="AI177" s="224">
        <f t="shared" si="46"/>
        <v>0</v>
      </c>
      <c r="AJ177" s="223">
        <f t="shared" si="47"/>
        <v>0</v>
      </c>
      <c r="AK177" s="224">
        <f t="shared" si="48"/>
        <v>0</v>
      </c>
      <c r="AL177" s="223">
        <f t="shared" si="49"/>
        <v>0</v>
      </c>
      <c r="AM177" s="224">
        <f t="shared" si="50"/>
        <v>0</v>
      </c>
      <c r="AN177" s="223">
        <f t="shared" si="51"/>
        <v>0</v>
      </c>
      <c r="AO177" s="224">
        <f t="shared" si="52"/>
        <v>0</v>
      </c>
      <c r="AP177" s="223">
        <f t="shared" si="53"/>
        <v>0</v>
      </c>
      <c r="AQ177" s="224">
        <f t="shared" si="54"/>
        <v>0</v>
      </c>
      <c r="AR177" s="223">
        <f t="shared" si="55"/>
        <v>0</v>
      </c>
      <c r="AS177" s="224">
        <f t="shared" si="56"/>
        <v>1</v>
      </c>
      <c r="AT177" s="223">
        <f t="shared" si="57"/>
        <v>0</v>
      </c>
      <c r="AU177" s="225">
        <f t="shared" si="58"/>
        <v>0</v>
      </c>
      <c r="AV177" s="231" t="str">
        <f>IF($B177="","",$B177)</f>
        <v>6</v>
      </c>
    </row>
    <row r="178" spans="1:48" ht="14.5" customHeight="1" x14ac:dyDescent="0.2">
      <c r="A178" s="308"/>
      <c r="B178" s="282"/>
      <c r="C178" s="303"/>
      <c r="D178" s="39" t="s">
        <v>31</v>
      </c>
      <c r="E178" s="277"/>
      <c r="F178" s="291"/>
      <c r="G178" s="120" t="s">
        <v>79</v>
      </c>
      <c r="H178" s="277"/>
      <c r="I178" s="42" t="s">
        <v>19</v>
      </c>
      <c r="J178" s="177">
        <f>IF(I178="","",IF(_xlfn.XLOOKUP(I178,I$3:I177,$AV$3:AV177,0,,-1)=AV178,_xlfn.XLOOKUP(I178,I$3:I177,J$3:J177,1,,-1)+1,1))</f>
        <v>6</v>
      </c>
      <c r="K178" s="178">
        <f>IF(I178="","",_xlfn.XLOOKUP(I178,I$3:I177,K$3:K177,0,,-1)+IF($D178=" ",1,0))</f>
        <v>0</v>
      </c>
      <c r="L178" s="121">
        <v>3.25</v>
      </c>
      <c r="M178" s="122">
        <f>114-7.5</f>
        <v>106.5</v>
      </c>
      <c r="N178" s="294"/>
      <c r="O178" s="47">
        <f>IF(OR(W177="",W178=""),"",ROUND(IF(L179&gt;0,IF(M178&gt;0,M178,IF(M177&gt;0,IF(N177=TRUE,ROUND((M177*W178)/W177,0),(M177*W178)/W177),IF(M178&gt;0,IF(N177=TRUE,ROUND(M178,0),M178),IF(M179&gt;0,IF(N177=TRUE,ROUND(O179*W178/W179,0),O179*W178/W179),0)))),IF(M178&gt;0,M178,IF(N177=TRUE,ROUND((M177*W178)/W177,0),(M177*W178)/W177))),2))</f>
        <v>106.5</v>
      </c>
      <c r="P178" s="48">
        <f t="shared" si="64"/>
        <v>346.125</v>
      </c>
      <c r="Q178" s="277"/>
      <c r="R178" s="286"/>
      <c r="S178" s="286"/>
      <c r="T178" s="286"/>
      <c r="U178" s="286"/>
      <c r="V178" s="288"/>
      <c r="W178" s="49">
        <f>IF(L178="","",IF(L179&gt;0,(SUM(L177:L179)/L178)/(SUM(L177:L179)/L177+SUM(L177:L179)/L178+SUM(L177:L179)/L179),L177/SUM(L177:L178)))</f>
        <v>0.33551420977305257</v>
      </c>
      <c r="X178" s="311"/>
      <c r="Y178" s="298"/>
      <c r="Z178" s="298"/>
      <c r="AA178" s="225">
        <f t="shared" si="65"/>
        <v>0</v>
      </c>
      <c r="AB178" s="227">
        <f t="shared" si="65"/>
        <v>239.625</v>
      </c>
      <c r="AC178" s="225">
        <f t="shared" si="65"/>
        <v>0</v>
      </c>
      <c r="AD178" s="225">
        <f t="shared" si="65"/>
        <v>0</v>
      </c>
      <c r="AE178" s="225">
        <f t="shared" si="65"/>
        <v>0</v>
      </c>
      <c r="AF178" s="225">
        <f t="shared" si="65"/>
        <v>0</v>
      </c>
      <c r="AG178" s="224">
        <f t="shared" si="65"/>
        <v>0</v>
      </c>
      <c r="AH178" s="223">
        <f t="shared" si="45"/>
        <v>0</v>
      </c>
      <c r="AI178" s="224">
        <f t="shared" si="46"/>
        <v>0</v>
      </c>
      <c r="AJ178" s="223">
        <f t="shared" si="47"/>
        <v>1</v>
      </c>
      <c r="AK178" s="224">
        <f t="shared" si="48"/>
        <v>0</v>
      </c>
      <c r="AL178" s="223">
        <f t="shared" si="49"/>
        <v>0</v>
      </c>
      <c r="AM178" s="224">
        <f t="shared" si="50"/>
        <v>0</v>
      </c>
      <c r="AN178" s="223">
        <f t="shared" si="51"/>
        <v>0</v>
      </c>
      <c r="AO178" s="224">
        <f t="shared" si="52"/>
        <v>0</v>
      </c>
      <c r="AP178" s="223">
        <f t="shared" si="53"/>
        <v>0</v>
      </c>
      <c r="AQ178" s="224">
        <f t="shared" si="54"/>
        <v>0</v>
      </c>
      <c r="AR178" s="223">
        <f t="shared" si="55"/>
        <v>0</v>
      </c>
      <c r="AS178" s="224">
        <f t="shared" si="56"/>
        <v>0</v>
      </c>
      <c r="AT178" s="223">
        <f t="shared" si="57"/>
        <v>0</v>
      </c>
      <c r="AU178" s="225">
        <f t="shared" si="58"/>
        <v>0</v>
      </c>
      <c r="AV178" s="231" t="str">
        <f>IF($B177="","",$B177)</f>
        <v>6</v>
      </c>
    </row>
    <row r="179" spans="1:48" ht="14.5" customHeight="1" x14ac:dyDescent="0.2">
      <c r="A179" s="309"/>
      <c r="B179" s="283"/>
      <c r="C179" s="304"/>
      <c r="D179" s="188" t="s">
        <v>32</v>
      </c>
      <c r="E179" s="278"/>
      <c r="F179" s="292"/>
      <c r="G179" s="134"/>
      <c r="H179" s="278"/>
      <c r="I179" s="57"/>
      <c r="J179" s="179" t="str">
        <f>IF(I179="","",IF(_xlfn.XLOOKUP(I179,I$3:I178,$AV$3:AV178,0,,-1)=AV179,_xlfn.XLOOKUP(I179,I$3:I178,J$3:J178,1,,-1)+1,1))</f>
        <v/>
      </c>
      <c r="K179" s="63" t="str">
        <f>IF(I179="","",_xlfn.XLOOKUP(I179,I$3:I178,K$3:K178,0,,-1)+IF($D179=" ",1,0))</f>
        <v/>
      </c>
      <c r="L179" s="55"/>
      <c r="M179" s="128"/>
      <c r="N179" s="295"/>
      <c r="O179" s="62" t="str">
        <f>IF(OR(W177="",W178=""),"",IF(L179&gt;0,ROUND(IF(M179&gt;0,M179,IF(M177&gt;0,IF(N177=TRUE,ROUND((M177*W179)/W177,0),(M177*W179)/W177),IF(M178&gt;0,IF(N177=TRUE,ROUND((M178*W179)/W178,0),(M178*W179)/W178),IF(M179&gt;0,M179,0)))),2),""))</f>
        <v/>
      </c>
      <c r="P179" s="63" t="str">
        <f t="shared" si="64"/>
        <v/>
      </c>
      <c r="Q179" s="278"/>
      <c r="R179" s="278"/>
      <c r="S179" s="278"/>
      <c r="T179" s="278"/>
      <c r="U179" s="278"/>
      <c r="V179" s="289"/>
      <c r="W179" s="64" t="str">
        <f>IF(L179="","",(SUM(L177:L179)/L179)/(SUM(L177:L179)/L177+SUM(L177:L179)/L178+SUM(L177:L179)/L179))</f>
        <v/>
      </c>
      <c r="X179" s="311"/>
      <c r="Y179" s="298"/>
      <c r="Z179" s="298"/>
      <c r="AA179" s="225">
        <f t="shared" si="65"/>
        <v>0</v>
      </c>
      <c r="AB179" s="225">
        <f t="shared" si="65"/>
        <v>0</v>
      </c>
      <c r="AC179" s="225">
        <f t="shared" si="65"/>
        <v>0</v>
      </c>
      <c r="AD179" s="225">
        <f t="shared" si="65"/>
        <v>0</v>
      </c>
      <c r="AE179" s="225">
        <f t="shared" si="65"/>
        <v>0</v>
      </c>
      <c r="AF179" s="225">
        <f t="shared" si="65"/>
        <v>0</v>
      </c>
      <c r="AG179" s="224">
        <f t="shared" si="65"/>
        <v>0</v>
      </c>
      <c r="AH179" s="223">
        <f t="shared" si="45"/>
        <v>0</v>
      </c>
      <c r="AI179" s="224">
        <f t="shared" si="46"/>
        <v>0</v>
      </c>
      <c r="AJ179" s="223">
        <f t="shared" si="47"/>
        <v>0</v>
      </c>
      <c r="AK179" s="224">
        <f t="shared" si="48"/>
        <v>0</v>
      </c>
      <c r="AL179" s="223">
        <f t="shared" si="49"/>
        <v>0</v>
      </c>
      <c r="AM179" s="224">
        <f t="shared" si="50"/>
        <v>0</v>
      </c>
      <c r="AN179" s="223">
        <f t="shared" si="51"/>
        <v>0</v>
      </c>
      <c r="AO179" s="224">
        <f t="shared" si="52"/>
        <v>0</v>
      </c>
      <c r="AP179" s="223">
        <f t="shared" si="53"/>
        <v>0</v>
      </c>
      <c r="AQ179" s="224">
        <f t="shared" si="54"/>
        <v>0</v>
      </c>
      <c r="AR179" s="223">
        <f t="shared" si="55"/>
        <v>0</v>
      </c>
      <c r="AS179" s="224">
        <f t="shared" si="56"/>
        <v>0</v>
      </c>
      <c r="AT179" s="223">
        <f t="shared" si="57"/>
        <v>0</v>
      </c>
      <c r="AU179" s="225">
        <f t="shared" si="58"/>
        <v>0</v>
      </c>
      <c r="AV179" s="231" t="str">
        <f>IF($B177="","",$B177)</f>
        <v>6</v>
      </c>
    </row>
    <row r="180" spans="1:48" ht="14.5" customHeight="1" x14ac:dyDescent="0.2">
      <c r="A180" s="307" t="str">
        <f>IF(OR(D180="W",D181="W",D182="W",D180="1/2W",D181="1/2W",D182="1/2W",D180="1/2L",D181="1/2L",D182="1/2L"),"OK",IF(OR(D180="L",D181="L",D182="L"),"LOSS",IF(OR(D180="X",D181="X",D182="X"),"Anulado"," ")))</f>
        <v>OK</v>
      </c>
      <c r="B180" s="317" t="s">
        <v>495</v>
      </c>
      <c r="C180" s="305" t="str">
        <f>IF(E180=""," ","– "&amp;COUNTIF(B$3:B182,$B180))</f>
        <v>– 1</v>
      </c>
      <c r="D180" s="233" t="s">
        <v>31</v>
      </c>
      <c r="E180" s="326">
        <v>44720.65625</v>
      </c>
      <c r="F180" s="314" t="s">
        <v>496</v>
      </c>
      <c r="G180" s="66" t="s">
        <v>497</v>
      </c>
      <c r="H180" s="313" t="str">
        <f ca="1">IF(E180="","",IF(AND(DAY(E180)&lt;DAY(TODAY()),$A180=" "),"???",IF($A180=" ",IF(AND(DAY(E180)=DAY(TODAY()),HOUR(E180)&lt;=HOUR(NOW())+1),IF(AND(HOUR(E180)+2&lt;=HOUR(NOW()),DAY(E180)&lt;=DAY(TODAY()),MINUTE(E180)&lt;=MINUTE(NOW())),"???",IF(OR(MINUTE(E180)&lt;=MINUTE(NOW()),HOUR(E180)&lt;=HOUR(NOW())),"!!!","")),""),"")))</f>
        <v/>
      </c>
      <c r="I180" s="67" t="s">
        <v>20</v>
      </c>
      <c r="J180" s="69">
        <f>IF(I180="","",IF(_xlfn.XLOOKUP(I180,I$3:I179,$AV$3:AV179,0,,-1)=AV180,_xlfn.XLOOKUP(I180,I$3:I179,J$3:J179,1,,-1)+1,1))</f>
        <v>1</v>
      </c>
      <c r="K180" s="173">
        <f>IF(I180="","",_xlfn.XLOOKUP(I180,I$3:I179,K$3:K179,0,,-1)+IF($D180=" ",1,0))</f>
        <v>0</v>
      </c>
      <c r="L180" s="70">
        <v>2</v>
      </c>
      <c r="M180" s="71">
        <v>38.6</v>
      </c>
      <c r="N180" s="293" t="b">
        <v>1</v>
      </c>
      <c r="O180" s="72">
        <f>IF(OR(W180="",W181=""),"",ROUND(IF(L182&gt;0,IF(M180&gt;0,M180,IF(M181&gt;0,IF(N180=TRUE,ROUND((M181*W180)/W181,0),(M181*W180)/W181),IF(N180=TRUE,ROUND((M182*W180)/W182,0),(M182*W180)/W182))),IF(M180&gt;0,M180,IF(N180=TRUE,ROUND((M181*W180)/W181,0),(M181*W180)/W181))),2))</f>
        <v>38.6</v>
      </c>
      <c r="P180" s="73">
        <f t="shared" si="64"/>
        <v>77.2</v>
      </c>
      <c r="Q180" s="320">
        <f>IF($A180="Anulado",0,IF(OR($A180="LOSS",$A180="OK"),IF(OR($D180="W",$D180="1/2W",$D180="1/2L"),P180-O180,IF($D180="L",-O180,0))+IF(OR($D181="W",$D181="1/2W",$D181="1/2L"),P181-O181,IF($D181="L",-O181,0))+IF(OR($D182="W",$D182="1/2W",$D182="1/2L"),P182-O182,IF($D182="L",-O182,0)),IF(AND(OR($D180="W",$D180="1/2W",$D180="1/2L"),D181="W"),P180+P181-SUM(O180:O182)+_xlfn.XLOOKUP("X",D180:D182,O180:O182,0),IF(AND(D180=TRUE,D182="W"),P180+P182-SUM(O180:O182),IF(AND(D181="W",D182="W"),P181+P182-SUM(O180:O182)+_xlfn.XLOOKUP("X",D180:D182,O180:O182,0),IF(L182&gt;0,IF(OR($D180="W",$D180="1/2W",$D180="1/2L"),P180-SUM(O180:O182)+_xlfn.XLOOKUP("X",D180:D182,O180:O182,0),IF(OR($D180="W",$D180="1/2W",$D180="1/2L"),P181-SUM(O180:O182)+_xlfn.XLOOKUP("X",D180:D182,O180:O182,0),IF(OR($D180="W",$D180="1/2W",$D180="1/2L"),P182-SUM(O180:O182)+_xlfn.XLOOKUP("X",D180:D182,O180:O182,0),IF(SUM(P180:P182)/3-SUM(O180:O182)+_xlfn.XLOOKUP("X",D180:D182,O180:O182,0)&gt;0,SUM(P180:P182)/3-SUM(O180:O182)+_xlfn.XLOOKUP("X",D180:D182,O180:O182,0),LARGE(P180:P182,1)-SUM(O180:O182))))),IF(OR($D180="W",$D180="1/2W",$D180="1/2L"),P180-SUM(O180:O181)+_xlfn.XLOOKUP("X",D180:D182,O180:O182,0),IF(OR($D180="W",$D180="1/2W",$D180="1/2L"),P181-SUM(O180:O181)+_xlfn.XLOOKUP("X",D180:D182,O180:O182,0),SUM(P180:P181)/2-SUM(O180:O181)+_xlfn.XLOOKUP("X",D180:D182,O180:O182,0)))))))))</f>
        <v>7.6000000000000014</v>
      </c>
      <c r="R180" s="319">
        <f>IF(Q180=0,0,Q180/SUM(O180:O182))</f>
        <v>0.10919540229885061</v>
      </c>
      <c r="S180" s="296">
        <f>IF($B180=$B177,IF(OR($A180="LOSS",$A180="OK",$A180="Anulada"),Q180,0)+S177,IF(OR($A180="LOSS",$A180="OK",$A180="Anulada"),Q180,0))</f>
        <v>7.6000000000000014</v>
      </c>
      <c r="T180" s="296">
        <f>IF($B180=$B177,IF(Q180&lt;0,IF(G182="",Q180,0),Q180)+T177,Q180)</f>
        <v>7.6000000000000014</v>
      </c>
      <c r="U180" s="296">
        <f>IF($B180=$B177,IF(Q180&lt;0,IF(G182="",Q180,0),Q180)+U177,Q180)</f>
        <v>7.6000000000000014</v>
      </c>
      <c r="V180" s="323">
        <f>IF(U180=0,0,U180/X180)</f>
        <v>0.10919540229885061</v>
      </c>
      <c r="W180" s="74">
        <f>IF(L180="","",IF(L182&gt;0,(SUM(L180:L182)/L180)/(SUM(L180:L182)/L180+SUM(L180:L182)/L181+SUM(L180:L182)/L182),L181/SUM(L180:L181)))</f>
        <v>0.55357142857142849</v>
      </c>
      <c r="X180" s="321">
        <f>IF($B180=$B177,X177+SUM(O180:O182),SUM(O180:O182))</f>
        <v>69.599999999999994</v>
      </c>
      <c r="Y180" s="296">
        <f>IF($A180=" ",SUM(O180:O182),0)+Y177</f>
        <v>0</v>
      </c>
      <c r="Z180" s="296">
        <f>IF($B180="","",Z177+Q180)</f>
        <v>71.904598208955235</v>
      </c>
      <c r="AA180" s="225">
        <f t="shared" si="65"/>
        <v>0</v>
      </c>
      <c r="AB180" s="225">
        <f t="shared" si="65"/>
        <v>0</v>
      </c>
      <c r="AC180" s="227">
        <f t="shared" si="65"/>
        <v>38.6</v>
      </c>
      <c r="AD180" s="225">
        <f t="shared" si="65"/>
        <v>0</v>
      </c>
      <c r="AE180" s="225">
        <f t="shared" si="65"/>
        <v>0</v>
      </c>
      <c r="AF180" s="225">
        <f t="shared" si="65"/>
        <v>0</v>
      </c>
      <c r="AG180" s="224">
        <f t="shared" si="65"/>
        <v>0</v>
      </c>
      <c r="AH180" s="223">
        <f t="shared" si="45"/>
        <v>0</v>
      </c>
      <c r="AI180" s="224">
        <f t="shared" si="46"/>
        <v>0</v>
      </c>
      <c r="AJ180" s="223">
        <f t="shared" si="47"/>
        <v>0</v>
      </c>
      <c r="AK180" s="224">
        <f t="shared" si="48"/>
        <v>0</v>
      </c>
      <c r="AL180" s="223">
        <f t="shared" si="49"/>
        <v>1</v>
      </c>
      <c r="AM180" s="224">
        <f t="shared" si="50"/>
        <v>0</v>
      </c>
      <c r="AN180" s="223">
        <f t="shared" si="51"/>
        <v>0</v>
      </c>
      <c r="AO180" s="224">
        <f t="shared" si="52"/>
        <v>0</v>
      </c>
      <c r="AP180" s="223">
        <f t="shared" si="53"/>
        <v>0</v>
      </c>
      <c r="AQ180" s="224">
        <f t="shared" si="54"/>
        <v>0</v>
      </c>
      <c r="AR180" s="223">
        <f t="shared" si="55"/>
        <v>0</v>
      </c>
      <c r="AS180" s="224">
        <f t="shared" si="56"/>
        <v>0</v>
      </c>
      <c r="AT180" s="223">
        <f t="shared" si="57"/>
        <v>0</v>
      </c>
      <c r="AU180" s="225">
        <f t="shared" si="58"/>
        <v>0</v>
      </c>
      <c r="AV180" s="232" t="str">
        <f>IF($B180="","",$B180)</f>
        <v>7</v>
      </c>
    </row>
    <row r="181" spans="1:48" ht="14.5" customHeight="1" x14ac:dyDescent="0.2">
      <c r="A181" s="308"/>
      <c r="B181" s="282"/>
      <c r="C181" s="303"/>
      <c r="D181" s="79" t="s">
        <v>28</v>
      </c>
      <c r="E181" s="277"/>
      <c r="F181" s="291"/>
      <c r="G181" s="80" t="s">
        <v>498</v>
      </c>
      <c r="H181" s="277"/>
      <c r="I181" s="81" t="s">
        <v>18</v>
      </c>
      <c r="J181" s="83">
        <f>IF(I181="","",IF(_xlfn.XLOOKUP(I181,I$3:I180,$AV$3:AV180,0,,-1)=AV181,_xlfn.XLOOKUP(I181,I$3:I180,J$3:J180,1,,-1)+1,1))</f>
        <v>1</v>
      </c>
      <c r="K181" s="174">
        <f>IF(I181="","",_xlfn.XLOOKUP(I181,I$3:I180,K$3:K180,0,,-1)+IF($D181=" ",1,0))</f>
        <v>0</v>
      </c>
      <c r="L181" s="84">
        <v>2.48</v>
      </c>
      <c r="M181" s="85"/>
      <c r="N181" s="294"/>
      <c r="O181" s="86">
        <f>IF(OR(W180="",W181=""),"",ROUND(IF(L182&gt;0,IF(M181&gt;0,M181,IF(M180&gt;0,IF(N180=TRUE,ROUND((M180*W181)/W180,0),(M180*W181)/W180),IF(M181&gt;0,IF(N180=TRUE,ROUND(M181,0),M181),IF(M182&gt;0,IF(N180=TRUE,ROUND(O182*W181/W182,0),O182*W181/W182),0)))),IF(M181&gt;0,M181,IF(N180=TRUE,ROUND((M180*W181)/W180,0),(M180*W181)/W180))),2))</f>
        <v>31</v>
      </c>
      <c r="P181" s="87">
        <f t="shared" si="64"/>
        <v>76.88</v>
      </c>
      <c r="Q181" s="277"/>
      <c r="R181" s="286"/>
      <c r="S181" s="286"/>
      <c r="T181" s="286"/>
      <c r="U181" s="286"/>
      <c r="V181" s="288"/>
      <c r="W181" s="88">
        <f>IF(L181="","",IF(L182&gt;0,(SUM(L180:L182)/L181)/(SUM(L180:L182)/L180+SUM(L180:L182)/L181+SUM(L180:L182)/L182),L180/SUM(L180:L181)))</f>
        <v>0.4464285714285714</v>
      </c>
      <c r="X181" s="311"/>
      <c r="Y181" s="298"/>
      <c r="Z181" s="298"/>
      <c r="AA181" s="227">
        <f t="shared" si="65"/>
        <v>-31</v>
      </c>
      <c r="AB181" s="225">
        <f t="shared" si="65"/>
        <v>0</v>
      </c>
      <c r="AC181" s="225">
        <f t="shared" si="65"/>
        <v>0</v>
      </c>
      <c r="AD181" s="225">
        <f t="shared" si="65"/>
        <v>0</v>
      </c>
      <c r="AE181" s="225">
        <f t="shared" si="65"/>
        <v>0</v>
      </c>
      <c r="AF181" s="225">
        <f t="shared" si="65"/>
        <v>0</v>
      </c>
      <c r="AG181" s="224">
        <f t="shared" si="65"/>
        <v>0</v>
      </c>
      <c r="AH181" s="223">
        <f t="shared" si="45"/>
        <v>0</v>
      </c>
      <c r="AI181" s="224">
        <f t="shared" si="46"/>
        <v>1</v>
      </c>
      <c r="AJ181" s="223">
        <f t="shared" si="47"/>
        <v>0</v>
      </c>
      <c r="AK181" s="224">
        <f t="shared" si="48"/>
        <v>0</v>
      </c>
      <c r="AL181" s="223">
        <f t="shared" si="49"/>
        <v>0</v>
      </c>
      <c r="AM181" s="224">
        <f t="shared" si="50"/>
        <v>0</v>
      </c>
      <c r="AN181" s="223">
        <f t="shared" si="51"/>
        <v>0</v>
      </c>
      <c r="AO181" s="224">
        <f t="shared" si="52"/>
        <v>0</v>
      </c>
      <c r="AP181" s="223">
        <f t="shared" si="53"/>
        <v>0</v>
      </c>
      <c r="AQ181" s="224">
        <f t="shared" si="54"/>
        <v>0</v>
      </c>
      <c r="AR181" s="223">
        <f t="shared" si="55"/>
        <v>0</v>
      </c>
      <c r="AS181" s="224">
        <f t="shared" si="56"/>
        <v>0</v>
      </c>
      <c r="AT181" s="223">
        <f t="shared" si="57"/>
        <v>0</v>
      </c>
      <c r="AU181" s="225">
        <f t="shared" si="58"/>
        <v>0</v>
      </c>
      <c r="AV181" s="232" t="str">
        <f>IF($B180="","",$B180)</f>
        <v>7</v>
      </c>
    </row>
    <row r="182" spans="1:48" ht="14.5" customHeight="1" x14ac:dyDescent="0.2">
      <c r="A182" s="309"/>
      <c r="B182" s="283"/>
      <c r="C182" s="304"/>
      <c r="D182" s="90" t="s">
        <v>32</v>
      </c>
      <c r="E182" s="278"/>
      <c r="F182" s="292"/>
      <c r="G182" s="109"/>
      <c r="H182" s="278"/>
      <c r="I182" s="110"/>
      <c r="J182" s="112" t="str">
        <f>IF(I182="","",IF(_xlfn.XLOOKUP(I182,I$3:I181,$AV$3:AV181,0,,-1)=AV182,_xlfn.XLOOKUP(I182,I$3:I181,J$3:J181,1,,-1)+1,1))</f>
        <v/>
      </c>
      <c r="K182" s="115" t="str">
        <f>IF(I182="","",_xlfn.XLOOKUP(I182,I$3:I181,K$3:K181,0,,-1)+IF($D182=" ",1,0))</f>
        <v/>
      </c>
      <c r="L182" s="113"/>
      <c r="M182" s="96"/>
      <c r="N182" s="295"/>
      <c r="O182" s="114" t="str">
        <f>IF(OR(W180="",W181=""),"",IF(L182&gt;0,ROUND(IF(M182&gt;0,M182,IF(M180&gt;0,IF(N180=TRUE,ROUND((M180*W182)/W180,0),(M180*W182)/W180),IF(M181&gt;0,IF(N180=TRUE,ROUND((M181*W182)/W181,0),(M181*W182)/W181),IF(M182&gt;0,M182,0)))),2),""))</f>
        <v/>
      </c>
      <c r="P182" s="115" t="str">
        <f t="shared" si="64"/>
        <v/>
      </c>
      <c r="Q182" s="278"/>
      <c r="R182" s="278"/>
      <c r="S182" s="278"/>
      <c r="T182" s="278"/>
      <c r="U182" s="278"/>
      <c r="V182" s="289"/>
      <c r="W182" s="116" t="str">
        <f>IF(L182="","",(SUM(L180:L182)/L182)/(SUM(L180:L182)/L180+SUM(L180:L182)/L181+SUM(L180:L182)/L182))</f>
        <v/>
      </c>
      <c r="X182" s="311"/>
      <c r="Y182" s="298"/>
      <c r="Z182" s="298"/>
      <c r="AA182" s="225">
        <f t="shared" si="65"/>
        <v>0</v>
      </c>
      <c r="AB182" s="225">
        <f t="shared" si="65"/>
        <v>0</v>
      </c>
      <c r="AC182" s="225">
        <f t="shared" si="65"/>
        <v>0</v>
      </c>
      <c r="AD182" s="225">
        <f t="shared" si="65"/>
        <v>0</v>
      </c>
      <c r="AE182" s="225">
        <f t="shared" si="65"/>
        <v>0</v>
      </c>
      <c r="AF182" s="225">
        <f t="shared" si="65"/>
        <v>0</v>
      </c>
      <c r="AG182" s="224">
        <f t="shared" si="65"/>
        <v>0</v>
      </c>
      <c r="AH182" s="223">
        <f t="shared" si="45"/>
        <v>0</v>
      </c>
      <c r="AI182" s="224">
        <f t="shared" si="46"/>
        <v>0</v>
      </c>
      <c r="AJ182" s="223">
        <f t="shared" si="47"/>
        <v>0</v>
      </c>
      <c r="AK182" s="224">
        <f t="shared" si="48"/>
        <v>0</v>
      </c>
      <c r="AL182" s="223">
        <f t="shared" si="49"/>
        <v>0</v>
      </c>
      <c r="AM182" s="224">
        <f t="shared" si="50"/>
        <v>0</v>
      </c>
      <c r="AN182" s="223">
        <f t="shared" si="51"/>
        <v>0</v>
      </c>
      <c r="AO182" s="224">
        <f t="shared" si="52"/>
        <v>0</v>
      </c>
      <c r="AP182" s="223">
        <f t="shared" si="53"/>
        <v>0</v>
      </c>
      <c r="AQ182" s="224">
        <f t="shared" si="54"/>
        <v>0</v>
      </c>
      <c r="AR182" s="223">
        <f t="shared" si="55"/>
        <v>0</v>
      </c>
      <c r="AS182" s="224">
        <f t="shared" si="56"/>
        <v>0</v>
      </c>
      <c r="AT182" s="223">
        <f t="shared" si="57"/>
        <v>0</v>
      </c>
      <c r="AU182" s="225">
        <f t="shared" si="58"/>
        <v>0</v>
      </c>
      <c r="AV182" s="232" t="str">
        <f>IF($B180="","",$B180)</f>
        <v>7</v>
      </c>
    </row>
    <row r="183" spans="1:48" ht="14.5" customHeight="1" x14ac:dyDescent="0.2">
      <c r="A183" s="312" t="str">
        <f>IF(OR(D183="W",D184="W",D185="W",D183="1/2W",D184="1/2W",D185="1/2W",D183="1/2L",D184="1/2L",D185="1/2L"),"OK",IF(OR(D183="L",D184="L",D185="L"),"LOSS",IF(OR(D183="X",D184="X",D185="X"),"Anulado"," ")))</f>
        <v>OK</v>
      </c>
      <c r="B183" s="316" t="str">
        <f>IF(E183="","",$B180)</f>
        <v>7</v>
      </c>
      <c r="C183" s="302" t="str">
        <f>IF(E183=""," ","– "&amp;COUNTIF(B$3:B185,$B183))</f>
        <v>– 2</v>
      </c>
      <c r="D183" s="25" t="s">
        <v>28</v>
      </c>
      <c r="E183" s="325">
        <v>44719.5</v>
      </c>
      <c r="F183" s="315" t="s">
        <v>499</v>
      </c>
      <c r="G183" s="117" t="s">
        <v>61</v>
      </c>
      <c r="H183" s="306" t="str">
        <f ca="1">IF(E183="","",IF(AND(DAY(E183)&lt;DAY(TODAY()),$A183=" "),"???",IF($A183=" ",IF(AND(DAY(E183)=DAY(TODAY()),HOUR(E183)&lt;=HOUR(NOW())+1),IF(AND(HOUR(E183)+2&lt;=HOUR(NOW()),DAY(E183)&lt;=DAY(TODAY()),MINUTE(E183)&lt;=MINUTE(NOW())),"???",IF(OR(MINUTE(E183)&lt;=MINUTE(NOW()),HOUR(E183)&lt;=HOUR(NOW())),"!!!","")),""),"")))</f>
        <v/>
      </c>
      <c r="I183" s="27" t="s">
        <v>18</v>
      </c>
      <c r="J183" s="175">
        <f>IF(I183="","",IF(_xlfn.XLOOKUP(I183,I$3:I182,$AV$3:AV182,0,,-1)=AV183,_xlfn.XLOOKUP(I183,I$3:I182,J$3:J182,1,,-1)+1,1))</f>
        <v>2</v>
      </c>
      <c r="K183" s="176">
        <f>IF(I183="","",_xlfn.XLOOKUP(I183,I$3:I182,K$3:K182,0,,-1)+IF($D183=" ",1,0))</f>
        <v>0</v>
      </c>
      <c r="L183" s="118">
        <v>1.94</v>
      </c>
      <c r="M183" s="119">
        <v>27</v>
      </c>
      <c r="N183" s="318" t="b">
        <v>0</v>
      </c>
      <c r="O183" s="102">
        <f>IF(OR(W183="",W184=""),"",ROUND(IF(L185&gt;0,IF(M183&gt;0,M183,IF(M184&gt;0,IF(N183=TRUE,ROUND((M184*W183)/W184,0),(M184*W183)/W184),IF(N183=TRUE,ROUND((M185*W183)/W185,0),(M185*W183)/W185))),IF(M183&gt;0,M183,IF(N183=TRUE,ROUND((M184*W183)/W184,0),(M184*W183)/W184))),2))</f>
        <v>27</v>
      </c>
      <c r="P183" s="33">
        <f t="shared" si="64"/>
        <v>52.379999999999995</v>
      </c>
      <c r="Q183" s="301">
        <f>IF($A183="Anulado",0,IF(OR($A183="LOSS",$A183="OK"),IF(OR($D183="W",$D183="1/2W",$D183="1/2L"),P183-O183,IF($D183="L",-O183,0))+IF(OR($D184="W",$D184="1/2W",$D184="1/2L"),P184-O184,IF($D184="L",-O184,0))+IF(OR($D185="W",$D185="1/2W",$D185="1/2L"),P185-O185,IF($D185="L",-O185,0)),IF(AND(OR($D183="W",$D183="1/2W",$D183="1/2L"),D184="W"),P183+P184-SUM(O183:O185)+_xlfn.XLOOKUP("X",D183:D185,O183:O185,0),IF(AND(D183=TRUE,D185="W"),P183+P185-SUM(O183:O185),IF(AND(D184="W",D185="W"),P184+P185-SUM(O183:O185)+_xlfn.XLOOKUP("X",D183:D185,O183:O185,0),IF(L185&gt;0,IF(OR($D183="W",$D183="1/2W",$D183="1/2L"),P183-SUM(O183:O185)+_xlfn.XLOOKUP("X",D183:D185,O183:O185,0),IF(OR($D183="W",$D183="1/2W",$D183="1/2L"),P184-SUM(O183:O185)+_xlfn.XLOOKUP("X",D183:D185,O183:O185,0),IF(OR($D183="W",$D183="1/2W",$D183="1/2L"),P185-SUM(O183:O185)+_xlfn.XLOOKUP("X",D183:D185,O183:O185,0),IF(SUM(P183:P185)/3-SUM(O183:O185)+_xlfn.XLOOKUP("X",D183:D185,O183:O185,0)&gt;0,SUM(P183:P185)/3-SUM(O183:O185)+_xlfn.XLOOKUP("X",D183:D185,O183:O185,0),LARGE(P183:P185,1)-SUM(O183:O185))))),IF(OR($D183="W",$D183="1/2W",$D183="1/2L"),P183-SUM(O183:O184)+_xlfn.XLOOKUP("X",D183:D185,O183:O185,0),IF(OR($D183="W",$D183="1/2W",$D183="1/2L"),P184-SUM(O183:O184)+_xlfn.XLOOKUP("X",D183:D185,O183:O185,0),SUM(P183:P184)/2-SUM(O183:O184)+_xlfn.XLOOKUP("X",D183:D185,O183:O185,0)))))))))</f>
        <v>5.6204999999999927</v>
      </c>
      <c r="R183" s="300">
        <f>IF(Q183=0,0,Q183/SUM(O183:O185))</f>
        <v>0.12017318794098766</v>
      </c>
      <c r="S183" s="285">
        <f>IF($B183=$B180,IF(OR($A183="LOSS",$A183="OK",$A183="Anulada"),Q183,0)+S180,IF(OR($A183="LOSS",$A183="OK",$A183="Anulada"),Q183,0))</f>
        <v>13.220499999999994</v>
      </c>
      <c r="T183" s="285">
        <f>IF($B183="",0,IF($B183=$B180,IF(G185="",IF(OR(G183="DNB1",G183="DNB2",G183="AH1(0)",G183="AH2(0)",G183="AH1(1)",G183="AH2(1)",G183="AH1(2)",G183="AH2(2)",G183="AH1(3)",G183="AH2(3)",G183="AH1(4)",G183="AH2(4)"),0,IF(Q183&lt;0,IF(G185="",SMALL(P183:P185,1)-SUM(O183:O185),0),SMALL(P183:P185,1)-SUM(O183:O185))),IF(Q183&lt;0,IF(G185="",SMALL(P183:P185,1)-SUM(O183:O185),0),SMALL(P183:P185,1)-SUM(O183:O185)))+T180,IF(G185="",IF(OR(G183="DNB1",G183="DNB2",G183="AH1(0)",G183="AH2(0)",G183="AH1(1)",G183="AH2(1)",G183="AH1(2)",G183="AH2(2)",G183="AH1(3)",G183="AH2(3)",G183="AH1(4)",G183="AH2(4)"),0,IF(Q183&lt;0,IF(G185="",SMALL(P183:P185,1)-SUM(O183:O185),0),SMALL(P183:P185,1)-SUM(O183:O185))),IF(Q183&lt;0,IF(G185="",SMALL(P183:P185,1)-SUM(O183:O185),0),SMALL(P183:P185,1)-SUM(O183:O185)))))</f>
        <v>13.21</v>
      </c>
      <c r="U183" s="285">
        <f>IF($B183=$B180,IF(Q183&lt;0,IF(G185="",Q183,0),Q183)+U180,Q183)</f>
        <v>13.220499999999994</v>
      </c>
      <c r="V183" s="287">
        <f>IF(U183=0,0,U183/X183)</f>
        <v>0.1136074589670877</v>
      </c>
      <c r="W183" s="34">
        <f>IF(L183="","",IF(L185&gt;0,(SUM(L183:L185)/L183)/(SUM(L183:L185)/L183+SUM(L183:L185)/L184+SUM(L183:L185)/L185),L184/SUM(L183:L184)))</f>
        <v>0.57734204793028321</v>
      </c>
      <c r="X183" s="322">
        <f>IF($B183=$B180,X180+SUM(O183:O185),SUM(O183:O185))</f>
        <v>116.36999999999999</v>
      </c>
      <c r="Y183" s="285">
        <f>IF($A183=" ",SUM(O183:O185),0)+Y180</f>
        <v>0</v>
      </c>
      <c r="Z183" s="285">
        <f>IF($B183="","",Z180+Q183)</f>
        <v>77.525098208955228</v>
      </c>
      <c r="AA183" s="227">
        <f t="shared" ref="AA183:AG192" si="66">IF($I183=AA$2,IF(OR($D183="W",$D183="1/2W",$D183="1/2L"),$P183-$O183,IF($D183="X",0,-$O183)),0)</f>
        <v>-27</v>
      </c>
      <c r="AB183" s="225">
        <f t="shared" si="66"/>
        <v>0</v>
      </c>
      <c r="AC183" s="225">
        <f t="shared" si="66"/>
        <v>0</v>
      </c>
      <c r="AD183" s="225">
        <f t="shared" si="66"/>
        <v>0</v>
      </c>
      <c r="AE183" s="225">
        <f t="shared" si="66"/>
        <v>0</v>
      </c>
      <c r="AF183" s="225">
        <f t="shared" si="66"/>
        <v>0</v>
      </c>
      <c r="AG183" s="224">
        <f t="shared" si="66"/>
        <v>0</v>
      </c>
      <c r="AH183" s="223">
        <f t="shared" si="45"/>
        <v>0</v>
      </c>
      <c r="AI183" s="224">
        <f t="shared" si="46"/>
        <v>1</v>
      </c>
      <c r="AJ183" s="223">
        <f t="shared" si="47"/>
        <v>0</v>
      </c>
      <c r="AK183" s="224">
        <f t="shared" si="48"/>
        <v>0</v>
      </c>
      <c r="AL183" s="223">
        <f t="shared" si="49"/>
        <v>0</v>
      </c>
      <c r="AM183" s="224">
        <f t="shared" si="50"/>
        <v>0</v>
      </c>
      <c r="AN183" s="223">
        <f t="shared" si="51"/>
        <v>0</v>
      </c>
      <c r="AO183" s="224">
        <f t="shared" si="52"/>
        <v>0</v>
      </c>
      <c r="AP183" s="223">
        <f t="shared" si="53"/>
        <v>0</v>
      </c>
      <c r="AQ183" s="224">
        <f t="shared" si="54"/>
        <v>0</v>
      </c>
      <c r="AR183" s="223">
        <f t="shared" si="55"/>
        <v>0</v>
      </c>
      <c r="AS183" s="224">
        <f t="shared" si="56"/>
        <v>0</v>
      </c>
      <c r="AT183" s="223">
        <f t="shared" si="57"/>
        <v>0</v>
      </c>
      <c r="AU183" s="225">
        <f t="shared" si="58"/>
        <v>0</v>
      </c>
      <c r="AV183" s="231" t="str">
        <f>IF($B183="","",$B183)</f>
        <v>7</v>
      </c>
    </row>
    <row r="184" spans="1:48" ht="14.5" customHeight="1" x14ac:dyDescent="0.2">
      <c r="A184" s="308"/>
      <c r="B184" s="282"/>
      <c r="C184" s="303"/>
      <c r="D184" s="39" t="s">
        <v>31</v>
      </c>
      <c r="E184" s="277"/>
      <c r="F184" s="291"/>
      <c r="G184" s="120" t="s">
        <v>98</v>
      </c>
      <c r="H184" s="277"/>
      <c r="I184" s="42" t="s">
        <v>23</v>
      </c>
      <c r="J184" s="177">
        <f>IF(I184="","",IF(_xlfn.XLOOKUP(I184,I$3:I183,$AV$3:AV183,0,,-1)=AV184,_xlfn.XLOOKUP(I184,I$3:I183,J$3:J183,1,,-1)+1,1))</f>
        <v>1</v>
      </c>
      <c r="K184" s="178">
        <f>IF(I184="","",_xlfn.XLOOKUP(I184,I$3:I183,K$3:K183,0,,-1)+IF($D184=" ",1,0))</f>
        <v>0</v>
      </c>
      <c r="L184" s="121">
        <v>2.65</v>
      </c>
      <c r="M184" s="122"/>
      <c r="N184" s="294"/>
      <c r="O184" s="47">
        <f>IF(OR(W183="",W184=""),"",ROUND(IF(L185&gt;0,IF(M184&gt;0,M184,IF(M183&gt;0,IF(N183=TRUE,ROUND((M183*W184)/W183,0),(M183*W184)/W183),IF(M184&gt;0,IF(N183=TRUE,ROUND(M184,0),M184),IF(M185&gt;0,IF(N183=TRUE,ROUND(O185*W184/W185,0),O185*W184/W185),0)))),IF(M184&gt;0,M184,IF(N183=TRUE,ROUND((M183*W184)/W183,0),(M183*W184)/W183))),2))</f>
        <v>19.77</v>
      </c>
      <c r="P184" s="48">
        <f t="shared" si="64"/>
        <v>52.390499999999996</v>
      </c>
      <c r="Q184" s="277"/>
      <c r="R184" s="286"/>
      <c r="S184" s="286"/>
      <c r="T184" s="286"/>
      <c r="U184" s="286"/>
      <c r="V184" s="288"/>
      <c r="W184" s="49">
        <f>IF(L184="","",IF(L185&gt;0,(SUM(L183:L185)/L184)/(SUM(L183:L185)/L183+SUM(L183:L185)/L184+SUM(L183:L185)/L185),L183/SUM(L183:L184)))</f>
        <v>0.42265795206971679</v>
      </c>
      <c r="X184" s="311"/>
      <c r="Y184" s="298"/>
      <c r="Z184" s="298"/>
      <c r="AA184" s="225">
        <f t="shared" si="66"/>
        <v>0</v>
      </c>
      <c r="AB184" s="225">
        <f t="shared" si="66"/>
        <v>0</v>
      </c>
      <c r="AC184" s="225">
        <f t="shared" si="66"/>
        <v>0</v>
      </c>
      <c r="AD184" s="225">
        <f t="shared" si="66"/>
        <v>0</v>
      </c>
      <c r="AE184" s="225">
        <f t="shared" si="66"/>
        <v>0</v>
      </c>
      <c r="AF184" s="227">
        <f t="shared" si="66"/>
        <v>32.620499999999993</v>
      </c>
      <c r="AG184" s="224">
        <f t="shared" si="66"/>
        <v>0</v>
      </c>
      <c r="AH184" s="223">
        <f t="shared" si="45"/>
        <v>0</v>
      </c>
      <c r="AI184" s="224">
        <f t="shared" si="46"/>
        <v>0</v>
      </c>
      <c r="AJ184" s="223">
        <f t="shared" si="47"/>
        <v>0</v>
      </c>
      <c r="AK184" s="224">
        <f t="shared" si="48"/>
        <v>0</v>
      </c>
      <c r="AL184" s="223">
        <f t="shared" si="49"/>
        <v>0</v>
      </c>
      <c r="AM184" s="224">
        <f t="shared" si="50"/>
        <v>0</v>
      </c>
      <c r="AN184" s="223">
        <f t="shared" si="51"/>
        <v>0</v>
      </c>
      <c r="AO184" s="224">
        <f t="shared" si="52"/>
        <v>0</v>
      </c>
      <c r="AP184" s="223">
        <f t="shared" si="53"/>
        <v>0</v>
      </c>
      <c r="AQ184" s="224">
        <f t="shared" si="54"/>
        <v>0</v>
      </c>
      <c r="AR184" s="223">
        <f t="shared" si="55"/>
        <v>1</v>
      </c>
      <c r="AS184" s="224">
        <f t="shared" si="56"/>
        <v>0</v>
      </c>
      <c r="AT184" s="223">
        <f t="shared" si="57"/>
        <v>0</v>
      </c>
      <c r="AU184" s="225">
        <f t="shared" si="58"/>
        <v>0</v>
      </c>
      <c r="AV184" s="231" t="str">
        <f>IF($B183="","",$B183)</f>
        <v>7</v>
      </c>
    </row>
    <row r="185" spans="1:48" ht="14.5" customHeight="1" x14ac:dyDescent="0.2">
      <c r="A185" s="309"/>
      <c r="B185" s="283"/>
      <c r="C185" s="304"/>
      <c r="D185" s="54" t="s">
        <v>32</v>
      </c>
      <c r="E185" s="278"/>
      <c r="F185" s="292"/>
      <c r="G185" s="134"/>
      <c r="H185" s="278"/>
      <c r="I185" s="57"/>
      <c r="J185" s="179" t="str">
        <f>IF(I185="","",IF(_xlfn.XLOOKUP(I185,I$3:I184,$AV$3:AV184,0,,-1)=AV185,_xlfn.XLOOKUP(I185,I$3:I184,J$3:J184,1,,-1)+1,1))</f>
        <v/>
      </c>
      <c r="K185" s="63" t="str">
        <f>IF(I185="","",_xlfn.XLOOKUP(I185,I$3:I184,K$3:K184,0,,-1)+IF($D185=" ",1,0))</f>
        <v/>
      </c>
      <c r="L185" s="55"/>
      <c r="M185" s="128"/>
      <c r="N185" s="295"/>
      <c r="O185" s="62" t="str">
        <f>IF(OR(W183="",W184=""),"",IF(L185&gt;0,ROUND(IF(M185&gt;0,M185,IF(M183&gt;0,IF(N183=TRUE,ROUND((M183*W185)/W183,0),(M183*W185)/W183),IF(M184&gt;0,IF(N183=TRUE,ROUND((M184*W185)/W184,0),(M184*W185)/W184),IF(M185&gt;0,M185,0)))),2),""))</f>
        <v/>
      </c>
      <c r="P185" s="63" t="str">
        <f t="shared" si="64"/>
        <v/>
      </c>
      <c r="Q185" s="278"/>
      <c r="R185" s="278"/>
      <c r="S185" s="278"/>
      <c r="T185" s="278"/>
      <c r="U185" s="278"/>
      <c r="V185" s="289"/>
      <c r="W185" s="64" t="str">
        <f>IF(L185="","",(SUM(L183:L185)/L185)/(SUM(L183:L185)/L183+SUM(L183:L185)/L184+SUM(L183:L185)/L185))</f>
        <v/>
      </c>
      <c r="X185" s="311"/>
      <c r="Y185" s="298"/>
      <c r="Z185" s="298"/>
      <c r="AA185" s="225">
        <f t="shared" si="66"/>
        <v>0</v>
      </c>
      <c r="AB185" s="225">
        <f t="shared" si="66"/>
        <v>0</v>
      </c>
      <c r="AC185" s="225">
        <f t="shared" si="66"/>
        <v>0</v>
      </c>
      <c r="AD185" s="225">
        <f t="shared" si="66"/>
        <v>0</v>
      </c>
      <c r="AE185" s="225">
        <f t="shared" si="66"/>
        <v>0</v>
      </c>
      <c r="AF185" s="225">
        <f t="shared" si="66"/>
        <v>0</v>
      </c>
      <c r="AG185" s="224">
        <f t="shared" si="66"/>
        <v>0</v>
      </c>
      <c r="AH185" s="223">
        <f t="shared" si="45"/>
        <v>0</v>
      </c>
      <c r="AI185" s="224">
        <f t="shared" si="46"/>
        <v>0</v>
      </c>
      <c r="AJ185" s="223">
        <f t="shared" si="47"/>
        <v>0</v>
      </c>
      <c r="AK185" s="224">
        <f t="shared" si="48"/>
        <v>0</v>
      </c>
      <c r="AL185" s="223">
        <f t="shared" si="49"/>
        <v>0</v>
      </c>
      <c r="AM185" s="224">
        <f t="shared" si="50"/>
        <v>0</v>
      </c>
      <c r="AN185" s="223">
        <f t="shared" si="51"/>
        <v>0</v>
      </c>
      <c r="AO185" s="224">
        <f t="shared" si="52"/>
        <v>0</v>
      </c>
      <c r="AP185" s="223">
        <f t="shared" si="53"/>
        <v>0</v>
      </c>
      <c r="AQ185" s="224">
        <f t="shared" si="54"/>
        <v>0</v>
      </c>
      <c r="AR185" s="223">
        <f t="shared" si="55"/>
        <v>0</v>
      </c>
      <c r="AS185" s="224">
        <f t="shared" si="56"/>
        <v>0</v>
      </c>
      <c r="AT185" s="223">
        <f t="shared" si="57"/>
        <v>0</v>
      </c>
      <c r="AU185" s="225">
        <f t="shared" si="58"/>
        <v>0</v>
      </c>
      <c r="AV185" s="231" t="str">
        <f>IF($B183="","",$B183)</f>
        <v>7</v>
      </c>
    </row>
    <row r="186" spans="1:48" ht="14.5" customHeight="1" x14ac:dyDescent="0.2">
      <c r="A186" s="307" t="str">
        <f>IF(OR(D186="W",D187="W",D188="W",D186="1/2W",D187="1/2W",D188="1/2W",D186="1/2L",D187="1/2L",D188="1/2L"),"OK",IF(OR(D186="L",D187="L",D188="L"),"LOSS",IF(OR(D186="X",D187="X",D188="X"),"Anulado"," ")))</f>
        <v>OK</v>
      </c>
      <c r="B186" s="317" t="str">
        <f>IF(E186="","",$B183)</f>
        <v>7</v>
      </c>
      <c r="C186" s="305" t="str">
        <f>IF(E186=""," ","– "&amp;COUNTIF(B$3:B188,$B186))</f>
        <v>– 3</v>
      </c>
      <c r="D186" s="65" t="s">
        <v>28</v>
      </c>
      <c r="E186" s="326">
        <v>44719.625</v>
      </c>
      <c r="F186" s="314" t="s">
        <v>482</v>
      </c>
      <c r="G186" s="66" t="s">
        <v>361</v>
      </c>
      <c r="H186" s="313" t="str">
        <f ca="1">IF(E186="","",IF(AND(DAY(E186)&lt;DAY(TODAY()),$A186=" "),"???",IF($A186=" ",IF(AND(DAY(E186)=DAY(TODAY()),HOUR(E186)&lt;=HOUR(NOW())+1),IF(AND(HOUR(E186)+2&lt;=HOUR(NOW()),DAY(E186)&lt;=DAY(TODAY()),MINUTE(E186)&lt;=MINUTE(NOW())),"???",IF(OR(MINUTE(E186)&lt;=MINUTE(NOW()),HOUR(E186)&lt;=HOUR(NOW())),"!!!","")),""),"")))</f>
        <v/>
      </c>
      <c r="I186" s="67" t="s">
        <v>18</v>
      </c>
      <c r="J186" s="69">
        <f>IF(I186="","",IF(_xlfn.XLOOKUP(I186,I$3:I185,$AV$3:AV185,0,,-1)=AV186,_xlfn.XLOOKUP(I186,I$3:I185,J$3:J185,1,,-1)+1,1))</f>
        <v>3</v>
      </c>
      <c r="K186" s="173">
        <f>IF(I186="","",_xlfn.XLOOKUP(I186,I$3:I185,K$3:K185,0,,-1)+IF($D186=" ",1,0))</f>
        <v>0</v>
      </c>
      <c r="L186" s="70">
        <v>1.31</v>
      </c>
      <c r="M186" s="71">
        <v>250</v>
      </c>
      <c r="N186" s="293" t="b">
        <v>1</v>
      </c>
      <c r="O186" s="72">
        <f>IF(OR(W186="",W187=""),"",ROUND(IF(L188&gt;0,IF(M186&gt;0,M186,IF(M187&gt;0,IF(N186=TRUE,ROUND((M187*W186)/W187,0),(M187*W186)/W187),IF(N186=TRUE,ROUND((M188*W186)/W188,0),(M188*W186)/W188))),IF(M186&gt;0,M186,IF(N186=TRUE,ROUND((M187*W186)/W187,0),(M187*W186)/W187))),2))</f>
        <v>250</v>
      </c>
      <c r="P186" s="73">
        <f t="shared" si="64"/>
        <v>327.5</v>
      </c>
      <c r="Q186" s="320">
        <f>IF($A186="Anulado",0,IF(OR($A186="LOSS",$A186="OK"),IF(OR($D186="W",$D186="1/2W",$D186="1/2L"),P186-O186,IF($D186="L",-O186,0))+IF(OR($D187="W",$D187="1/2W",$D187="1/2L"),P187-O187,IF($D187="L",-O187,0))+IF(OR($D188="W",$D188="1/2W",$D188="1/2L"),P188-O188,IF($D188="L",-O188,0)),IF(AND(OR($D186="W",$D186="1/2W",$D186="1/2L"),D187="W"),P186+P187-SUM(O186:O188)+_xlfn.XLOOKUP("X",D186:D188,O186:O188,0),IF(AND(D186=TRUE,D188="W"),P186+P188-SUM(O186:O188),IF(AND(D187="W",D188="W"),P187+P188-SUM(O186:O188)+_xlfn.XLOOKUP("X",D186:D188,O186:O188,0),IF(L188&gt;0,IF(OR($D186="W",$D186="1/2W",$D186="1/2L"),P186-SUM(O186:O188)+_xlfn.XLOOKUP("X",D186:D188,O186:O188,0),IF(OR($D186="W",$D186="1/2W",$D186="1/2L"),P187-SUM(O186:O188)+_xlfn.XLOOKUP("X",D186:D188,O186:O188,0),IF(OR($D186="W",$D186="1/2W",$D186="1/2L"),P188-SUM(O186:O188)+_xlfn.XLOOKUP("X",D186:D188,O186:O188,0),IF(SUM(P186:P188)/3-SUM(O186:O188)+_xlfn.XLOOKUP("X",D186:D188,O186:O188,0)&gt;0,SUM(P186:P188)/3-SUM(O186:O188)+_xlfn.XLOOKUP("X",D186:D188,O186:O188,0),LARGE(P186:P188,1)-SUM(O186:O188))))),IF(OR($D186="W",$D186="1/2W",$D186="1/2L"),P186-SUM(O186:O187)+_xlfn.XLOOKUP("X",D186:D188,O186:O188,0),IF(OR($D186="W",$D186="1/2W",$D186="1/2L"),P187-SUM(O186:O187)+_xlfn.XLOOKUP("X",D186:D188,O186:O188,0),SUM(P186:P187)/2-SUM(O186:O187)+_xlfn.XLOOKUP("X",D186:D188,O186:O188,0)))))))))</f>
        <v>8.7199999999999704</v>
      </c>
      <c r="R186" s="319">
        <f>IF(Q186=0,0,Q186/SUM(O186:O188))</f>
        <v>2.7594936708860665E-2</v>
      </c>
      <c r="S186" s="296">
        <f>IF($B186=$B183,IF(OR($A186="LOSS",$A186="OK",$A186="Anulada"),Q186,0)+S183,IF(OR($A186="LOSS",$A186="OK",$A186="Anulada"),Q186,0))</f>
        <v>21.940499999999965</v>
      </c>
      <c r="T186" s="296">
        <f>IF($B186=$B183,IF(Q186&lt;0,IF(G188="",Q186,0),Q186)+T183,Q186)</f>
        <v>21.929999999999971</v>
      </c>
      <c r="U186" s="296">
        <f>IF($B186=$B183,IF(Q186&lt;0,IF(G188="",Q186,0),Q186)+U183,Q186)</f>
        <v>21.940499999999965</v>
      </c>
      <c r="V186" s="323">
        <f>IF(U186=0,0,U186/X186)</f>
        <v>5.0744732520757604E-2</v>
      </c>
      <c r="W186" s="74">
        <f>IF(L186="","",IF(L188&gt;0,(SUM(L186:L188)/L186)/(SUM(L186:L188)/L186+SUM(L186:L188)/L187+SUM(L186:L188)/L188),L187/SUM(L186:L187)))</f>
        <v>0.78972712680577839</v>
      </c>
      <c r="X186" s="321">
        <f>IF($B186=$B183,X183+SUM(O186:O188),SUM(O186:O188))</f>
        <v>432.37</v>
      </c>
      <c r="Y186" s="296">
        <f>IF($A186=" ",SUM(O186:O188),0)+Y183</f>
        <v>0</v>
      </c>
      <c r="Z186" s="296">
        <f>IF($B186="","",Z183+Q186)</f>
        <v>86.245098208955199</v>
      </c>
      <c r="AA186" s="227">
        <f t="shared" si="66"/>
        <v>-250</v>
      </c>
      <c r="AB186" s="225">
        <f t="shared" si="66"/>
        <v>0</v>
      </c>
      <c r="AC186" s="225">
        <f t="shared" si="66"/>
        <v>0</v>
      </c>
      <c r="AD186" s="225">
        <f t="shared" si="66"/>
        <v>0</v>
      </c>
      <c r="AE186" s="225">
        <f t="shared" si="66"/>
        <v>0</v>
      </c>
      <c r="AF186" s="225">
        <f t="shared" si="66"/>
        <v>0</v>
      </c>
      <c r="AG186" s="224">
        <f t="shared" si="66"/>
        <v>0</v>
      </c>
      <c r="AH186" s="223">
        <f t="shared" si="45"/>
        <v>0</v>
      </c>
      <c r="AI186" s="224">
        <f t="shared" si="46"/>
        <v>1</v>
      </c>
      <c r="AJ186" s="223">
        <f t="shared" si="47"/>
        <v>0</v>
      </c>
      <c r="AK186" s="224">
        <f t="shared" si="48"/>
        <v>0</v>
      </c>
      <c r="AL186" s="223">
        <f t="shared" si="49"/>
        <v>0</v>
      </c>
      <c r="AM186" s="224">
        <f t="shared" si="50"/>
        <v>0</v>
      </c>
      <c r="AN186" s="223">
        <f t="shared" si="51"/>
        <v>0</v>
      </c>
      <c r="AO186" s="224">
        <f t="shared" si="52"/>
        <v>0</v>
      </c>
      <c r="AP186" s="223">
        <f t="shared" si="53"/>
        <v>0</v>
      </c>
      <c r="AQ186" s="224">
        <f t="shared" si="54"/>
        <v>0</v>
      </c>
      <c r="AR186" s="223">
        <f t="shared" si="55"/>
        <v>0</v>
      </c>
      <c r="AS186" s="224">
        <f t="shared" si="56"/>
        <v>0</v>
      </c>
      <c r="AT186" s="223">
        <f t="shared" si="57"/>
        <v>0</v>
      </c>
      <c r="AU186" s="225">
        <f t="shared" si="58"/>
        <v>0</v>
      </c>
      <c r="AV186" s="232" t="str">
        <f>IF($B186="","",$B186)</f>
        <v>7</v>
      </c>
    </row>
    <row r="187" spans="1:48" ht="14.5" customHeight="1" x14ac:dyDescent="0.2">
      <c r="A187" s="308"/>
      <c r="B187" s="282"/>
      <c r="C187" s="303"/>
      <c r="D187" s="79" t="s">
        <v>31</v>
      </c>
      <c r="E187" s="277"/>
      <c r="F187" s="291"/>
      <c r="G187" s="80" t="s">
        <v>61</v>
      </c>
      <c r="H187" s="277"/>
      <c r="I187" s="81" t="s">
        <v>23</v>
      </c>
      <c r="J187" s="83">
        <f>IF(I187="","",IF(_xlfn.XLOOKUP(I187,I$3:I186,$AV$3:AV186,0,,-1)=AV187,_xlfn.XLOOKUP(I187,I$3:I186,J$3:J186,1,,-1)+1,1))</f>
        <v>2</v>
      </c>
      <c r="K187" s="174">
        <f>IF(I187="","",_xlfn.XLOOKUP(I187,I$3:I186,K$3:K186,0,,-1)+IF($D187=" ",1,0))</f>
        <v>0</v>
      </c>
      <c r="L187" s="84">
        <v>4.92</v>
      </c>
      <c r="M187" s="85">
        <v>66</v>
      </c>
      <c r="N187" s="294"/>
      <c r="O187" s="86">
        <f>IF(OR(W186="",W187=""),"",ROUND(IF(L188&gt;0,IF(M187&gt;0,M187,IF(M186&gt;0,IF(N186=TRUE,ROUND((M186*W187)/W186,0),(M186*W187)/W186),IF(M187&gt;0,IF(N186=TRUE,ROUND(M187,0),M187),IF(M188&gt;0,IF(N186=TRUE,ROUND(O188*W187/W188,0),O188*W187/W188),0)))),IF(M187&gt;0,M187,IF(N186=TRUE,ROUND((M186*W187)/W186,0),(M186*W187)/W186))),2))</f>
        <v>66</v>
      </c>
      <c r="P187" s="87">
        <f t="shared" si="64"/>
        <v>324.71999999999997</v>
      </c>
      <c r="Q187" s="277"/>
      <c r="R187" s="286"/>
      <c r="S187" s="286"/>
      <c r="T187" s="286"/>
      <c r="U187" s="286"/>
      <c r="V187" s="288"/>
      <c r="W187" s="88">
        <f>IF(L187="","",IF(L188&gt;0,(SUM(L186:L188)/L187)/(SUM(L186:L188)/L186+SUM(L186:L188)/L187+SUM(L186:L188)/L188),L186/SUM(L186:L187)))</f>
        <v>0.2102728731942215</v>
      </c>
      <c r="X187" s="311"/>
      <c r="Y187" s="298"/>
      <c r="Z187" s="298"/>
      <c r="AA187" s="225">
        <f t="shared" si="66"/>
        <v>0</v>
      </c>
      <c r="AB187" s="225">
        <f t="shared" si="66"/>
        <v>0</v>
      </c>
      <c r="AC187" s="225">
        <f t="shared" si="66"/>
        <v>0</v>
      </c>
      <c r="AD187" s="225">
        <f t="shared" si="66"/>
        <v>0</v>
      </c>
      <c r="AE187" s="225">
        <f t="shared" si="66"/>
        <v>0</v>
      </c>
      <c r="AF187" s="227">
        <f t="shared" si="66"/>
        <v>258.71999999999997</v>
      </c>
      <c r="AG187" s="224">
        <f t="shared" si="66"/>
        <v>0</v>
      </c>
      <c r="AH187" s="223">
        <f t="shared" si="45"/>
        <v>0</v>
      </c>
      <c r="AI187" s="224">
        <f t="shared" si="46"/>
        <v>0</v>
      </c>
      <c r="AJ187" s="223">
        <f t="shared" si="47"/>
        <v>0</v>
      </c>
      <c r="AK187" s="224">
        <f t="shared" si="48"/>
        <v>0</v>
      </c>
      <c r="AL187" s="223">
        <f t="shared" si="49"/>
        <v>0</v>
      </c>
      <c r="AM187" s="224">
        <f t="shared" si="50"/>
        <v>0</v>
      </c>
      <c r="AN187" s="223">
        <f t="shared" si="51"/>
        <v>0</v>
      </c>
      <c r="AO187" s="224">
        <f t="shared" si="52"/>
        <v>0</v>
      </c>
      <c r="AP187" s="223">
        <f t="shared" si="53"/>
        <v>0</v>
      </c>
      <c r="AQ187" s="224">
        <f t="shared" si="54"/>
        <v>0</v>
      </c>
      <c r="AR187" s="223">
        <f t="shared" si="55"/>
        <v>1</v>
      </c>
      <c r="AS187" s="224">
        <f t="shared" si="56"/>
        <v>0</v>
      </c>
      <c r="AT187" s="223">
        <f t="shared" si="57"/>
        <v>0</v>
      </c>
      <c r="AU187" s="225">
        <f t="shared" si="58"/>
        <v>0</v>
      </c>
      <c r="AV187" s="232" t="str">
        <f>IF($B186="","",$B186)</f>
        <v>7</v>
      </c>
    </row>
    <row r="188" spans="1:48" ht="14.5" customHeight="1" x14ac:dyDescent="0.2">
      <c r="A188" s="309"/>
      <c r="B188" s="283"/>
      <c r="C188" s="304"/>
      <c r="D188" s="90" t="s">
        <v>32</v>
      </c>
      <c r="E188" s="278"/>
      <c r="F188" s="292"/>
      <c r="G188" s="109"/>
      <c r="H188" s="278"/>
      <c r="I188" s="110"/>
      <c r="J188" s="112" t="str">
        <f>IF(I188="","",IF(_xlfn.XLOOKUP(I188,I$3:I187,$AV$3:AV187,0,,-1)=AV188,_xlfn.XLOOKUP(I188,I$3:I187,J$3:J187,1,,-1)+1,1))</f>
        <v/>
      </c>
      <c r="K188" s="115" t="str">
        <f>IF(I188="","",_xlfn.XLOOKUP(I188,I$3:I187,K$3:K187,0,,-1)+IF($D188=" ",1,0))</f>
        <v/>
      </c>
      <c r="L188" s="113"/>
      <c r="M188" s="96"/>
      <c r="N188" s="295"/>
      <c r="O188" s="114" t="str">
        <f>IF(OR(W186="",W187=""),"",IF(L188&gt;0,ROUND(IF(M188&gt;0,M188,IF(M186&gt;0,IF(N186=TRUE,ROUND((M186*W188)/W186,0),(M186*W188)/W186),IF(M187&gt;0,IF(N186=TRUE,ROUND((M187*W188)/W187,0),(M187*W188)/W187),IF(M188&gt;0,M188,0)))),2),""))</f>
        <v/>
      </c>
      <c r="P188" s="115" t="str">
        <f t="shared" si="64"/>
        <v/>
      </c>
      <c r="Q188" s="278"/>
      <c r="R188" s="278"/>
      <c r="S188" s="278"/>
      <c r="T188" s="278"/>
      <c r="U188" s="278"/>
      <c r="V188" s="289"/>
      <c r="W188" s="116" t="str">
        <f>IF(L188="","",(SUM(L186:L188)/L188)/(SUM(L186:L188)/L186+SUM(L186:L188)/L187+SUM(L186:L188)/L188))</f>
        <v/>
      </c>
      <c r="X188" s="311"/>
      <c r="Y188" s="298"/>
      <c r="Z188" s="298"/>
      <c r="AA188" s="225">
        <f t="shared" si="66"/>
        <v>0</v>
      </c>
      <c r="AB188" s="225">
        <f t="shared" si="66"/>
        <v>0</v>
      </c>
      <c r="AC188" s="225">
        <f t="shared" si="66"/>
        <v>0</v>
      </c>
      <c r="AD188" s="225">
        <f t="shared" si="66"/>
        <v>0</v>
      </c>
      <c r="AE188" s="225">
        <f t="shared" si="66"/>
        <v>0</v>
      </c>
      <c r="AF188" s="225">
        <f t="shared" si="66"/>
        <v>0</v>
      </c>
      <c r="AG188" s="224">
        <f t="shared" si="66"/>
        <v>0</v>
      </c>
      <c r="AH188" s="223">
        <f t="shared" si="45"/>
        <v>0</v>
      </c>
      <c r="AI188" s="224">
        <f t="shared" si="46"/>
        <v>0</v>
      </c>
      <c r="AJ188" s="223">
        <f t="shared" si="47"/>
        <v>0</v>
      </c>
      <c r="AK188" s="224">
        <f t="shared" si="48"/>
        <v>0</v>
      </c>
      <c r="AL188" s="223">
        <f t="shared" si="49"/>
        <v>0</v>
      </c>
      <c r="AM188" s="224">
        <f t="shared" si="50"/>
        <v>0</v>
      </c>
      <c r="AN188" s="223">
        <f t="shared" si="51"/>
        <v>0</v>
      </c>
      <c r="AO188" s="224">
        <f t="shared" si="52"/>
        <v>0</v>
      </c>
      <c r="AP188" s="223">
        <f t="shared" si="53"/>
        <v>0</v>
      </c>
      <c r="AQ188" s="224">
        <f t="shared" si="54"/>
        <v>0</v>
      </c>
      <c r="AR188" s="223">
        <f t="shared" si="55"/>
        <v>0</v>
      </c>
      <c r="AS188" s="224">
        <f t="shared" si="56"/>
        <v>0</v>
      </c>
      <c r="AT188" s="223">
        <f t="shared" si="57"/>
        <v>0</v>
      </c>
      <c r="AU188" s="225">
        <f t="shared" si="58"/>
        <v>0</v>
      </c>
      <c r="AV188" s="232" t="str">
        <f>IF($B186="","",$B186)</f>
        <v>7</v>
      </c>
    </row>
    <row r="189" spans="1:48" ht="14.5" customHeight="1" x14ac:dyDescent="0.2">
      <c r="A189" s="312" t="str">
        <f>IF(OR(D189="W",D190="W",D191="W",D189="1/2W",D190="1/2W",D191="1/2W",D189="1/2L",D190="1/2L",D191="1/2L"),"OK",IF(OR(D189="L",D190="L",D191="L"),"LOSS",IF(OR(D189="X",D190="X",D191="X"),"Anulado"," ")))</f>
        <v>OK</v>
      </c>
      <c r="B189" s="316" t="str">
        <f>IF(E189="","",$B186)</f>
        <v>7</v>
      </c>
      <c r="C189" s="302" t="str">
        <f>IF(E189=""," ","– "&amp;COUNTIF(B$3:B191,$B189))</f>
        <v>– 4</v>
      </c>
      <c r="D189" s="25" t="s">
        <v>31</v>
      </c>
      <c r="E189" s="325">
        <v>44719.416666666664</v>
      </c>
      <c r="F189" s="315" t="s">
        <v>500</v>
      </c>
      <c r="G189" s="117" t="s">
        <v>79</v>
      </c>
      <c r="H189" s="306" t="str">
        <f ca="1">IF(E189="","",IF(AND(DAY(E189)&lt;DAY(TODAY()),$A189=" "),"???",IF($A189=" ",IF(AND(DAY(E189)=DAY(TODAY()),HOUR(E189)&lt;=HOUR(NOW())+1),IF(AND(HOUR(E189)+2&lt;=HOUR(NOW()),DAY(E189)&lt;=DAY(TODAY()),MINUTE(E189)&lt;=MINUTE(NOW())),"???",IF(OR(MINUTE(E189)&lt;=MINUTE(NOW()),HOUR(E189)&lt;=HOUR(NOW())),"!!!","")),""),"")))</f>
        <v/>
      </c>
      <c r="I189" s="27" t="s">
        <v>19</v>
      </c>
      <c r="J189" s="175">
        <f>IF(I189="","",IF(_xlfn.XLOOKUP(I189,I$3:I188,$AV$3:AV188,0,,-1)=AV189,_xlfn.XLOOKUP(I189,I$3:I188,J$3:J188,1,,-1)+1,1))</f>
        <v>1</v>
      </c>
      <c r="K189" s="176">
        <f>IF(I189="","",_xlfn.XLOOKUP(I189,I$3:I188,K$3:K188,0,,-1)+IF($D189=" ",1,0))</f>
        <v>0</v>
      </c>
      <c r="L189" s="118">
        <v>2</v>
      </c>
      <c r="M189" s="119"/>
      <c r="N189" s="318" t="b">
        <v>1</v>
      </c>
      <c r="O189" s="102">
        <f>IF(OR(W189="",W190=""),"",ROUND(IF(L191&gt;0,IF(M189&gt;0,M189,IF(M190&gt;0,IF(N189=TRUE,ROUND((M190*W189)/W190,0),(M190*W189)/W190),IF(N189=TRUE,ROUND((M191*W189)/W191,0),(M191*W189)/W191))),IF(M189&gt;0,M189,IF(N189=TRUE,ROUND((M190*W189)/W190,0),(M190*W189)/W190))),2))</f>
        <v>143</v>
      </c>
      <c r="P189" s="33">
        <f t="shared" si="64"/>
        <v>286</v>
      </c>
      <c r="Q189" s="301">
        <f>IF($A189="Anulado",0,IF(OR($A189="LOSS",$A189="OK"),IF(OR($D189="W",$D189="1/2W",$D189="1/2L"),P189-O189,IF($D189="L",-O189,0))+IF(OR($D190="W",$D190="1/2W",$D190="1/2L"),P190-O190,IF($D190="L",-O190,0))+IF(OR($D191="W",$D191="1/2W",$D191="1/2L"),P191-O191,IF($D191="L",-O191,0)),IF(AND(OR($D189="W",$D189="1/2W",$D189="1/2L"),D190="W"),P189+P190-SUM(O189:O191)+_xlfn.XLOOKUP("X",D189:D191,O189:O191,0),IF(AND(D189=TRUE,D191="W"),P189+P191-SUM(O189:O191),IF(AND(D190="W",D191="W"),P190+P191-SUM(O189:O191)+_xlfn.XLOOKUP("X",D189:D191,O189:O191,0),IF(L191&gt;0,IF(OR($D189="W",$D189="1/2W",$D189="1/2L"),P189-SUM(O189:O191)+_xlfn.XLOOKUP("X",D189:D191,O189:O191,0),IF(OR($D189="W",$D189="1/2W",$D189="1/2L"),P190-SUM(O189:O191)+_xlfn.XLOOKUP("X",D189:D191,O189:O191,0),IF(OR($D189="W",$D189="1/2W",$D189="1/2L"),P191-SUM(O189:O191)+_xlfn.XLOOKUP("X",D189:D191,O189:O191,0),IF(SUM(P189:P191)/3-SUM(O189:O191)+_xlfn.XLOOKUP("X",D189:D191,O189:O191,0)&gt;0,SUM(P189:P191)/3-SUM(O189:O191)+_xlfn.XLOOKUP("X",D189:D191,O189:O191,0),LARGE(P189:P191,1)-SUM(O189:O191))))),IF(OR($D189="W",$D189="1/2W",$D189="1/2L"),P189-SUM(O189:O190)+_xlfn.XLOOKUP("X",D189:D191,O189:O191,0),IF(OR($D189="W",$D189="1/2W",$D189="1/2L"),P190-SUM(O189:O190)+_xlfn.XLOOKUP("X",D189:D191,O189:O191,0),SUM(P189:P190)/2-SUM(O189:O190)+_xlfn.XLOOKUP("X",D189:D191,O189:O191,0)))))))))</f>
        <v>13</v>
      </c>
      <c r="R189" s="300">
        <f>IF(Q189=0,0,Q189/SUM(O189:O191))</f>
        <v>4.7619047619047616E-2</v>
      </c>
      <c r="S189" s="285">
        <f>IF($B189=$B186,IF(OR($A189="LOSS",$A189="OK",$A189="Anulada"),Q189,0)+S186,IF(OR($A189="LOSS",$A189="OK",$A189="Anulada"),Q189,0))</f>
        <v>34.940499999999965</v>
      </c>
      <c r="T189" s="285">
        <f>IF($B189="",0,IF($B189=$B186,IF(G191="",IF(OR(G189="DNB1",G189="DNB2",G189="AH1(0)",G189="AH2(0)",G189="AH1(1)",G189="AH2(1)",G189="AH1(2)",G189="AH2(2)",G189="AH1(3)",G189="AH2(3)",G189="AH1(4)",G189="AH2(4)"),0,IF(Q189&lt;0,IF(G191="",SMALL(P189:P191,1)-SUM(O189:O191),0),SMALL(P189:P191,1)-SUM(O189:O191))),IF(Q189&lt;0,IF(G191="",SMALL(P189:P191,1)-SUM(O189:O191),0),SMALL(P189:P191,1)-SUM(O189:O191)))+T186,IF(G191="",IF(OR(G189="DNB1",G189="DNB2",G189="AH1(0)",G189="AH2(0)",G189="AH1(1)",G189="AH2(1)",G189="AH1(2)",G189="AH2(2)",G189="AH1(3)",G189="AH2(3)",G189="AH1(4)",G189="AH2(4)"),0,IF(Q189&lt;0,IF(G191="",SMALL(P189:P191,1)-SUM(O189:O191),0),SMALL(P189:P191,1)-SUM(O189:O191))),IF(Q189&lt;0,IF(G191="",SMALL(P189:P191,1)-SUM(O189:O191),0),SMALL(P189:P191,1)-SUM(O189:O191)))))</f>
        <v>21.929999999999971</v>
      </c>
      <c r="U189" s="285">
        <f>IF($B189=$B186,IF(Q189&lt;0,IF(G191="",Q189,0),Q189)+U186,Q189)</f>
        <v>34.940499999999965</v>
      </c>
      <c r="V189" s="287">
        <f>IF(U189=0,0,U189/X189)</f>
        <v>4.9534995817797703E-2</v>
      </c>
      <c r="W189" s="34">
        <f>IF(L189="","",IF(L191&gt;0,(SUM(L189:L191)/L189)/(SUM(L189:L191)/L189+SUM(L189:L191)/L190+SUM(L189:L191)/L191),L190/SUM(L189:L190)))</f>
        <v>0.52324195470798562</v>
      </c>
      <c r="X189" s="322">
        <f>IF($B189=$B186,X186+SUM(O189:O191),SUM(O189:O191))</f>
        <v>705.37</v>
      </c>
      <c r="Y189" s="285">
        <f>IF($A189=" ",SUM(O189:O191),0)+Y186</f>
        <v>0</v>
      </c>
      <c r="Z189" s="285">
        <f>IF($B189="","",Z186+Q189)</f>
        <v>99.245098208955199</v>
      </c>
      <c r="AA189" s="225">
        <f t="shared" si="66"/>
        <v>0</v>
      </c>
      <c r="AB189" s="227">
        <f t="shared" si="66"/>
        <v>143</v>
      </c>
      <c r="AC189" s="225">
        <f t="shared" si="66"/>
        <v>0</v>
      </c>
      <c r="AD189" s="225">
        <f t="shared" si="66"/>
        <v>0</v>
      </c>
      <c r="AE189" s="225">
        <f t="shared" si="66"/>
        <v>0</v>
      </c>
      <c r="AF189" s="225">
        <f t="shared" si="66"/>
        <v>0</v>
      </c>
      <c r="AG189" s="224">
        <f t="shared" si="66"/>
        <v>0</v>
      </c>
      <c r="AH189" s="223">
        <f t="shared" si="45"/>
        <v>0</v>
      </c>
      <c r="AI189" s="224">
        <f t="shared" si="46"/>
        <v>0</v>
      </c>
      <c r="AJ189" s="223">
        <f t="shared" si="47"/>
        <v>1</v>
      </c>
      <c r="AK189" s="224">
        <f t="shared" si="48"/>
        <v>0</v>
      </c>
      <c r="AL189" s="223">
        <f t="shared" si="49"/>
        <v>0</v>
      </c>
      <c r="AM189" s="224">
        <f t="shared" si="50"/>
        <v>0</v>
      </c>
      <c r="AN189" s="223">
        <f t="shared" si="51"/>
        <v>0</v>
      </c>
      <c r="AO189" s="224">
        <f t="shared" si="52"/>
        <v>0</v>
      </c>
      <c r="AP189" s="223">
        <f t="shared" si="53"/>
        <v>0</v>
      </c>
      <c r="AQ189" s="224">
        <f t="shared" si="54"/>
        <v>0</v>
      </c>
      <c r="AR189" s="223">
        <f t="shared" si="55"/>
        <v>0</v>
      </c>
      <c r="AS189" s="224">
        <f t="shared" si="56"/>
        <v>0</v>
      </c>
      <c r="AT189" s="223">
        <f t="shared" si="57"/>
        <v>0</v>
      </c>
      <c r="AU189" s="225">
        <f t="shared" si="58"/>
        <v>0</v>
      </c>
      <c r="AV189" s="231" t="str">
        <f>IF($B189="","",$B189)</f>
        <v>7</v>
      </c>
    </row>
    <row r="190" spans="1:48" ht="14.5" customHeight="1" x14ac:dyDescent="0.2">
      <c r="A190" s="308"/>
      <c r="B190" s="282"/>
      <c r="C190" s="303"/>
      <c r="D190" s="39" t="s">
        <v>28</v>
      </c>
      <c r="E190" s="277"/>
      <c r="F190" s="291"/>
      <c r="G190" s="120" t="s">
        <v>35</v>
      </c>
      <c r="H190" s="277"/>
      <c r="I190" s="42" t="s">
        <v>18</v>
      </c>
      <c r="J190" s="177">
        <f>IF(I190="","",IF(_xlfn.XLOOKUP(I190,I$3:I189,$AV$3:AV189,0,,-1)=AV190,_xlfn.XLOOKUP(I190,I$3:I189,J$3:J189,1,,-1)+1,1))</f>
        <v>4</v>
      </c>
      <c r="K190" s="178">
        <f>IF(I190="","",_xlfn.XLOOKUP(I190,I$3:I189,K$3:K189,0,,-1)+IF($D190=" ",1,0))</f>
        <v>0</v>
      </c>
      <c r="L190" s="121">
        <v>2.1949999999999998</v>
      </c>
      <c r="M190" s="122">
        <v>130</v>
      </c>
      <c r="N190" s="294"/>
      <c r="O190" s="47">
        <f>IF(OR(W189="",W190=""),"",ROUND(IF(L191&gt;0,IF(M190&gt;0,M190,IF(M189&gt;0,IF(N189=TRUE,ROUND((M189*W190)/W189,0),(M189*W190)/W189),IF(M190&gt;0,IF(N189=TRUE,ROUND(M190,0),M190),IF(M191&gt;0,IF(N189=TRUE,ROUND(O191*W190/W191,0),O191*W190/W191),0)))),IF(M190&gt;0,M190,IF(N189=TRUE,ROUND((M189*W190)/W189,0),(M189*W190)/W189))),2))</f>
        <v>130</v>
      </c>
      <c r="P190" s="48">
        <f t="shared" si="64"/>
        <v>285.34999999999997</v>
      </c>
      <c r="Q190" s="277"/>
      <c r="R190" s="286"/>
      <c r="S190" s="286"/>
      <c r="T190" s="286"/>
      <c r="U190" s="286"/>
      <c r="V190" s="288"/>
      <c r="W190" s="49">
        <f>IF(L190="","",IF(L191&gt;0,(SUM(L189:L191)/L190)/(SUM(L189:L191)/L189+SUM(L189:L191)/L190+SUM(L189:L191)/L191),L189/SUM(L189:L190)))</f>
        <v>0.47675804529201427</v>
      </c>
      <c r="X190" s="311"/>
      <c r="Y190" s="298"/>
      <c r="Z190" s="298"/>
      <c r="AA190" s="227">
        <f t="shared" si="66"/>
        <v>-130</v>
      </c>
      <c r="AB190" s="225">
        <f t="shared" si="66"/>
        <v>0</v>
      </c>
      <c r="AC190" s="225">
        <f t="shared" si="66"/>
        <v>0</v>
      </c>
      <c r="AD190" s="225">
        <f t="shared" si="66"/>
        <v>0</v>
      </c>
      <c r="AE190" s="225">
        <f t="shared" si="66"/>
        <v>0</v>
      </c>
      <c r="AF190" s="225">
        <f t="shared" si="66"/>
        <v>0</v>
      </c>
      <c r="AG190" s="224">
        <f t="shared" si="66"/>
        <v>0</v>
      </c>
      <c r="AH190" s="223">
        <f t="shared" si="45"/>
        <v>0</v>
      </c>
      <c r="AI190" s="224">
        <f t="shared" si="46"/>
        <v>1</v>
      </c>
      <c r="AJ190" s="223">
        <f t="shared" si="47"/>
        <v>0</v>
      </c>
      <c r="AK190" s="224">
        <f t="shared" si="48"/>
        <v>0</v>
      </c>
      <c r="AL190" s="223">
        <f t="shared" si="49"/>
        <v>0</v>
      </c>
      <c r="AM190" s="224">
        <f t="shared" si="50"/>
        <v>0</v>
      </c>
      <c r="AN190" s="223">
        <f t="shared" si="51"/>
        <v>0</v>
      </c>
      <c r="AO190" s="224">
        <f t="shared" si="52"/>
        <v>0</v>
      </c>
      <c r="AP190" s="223">
        <f t="shared" si="53"/>
        <v>0</v>
      </c>
      <c r="AQ190" s="224">
        <f t="shared" si="54"/>
        <v>0</v>
      </c>
      <c r="AR190" s="223">
        <f t="shared" si="55"/>
        <v>0</v>
      </c>
      <c r="AS190" s="224">
        <f t="shared" si="56"/>
        <v>0</v>
      </c>
      <c r="AT190" s="223">
        <f t="shared" si="57"/>
        <v>0</v>
      </c>
      <c r="AU190" s="225">
        <f t="shared" si="58"/>
        <v>0</v>
      </c>
      <c r="AV190" s="231" t="str">
        <f>IF($B189="","",$B189)</f>
        <v>7</v>
      </c>
    </row>
    <row r="191" spans="1:48" ht="14.5" customHeight="1" x14ac:dyDescent="0.2">
      <c r="A191" s="309"/>
      <c r="B191" s="283"/>
      <c r="C191" s="304"/>
      <c r="D191" s="54" t="s">
        <v>32</v>
      </c>
      <c r="E191" s="278"/>
      <c r="F191" s="292"/>
      <c r="G191" s="134"/>
      <c r="H191" s="278"/>
      <c r="I191" s="57"/>
      <c r="J191" s="179" t="str">
        <f>IF(I191="","",IF(_xlfn.XLOOKUP(I191,I$3:I190,$AV$3:AV190,0,,-1)=AV191,_xlfn.XLOOKUP(I191,I$3:I190,J$3:J190,1,,-1)+1,1))</f>
        <v/>
      </c>
      <c r="K191" s="63" t="str">
        <f>IF(I191="","",_xlfn.XLOOKUP(I191,I$3:I190,K$3:K190,0,,-1)+IF($D191=" ",1,0))</f>
        <v/>
      </c>
      <c r="L191" s="55"/>
      <c r="M191" s="128"/>
      <c r="N191" s="295"/>
      <c r="O191" s="62" t="str">
        <f>IF(OR(W189="",W190=""),"",IF(L191&gt;0,ROUND(IF(M191&gt;0,M191,IF(M189&gt;0,IF(N189=TRUE,ROUND((M189*W191)/W189,0),(M189*W191)/W189),IF(M190&gt;0,IF(N189=TRUE,ROUND((M190*W191)/W190,0),(M190*W191)/W190),IF(M191&gt;0,M191,0)))),2),""))</f>
        <v/>
      </c>
      <c r="P191" s="63" t="str">
        <f t="shared" si="64"/>
        <v/>
      </c>
      <c r="Q191" s="278"/>
      <c r="R191" s="278"/>
      <c r="S191" s="278"/>
      <c r="T191" s="278"/>
      <c r="U191" s="278"/>
      <c r="V191" s="289"/>
      <c r="W191" s="64" t="str">
        <f>IF(L191="","",(SUM(L189:L191)/L191)/(SUM(L189:L191)/L189+SUM(L189:L191)/L190+SUM(L189:L191)/L191))</f>
        <v/>
      </c>
      <c r="X191" s="311"/>
      <c r="Y191" s="298"/>
      <c r="Z191" s="298"/>
      <c r="AA191" s="225">
        <f t="shared" si="66"/>
        <v>0</v>
      </c>
      <c r="AB191" s="225">
        <f t="shared" si="66"/>
        <v>0</v>
      </c>
      <c r="AC191" s="225">
        <f t="shared" si="66"/>
        <v>0</v>
      </c>
      <c r="AD191" s="225">
        <f t="shared" si="66"/>
        <v>0</v>
      </c>
      <c r="AE191" s="225">
        <f t="shared" si="66"/>
        <v>0</v>
      </c>
      <c r="AF191" s="225">
        <f t="shared" si="66"/>
        <v>0</v>
      </c>
      <c r="AG191" s="224">
        <f t="shared" si="66"/>
        <v>0</v>
      </c>
      <c r="AH191" s="223">
        <f t="shared" si="45"/>
        <v>0</v>
      </c>
      <c r="AI191" s="224">
        <f t="shared" si="46"/>
        <v>0</v>
      </c>
      <c r="AJ191" s="223">
        <f t="shared" si="47"/>
        <v>0</v>
      </c>
      <c r="AK191" s="224">
        <f t="shared" si="48"/>
        <v>0</v>
      </c>
      <c r="AL191" s="223">
        <f t="shared" si="49"/>
        <v>0</v>
      </c>
      <c r="AM191" s="224">
        <f t="shared" si="50"/>
        <v>0</v>
      </c>
      <c r="AN191" s="223">
        <f t="shared" si="51"/>
        <v>0</v>
      </c>
      <c r="AO191" s="224">
        <f t="shared" si="52"/>
        <v>0</v>
      </c>
      <c r="AP191" s="223">
        <f t="shared" si="53"/>
        <v>0</v>
      </c>
      <c r="AQ191" s="224">
        <f t="shared" si="54"/>
        <v>0</v>
      </c>
      <c r="AR191" s="223">
        <f t="shared" si="55"/>
        <v>0</v>
      </c>
      <c r="AS191" s="224">
        <f t="shared" si="56"/>
        <v>0</v>
      </c>
      <c r="AT191" s="223">
        <f t="shared" si="57"/>
        <v>0</v>
      </c>
      <c r="AU191" s="225">
        <f t="shared" si="58"/>
        <v>0</v>
      </c>
      <c r="AV191" s="231" t="str">
        <f>IF($B189="","",$B189)</f>
        <v>7</v>
      </c>
    </row>
    <row r="192" spans="1:48" ht="14.5" customHeight="1" x14ac:dyDescent="0.2">
      <c r="A192" s="307" t="str">
        <f>IF(OR(D192="W",D193="W",D194="W",D192="1/2W",D193="1/2W",D194="1/2W",D192="1/2L",D193="1/2L",D194="1/2L"),"OK",IF(OR(D192="L",D193="L",D194="L"),"LOSS",IF(OR(D192="X",D193="X",D194="X"),"Anulado"," ")))</f>
        <v>OK</v>
      </c>
      <c r="B192" s="317" t="str">
        <f>IF(E192="","",$B189)</f>
        <v>7</v>
      </c>
      <c r="C192" s="305" t="str">
        <f>IF(E192=""," ","– "&amp;COUNTIF(B$3:B194,$B192))</f>
        <v>– 5</v>
      </c>
      <c r="D192" s="65" t="s">
        <v>31</v>
      </c>
      <c r="E192" s="326">
        <v>44719.541666666664</v>
      </c>
      <c r="F192" s="314" t="s">
        <v>501</v>
      </c>
      <c r="G192" s="66" t="s">
        <v>404</v>
      </c>
      <c r="H192" s="313" t="str">
        <f ca="1">IF(E192="","",IF(AND(DAY(E192)&lt;DAY(TODAY()),$A192=" "),"???",IF($A192=" ",IF(AND(DAY(E192)=DAY(TODAY()),HOUR(E192)&lt;=HOUR(NOW())+1),IF(AND(HOUR(E192)+2&lt;=HOUR(NOW()),DAY(E192)&lt;=DAY(TODAY()),MINUTE(E192)&lt;=MINUTE(NOW())),"???",IF(OR(MINUTE(E192)&lt;=MINUTE(NOW()),HOUR(E192)&lt;=HOUR(NOW())),"!!!","")),""),"")))</f>
        <v/>
      </c>
      <c r="I192" s="67" t="s">
        <v>18</v>
      </c>
      <c r="J192" s="69">
        <f>IF(I192="","",IF(_xlfn.XLOOKUP(I192,I$3:I191,$AV$3:AV191,0,,-1)=AV192,_xlfn.XLOOKUP(I192,I$3:I191,J$3:J191,1,,-1)+1,1))</f>
        <v>5</v>
      </c>
      <c r="K192" s="173">
        <f>IF(I192="","",_xlfn.XLOOKUP(I192,I$3:I191,K$3:K191,0,,-1)+IF($D192=" ",1,0))</f>
        <v>0</v>
      </c>
      <c r="L192" s="70">
        <v>2.12</v>
      </c>
      <c r="M192" s="71">
        <v>13</v>
      </c>
      <c r="N192" s="293" t="b">
        <v>0</v>
      </c>
      <c r="O192" s="72">
        <f>IF(OR(W192="",W193=""),"",ROUND(IF(L194&gt;0,IF(M192&gt;0,M192,IF(M193&gt;0,IF(N192=TRUE,ROUND((M193*W192)/W193,0),(M193*W192)/W193),IF(N192=TRUE,ROUND((M194*W192)/W194,0),(M194*W192)/W194))),IF(M192&gt;0,M192,IF(N192=TRUE,ROUND((M193*W192)/W193,0),(M193*W192)/W193))),2))</f>
        <v>13</v>
      </c>
      <c r="P192" s="73">
        <f t="shared" si="64"/>
        <v>27.560000000000002</v>
      </c>
      <c r="Q192" s="320">
        <f>IF($A192="Anulado",0,IF(OR($A192="LOSS",$A192="OK"),IF(OR($D192="W",$D192="1/2W",$D192="1/2L"),P192-O192,IF($D192="L",-O192,0))+IF(OR($D193="W",$D193="1/2W",$D193="1/2L"),P193-O193,IF($D193="L",-O193,0))+IF(OR($D194="W",$D194="1/2W",$D194="1/2L"),P194-O194,IF($D194="L",-O194,0)),IF(AND(OR($D192="W",$D192="1/2W",$D192="1/2L"),D193="W"),P192+P193-SUM(O192:O194)+_xlfn.XLOOKUP("X",D192:D194,O192:O194,0),IF(AND(D192=TRUE,D194="W"),P192+P194-SUM(O192:O194),IF(AND(D193="W",D194="W"),P193+P194-SUM(O192:O194)+_xlfn.XLOOKUP("X",D192:D194,O192:O194,0),IF(L194&gt;0,IF(OR($D192="W",$D192="1/2W",$D192="1/2L"),P192-SUM(O192:O194)+_xlfn.XLOOKUP("X",D192:D194,O192:O194,0),IF(OR($D192="W",$D192="1/2W",$D192="1/2L"),P193-SUM(O192:O194)+_xlfn.XLOOKUP("X",D192:D194,O192:O194,0),IF(OR($D192="W",$D192="1/2W",$D192="1/2L"),P194-SUM(O192:O194)+_xlfn.XLOOKUP("X",D192:D194,O192:O194,0),IF(SUM(P192:P194)/3-SUM(O192:O194)+_xlfn.XLOOKUP("X",D192:D194,O192:O194,0)&gt;0,SUM(P192:P194)/3-SUM(O192:O194)+_xlfn.XLOOKUP("X",D192:D194,O192:O194,0),LARGE(P192:P194,1)-SUM(O192:O194))))),IF(OR($D192="W",$D192="1/2W",$D192="1/2L"),P192-SUM(O192:O193)+_xlfn.XLOOKUP("X",D192:D194,O192:O194,0),IF(OR($D192="W",$D192="1/2W",$D192="1/2L"),P193-SUM(O192:O193)+_xlfn.XLOOKUP("X",D192:D194,O192:O194,0),SUM(P192:P193)/2-SUM(O192:O193)+_xlfn.XLOOKUP("X",D192:D194,O192:O194,0)))))))))</f>
        <v>-0.43999999999999773</v>
      </c>
      <c r="R192" s="319">
        <f>IF(Q192=0,0,Q192/SUM(O192:O194))</f>
        <v>-1.5714285714285632E-2</v>
      </c>
      <c r="S192" s="296">
        <f>IF($B192=$B189,IF(OR($A192="LOSS",$A192="OK",$A192="Anulada"),Q192,0)+S189,IF(OR($A192="LOSS",$A192="OK",$A192="Anulada"),Q192,0))</f>
        <v>34.500499999999967</v>
      </c>
      <c r="T192" s="296">
        <f>IF($B192=$B189,IF(Q192&lt;0,IF(G194="",Q192,0),Q192)+T189,Q192)</f>
        <v>21.489999999999974</v>
      </c>
      <c r="U192" s="296">
        <f>IF($B192=$B189,IF(Q192&lt;0,IF(G194="",Q192,0),Q192)+U189,Q192)</f>
        <v>34.500499999999967</v>
      </c>
      <c r="V192" s="323">
        <f>IF(U192=0,0,U192/X192)</f>
        <v>4.7043784174427596E-2</v>
      </c>
      <c r="W192" s="74">
        <f>IF(L192="","",IF(L194&gt;0,(SUM(L192:L194)/L192)/(SUM(L192:L194)/L192+SUM(L192:L194)/L193+SUM(L192:L194)/L194),L193/SUM(L192:L193)))</f>
        <v>0.52993348115299344</v>
      </c>
      <c r="X192" s="321">
        <f>IF($B192=$B189,X189+SUM(O192:O194),SUM(O192:O194))</f>
        <v>733.37</v>
      </c>
      <c r="Y192" s="296">
        <f>IF($A192=" ",SUM(O192:O194),0)+Y189</f>
        <v>0</v>
      </c>
      <c r="Z192" s="296">
        <f>IF($B192="","",Z189+Q192)</f>
        <v>98.805098208955201</v>
      </c>
      <c r="AA192" s="227">
        <f t="shared" si="66"/>
        <v>14.560000000000002</v>
      </c>
      <c r="AB192" s="225">
        <f t="shared" si="66"/>
        <v>0</v>
      </c>
      <c r="AC192" s="225">
        <f t="shared" si="66"/>
        <v>0</v>
      </c>
      <c r="AD192" s="225">
        <f t="shared" si="66"/>
        <v>0</v>
      </c>
      <c r="AE192" s="225">
        <f t="shared" si="66"/>
        <v>0</v>
      </c>
      <c r="AF192" s="225">
        <f t="shared" si="66"/>
        <v>0</v>
      </c>
      <c r="AG192" s="224">
        <f t="shared" si="66"/>
        <v>0</v>
      </c>
      <c r="AH192" s="223">
        <f t="shared" si="45"/>
        <v>1</v>
      </c>
      <c r="AI192" s="224">
        <f t="shared" si="46"/>
        <v>0</v>
      </c>
      <c r="AJ192" s="223">
        <f t="shared" si="47"/>
        <v>0</v>
      </c>
      <c r="AK192" s="224">
        <f t="shared" si="48"/>
        <v>0</v>
      </c>
      <c r="AL192" s="223">
        <f t="shared" si="49"/>
        <v>0</v>
      </c>
      <c r="AM192" s="224">
        <f t="shared" si="50"/>
        <v>0</v>
      </c>
      <c r="AN192" s="223">
        <f t="shared" si="51"/>
        <v>0</v>
      </c>
      <c r="AO192" s="224">
        <f t="shared" si="52"/>
        <v>0</v>
      </c>
      <c r="AP192" s="223">
        <f t="shared" si="53"/>
        <v>0</v>
      </c>
      <c r="AQ192" s="224">
        <f t="shared" si="54"/>
        <v>0</v>
      </c>
      <c r="AR192" s="223">
        <f t="shared" si="55"/>
        <v>0</v>
      </c>
      <c r="AS192" s="224">
        <f t="shared" si="56"/>
        <v>0</v>
      </c>
      <c r="AT192" s="223">
        <f t="shared" si="57"/>
        <v>0</v>
      </c>
      <c r="AU192" s="225">
        <f t="shared" si="58"/>
        <v>0</v>
      </c>
      <c r="AV192" s="232" t="str">
        <f>IF($B192="","",$B192)</f>
        <v>7</v>
      </c>
    </row>
    <row r="193" spans="1:48" ht="14.5" customHeight="1" x14ac:dyDescent="0.2">
      <c r="A193" s="308"/>
      <c r="B193" s="282"/>
      <c r="C193" s="303"/>
      <c r="D193" s="79" t="s">
        <v>28</v>
      </c>
      <c r="E193" s="277"/>
      <c r="F193" s="291"/>
      <c r="G193" s="80" t="s">
        <v>405</v>
      </c>
      <c r="H193" s="277"/>
      <c r="I193" s="81" t="s">
        <v>23</v>
      </c>
      <c r="J193" s="83">
        <f>IF(I193="","",IF(_xlfn.XLOOKUP(I193,I$3:I192,$AV$3:AV192,0,,-1)=AV193,_xlfn.XLOOKUP(I193,I$3:I192,J$3:J192,1,,-1)+1,1))</f>
        <v>3</v>
      </c>
      <c r="K193" s="174">
        <f>IF(I193="","",_xlfn.XLOOKUP(I193,I$3:I192,K$3:K192,0,,-1)+IF($D193=" ",1,0))</f>
        <v>0</v>
      </c>
      <c r="L193" s="84">
        <v>2.39</v>
      </c>
      <c r="M193" s="85">
        <v>15</v>
      </c>
      <c r="N193" s="294"/>
      <c r="O193" s="86">
        <f>IF(OR(W192="",W193=""),"",ROUND(IF(L194&gt;0,IF(M193&gt;0,M193,IF(M192&gt;0,IF(N192=TRUE,ROUND((M192*W193)/W192,0),(M192*W193)/W192),IF(M193&gt;0,IF(N192=TRUE,ROUND(M193,0),M193),IF(M194&gt;0,IF(N192=TRUE,ROUND(O194*W193/W194,0),O194*W193/W194),0)))),IF(M193&gt;0,M193,IF(N192=TRUE,ROUND((M192*W193)/W192,0),(M192*W193)/W192))),2))</f>
        <v>15</v>
      </c>
      <c r="P193" s="87">
        <f t="shared" si="64"/>
        <v>35.85</v>
      </c>
      <c r="Q193" s="277"/>
      <c r="R193" s="286"/>
      <c r="S193" s="286"/>
      <c r="T193" s="286"/>
      <c r="U193" s="286"/>
      <c r="V193" s="288"/>
      <c r="W193" s="88">
        <f>IF(L193="","",IF(L194&gt;0,(SUM(L192:L194)/L193)/(SUM(L192:L194)/L192+SUM(L192:L194)/L193+SUM(L192:L194)/L194),L192/SUM(L192:L193)))</f>
        <v>0.47006651884700668</v>
      </c>
      <c r="X193" s="311"/>
      <c r="Y193" s="298"/>
      <c r="Z193" s="298"/>
      <c r="AA193" s="225">
        <f t="shared" ref="AA193:AG202" si="67">IF($I193=AA$2,IF(OR($D193="W",$D193="1/2W",$D193="1/2L"),$P193-$O193,IF($D193="X",0,-$O193)),0)</f>
        <v>0</v>
      </c>
      <c r="AB193" s="225">
        <f t="shared" si="67"/>
        <v>0</v>
      </c>
      <c r="AC193" s="225">
        <f t="shared" si="67"/>
        <v>0</v>
      </c>
      <c r="AD193" s="225">
        <f t="shared" si="67"/>
        <v>0</v>
      </c>
      <c r="AE193" s="225">
        <f t="shared" si="67"/>
        <v>0</v>
      </c>
      <c r="AF193" s="227">
        <f t="shared" si="67"/>
        <v>-15</v>
      </c>
      <c r="AG193" s="224">
        <f t="shared" si="67"/>
        <v>0</v>
      </c>
      <c r="AH193" s="223">
        <f t="shared" si="45"/>
        <v>0</v>
      </c>
      <c r="AI193" s="224">
        <f t="shared" si="46"/>
        <v>0</v>
      </c>
      <c r="AJ193" s="223">
        <f t="shared" si="47"/>
        <v>0</v>
      </c>
      <c r="AK193" s="224">
        <f t="shared" si="48"/>
        <v>0</v>
      </c>
      <c r="AL193" s="223">
        <f t="shared" si="49"/>
        <v>0</v>
      </c>
      <c r="AM193" s="224">
        <f t="shared" si="50"/>
        <v>0</v>
      </c>
      <c r="AN193" s="223">
        <f t="shared" si="51"/>
        <v>0</v>
      </c>
      <c r="AO193" s="224">
        <f t="shared" si="52"/>
        <v>0</v>
      </c>
      <c r="AP193" s="223">
        <f t="shared" si="53"/>
        <v>0</v>
      </c>
      <c r="AQ193" s="224">
        <f t="shared" si="54"/>
        <v>0</v>
      </c>
      <c r="AR193" s="223">
        <f t="shared" si="55"/>
        <v>0</v>
      </c>
      <c r="AS193" s="224">
        <f t="shared" si="56"/>
        <v>1</v>
      </c>
      <c r="AT193" s="223">
        <f t="shared" si="57"/>
        <v>0</v>
      </c>
      <c r="AU193" s="225">
        <f t="shared" si="58"/>
        <v>0</v>
      </c>
      <c r="AV193" s="232" t="str">
        <f>IF($B192="","",$B192)</f>
        <v>7</v>
      </c>
    </row>
    <row r="194" spans="1:48" ht="14.5" customHeight="1" x14ac:dyDescent="0.2">
      <c r="A194" s="309"/>
      <c r="B194" s="283"/>
      <c r="C194" s="304"/>
      <c r="D194" s="90" t="s">
        <v>32</v>
      </c>
      <c r="E194" s="278"/>
      <c r="F194" s="292"/>
      <c r="G194" s="109"/>
      <c r="H194" s="278"/>
      <c r="I194" s="110"/>
      <c r="J194" s="112" t="str">
        <f>IF(I194="","",IF(_xlfn.XLOOKUP(I194,I$3:I193,$AV$3:AV193,0,,-1)=AV194,_xlfn.XLOOKUP(I194,I$3:I193,J$3:J193,1,,-1)+1,1))</f>
        <v/>
      </c>
      <c r="K194" s="115" t="str">
        <f>IF(I194="","",_xlfn.XLOOKUP(I194,I$3:I193,K$3:K193,0,,-1)+IF($D194=" ",1,0))</f>
        <v/>
      </c>
      <c r="L194" s="113"/>
      <c r="M194" s="96"/>
      <c r="N194" s="295"/>
      <c r="O194" s="114" t="str">
        <f>IF(OR(W192="",W193=""),"",IF(L194&gt;0,ROUND(IF(M194&gt;0,M194,IF(M192&gt;0,IF(N192=TRUE,ROUND((M192*W194)/W192,0),(M192*W194)/W192),IF(M193&gt;0,IF(N192=TRUE,ROUND((M193*W194)/W193,0),(M193*W194)/W193),IF(M194&gt;0,M194,0)))),2),""))</f>
        <v/>
      </c>
      <c r="P194" s="115" t="str">
        <f t="shared" si="64"/>
        <v/>
      </c>
      <c r="Q194" s="278"/>
      <c r="R194" s="278"/>
      <c r="S194" s="278"/>
      <c r="T194" s="278"/>
      <c r="U194" s="278"/>
      <c r="V194" s="289"/>
      <c r="W194" s="116" t="str">
        <f>IF(L194="","",(SUM(L192:L194)/L194)/(SUM(L192:L194)/L192+SUM(L192:L194)/L193+SUM(L192:L194)/L194))</f>
        <v/>
      </c>
      <c r="X194" s="311"/>
      <c r="Y194" s="298"/>
      <c r="Z194" s="298"/>
      <c r="AA194" s="225">
        <f t="shared" si="67"/>
        <v>0</v>
      </c>
      <c r="AB194" s="225">
        <f t="shared" si="67"/>
        <v>0</v>
      </c>
      <c r="AC194" s="225">
        <f t="shared" si="67"/>
        <v>0</v>
      </c>
      <c r="AD194" s="225">
        <f t="shared" si="67"/>
        <v>0</v>
      </c>
      <c r="AE194" s="225">
        <f t="shared" si="67"/>
        <v>0</v>
      </c>
      <c r="AF194" s="225">
        <f t="shared" si="67"/>
        <v>0</v>
      </c>
      <c r="AG194" s="224">
        <f t="shared" si="67"/>
        <v>0</v>
      </c>
      <c r="AH194" s="223">
        <f t="shared" si="45"/>
        <v>0</v>
      </c>
      <c r="AI194" s="224">
        <f t="shared" si="46"/>
        <v>0</v>
      </c>
      <c r="AJ194" s="223">
        <f t="shared" si="47"/>
        <v>0</v>
      </c>
      <c r="AK194" s="224">
        <f t="shared" si="48"/>
        <v>0</v>
      </c>
      <c r="AL194" s="223">
        <f t="shared" si="49"/>
        <v>0</v>
      </c>
      <c r="AM194" s="224">
        <f t="shared" si="50"/>
        <v>0</v>
      </c>
      <c r="AN194" s="223">
        <f t="shared" si="51"/>
        <v>0</v>
      </c>
      <c r="AO194" s="224">
        <f t="shared" si="52"/>
        <v>0</v>
      </c>
      <c r="AP194" s="223">
        <f t="shared" si="53"/>
        <v>0</v>
      </c>
      <c r="AQ194" s="224">
        <f t="shared" si="54"/>
        <v>0</v>
      </c>
      <c r="AR194" s="223">
        <f t="shared" si="55"/>
        <v>0</v>
      </c>
      <c r="AS194" s="224">
        <f t="shared" si="56"/>
        <v>0</v>
      </c>
      <c r="AT194" s="223">
        <f t="shared" si="57"/>
        <v>0</v>
      </c>
      <c r="AU194" s="225">
        <f t="shared" si="58"/>
        <v>0</v>
      </c>
      <c r="AV194" s="232" t="str">
        <f>IF($B192="","",$B192)</f>
        <v>7</v>
      </c>
    </row>
    <row r="195" spans="1:48" ht="14.5" customHeight="1" x14ac:dyDescent="0.2">
      <c r="A195" s="312" t="str">
        <f>IF(OR(D195="W",D196="W",D197="W",D195="1/2W",D196="1/2W",D197="1/2W",D195="1/2L",D196="1/2L",D197="1/2L"),"OK",IF(OR(D195="L",D196="L",D197="L"),"LOSS",IF(OR(D195="X",D196="X",D197="X"),"Anulado"," ")))</f>
        <v>LOSS</v>
      </c>
      <c r="B195" s="316" t="str">
        <f>IF(E195="","",$B192)</f>
        <v>7</v>
      </c>
      <c r="C195" s="302" t="str">
        <f>IF(E195=""," ","– "&amp;COUNTIF(B$3:B197,$B195))</f>
        <v>– 6</v>
      </c>
      <c r="D195" s="25" t="s">
        <v>28</v>
      </c>
      <c r="E195" s="325">
        <v>44721.791666666664</v>
      </c>
      <c r="F195" s="315" t="s">
        <v>502</v>
      </c>
      <c r="G195" s="117" t="s">
        <v>78</v>
      </c>
      <c r="H195" s="306" t="str">
        <f ca="1">IF(E195="","",IF(AND(DAY(E195)&lt;DAY(TODAY()),$A195=" "),"???",IF($A195=" ",IF(AND(DAY(E195)=DAY(TODAY()),HOUR(E195)&lt;=HOUR(NOW())+1),IF(AND(HOUR(E195)+2&lt;=HOUR(NOW()),DAY(E195)&lt;=DAY(TODAY()),MINUTE(E195)&lt;=MINUTE(NOW())),"???",IF(OR(MINUTE(E195)&lt;=MINUTE(NOW()),HOUR(E195)&lt;=HOUR(NOW())),"!!!","")),""),"")))</f>
        <v/>
      </c>
      <c r="I195" s="27" t="s">
        <v>23</v>
      </c>
      <c r="J195" s="175">
        <f>IF(I195="","",IF(_xlfn.XLOOKUP(I195,I$3:I194,$AV$3:AV194,0,,-1)=AV195,_xlfn.XLOOKUP(I195,I$3:I194,J$3:J194,1,,-1)+1,1))</f>
        <v>4</v>
      </c>
      <c r="K195" s="176">
        <f>IF(I195="","",_xlfn.XLOOKUP(I195,I$3:I194,K$3:K194,0,,-1)+IF($D195=" ",1,0))</f>
        <v>0</v>
      </c>
      <c r="L195" s="118">
        <v>4.4000000000000004</v>
      </c>
      <c r="M195" s="119"/>
      <c r="N195" s="318" t="b">
        <v>0</v>
      </c>
      <c r="O195" s="102">
        <f>IF(OR(W195="",W196=""),"",ROUND(IF(L197&gt;0,IF(M195&gt;0,M195,IF(M196&gt;0,IF(N195=TRUE,ROUND((M196*W195)/W196,0),(M196*W195)/W196),IF(N195=TRUE,ROUND((M197*W195)/W197,0),(M197*W195)/W197))),IF(M195&gt;0,M195,IF(N195=TRUE,ROUND((M196*W195)/W196,0),(M196*W195)/W196))),2))</f>
        <v>97.5</v>
      </c>
      <c r="P195" s="33">
        <f t="shared" si="64"/>
        <v>429.00000000000006</v>
      </c>
      <c r="Q195" s="301">
        <f>IF($A195="Anulado",0,IF(OR($A195="LOSS",$A195="OK"),IF(OR($D195="W",$D195="1/2W",$D195="1/2L"),P195-O195,IF($D195="L",-O195,0))+IF(OR($D196="W",$D196="1/2W",$D196="1/2L"),P196-O196,IF($D196="L",-O196,0))+IF(OR($D197="W",$D197="1/2W",$D197="1/2L"),P197-O197,IF($D197="L",-O197,0)),IF(AND(OR($D195="W",$D195="1/2W",$D195="1/2L"),D196="W"),P195+P196-SUM(O195:O197)+_xlfn.XLOOKUP("X",D195:D197,O195:O197,0),IF(AND(D195=TRUE,D197="W"),P195+P197-SUM(O195:O197),IF(AND(D196="W",D197="W"),P196+P197-SUM(O195:O197)+_xlfn.XLOOKUP("X",D195:D197,O195:O197,0),IF(L197&gt;0,IF(OR($D195="W",$D195="1/2W",$D195="1/2L"),P195-SUM(O195:O197)+_xlfn.XLOOKUP("X",D195:D197,O195:O197,0),IF(OR($D195="W",$D195="1/2W",$D195="1/2L"),P196-SUM(O195:O197)+_xlfn.XLOOKUP("X",D195:D197,O195:O197,0),IF(OR($D195="W",$D195="1/2W",$D195="1/2L"),P197-SUM(O195:O197)+_xlfn.XLOOKUP("X",D195:D197,O195:O197,0),IF(SUM(P195:P197)/3-SUM(O195:O197)+_xlfn.XLOOKUP("X",D195:D197,O195:O197,0)&gt;0,SUM(P195:P197)/3-SUM(O195:O197)+_xlfn.XLOOKUP("X",D195:D197,O195:O197,0),LARGE(P195:P197,1)-SUM(O195:O197))))),IF(OR($D195="W",$D195="1/2W",$D195="1/2L"),P195-SUM(O195:O196)+_xlfn.XLOOKUP("X",D195:D197,O195:O197,0),IF(OR($D195="W",$D195="1/2W",$D195="1/2L"),P196-SUM(O195:O196)+_xlfn.XLOOKUP("X",D195:D197,O195:O197,0),SUM(P195:P196)/2-SUM(O195:O196)+_xlfn.XLOOKUP("X",D195:D197,O195:O197,0)))))))))</f>
        <v>-397.5</v>
      </c>
      <c r="R195" s="300">
        <f>IF(Q195=0,0,Q195/SUM(O195:O197))</f>
        <v>-1</v>
      </c>
      <c r="S195" s="285">
        <f>IF($B195=$B192,IF(OR($A195="LOSS",$A195="OK",$A195="Anulada"),Q195,0)+S192,IF(OR($A195="LOSS",$A195="OK",$A195="Anulada"),Q195,0))</f>
        <v>-362.99950000000001</v>
      </c>
      <c r="T195" s="285">
        <f>IF($B195="",0,IF($B195=$B192,IF(G197="",IF(OR(G195="DNB1",G195="DNB2",G195="AH1(0)",G195="AH2(0)",G195="AH1(1)",G195="AH2(1)",G195="AH1(2)",G195="AH2(2)",G195="AH1(3)",G195="AH2(3)",G195="AH1(4)",G195="AH2(4)"),0,IF(Q195&lt;0,IF(G197="",SMALL(P195:P197,1)-SUM(O195:O197),0),SMALL(P195:P197,1)-SUM(O195:O197))),IF(Q195&lt;0,IF(G197="",SMALL(P195:P197,1)-SUM(O195:O197),0),SMALL(P195:P197,1)-SUM(O195:O197)))+T192,IF(G197="",IF(OR(G195="DNB1",G195="DNB2",G195="AH1(0)",G195="AH2(0)",G195="AH1(1)",G195="AH2(1)",G195="AH1(2)",G195="AH2(2)",G195="AH1(3)",G195="AH2(3)",G195="AH1(4)",G195="AH2(4)"),0,IF(Q195&lt;0,IF(G197="",SMALL(P195:P197,1)-SUM(O195:O197),0),SMALL(P195:P197,1)-SUM(O195:O197))),IF(Q195&lt;0,IF(G197="",SMALL(P195:P197,1)-SUM(O195:O197),0),SMALL(P195:P197,1)-SUM(O195:O197)))))</f>
        <v>21.489999999999974</v>
      </c>
      <c r="U195" s="285">
        <f>IF($B195=$B192,IF(Q195&lt;0,IF(G197="",Q195,0),Q195)+U192,Q195)</f>
        <v>-362.99950000000001</v>
      </c>
      <c r="V195" s="287">
        <f>IF(U195=0,0,U195/X195)</f>
        <v>-0.32099136063384831</v>
      </c>
      <c r="W195" s="34">
        <f>IF(L195="","",IF(L197&gt;0,(SUM(L195:L197)/L195)/(SUM(L195:L197)/L195+SUM(L195:L197)/L196+SUM(L195:L197)/L197),L196/SUM(L195:L196)))</f>
        <v>0.2452830188679245</v>
      </c>
      <c r="X195" s="322">
        <f>IF($B195=$B192,X192+SUM(O195:O197),SUM(O195:O197))</f>
        <v>1130.8699999999999</v>
      </c>
      <c r="Y195" s="285">
        <f>IF($A195=" ",SUM(O195:O197),0)+Y192</f>
        <v>0</v>
      </c>
      <c r="Z195" s="285">
        <f>IF($B195="","",Z192+Q195)</f>
        <v>-298.6949017910448</v>
      </c>
      <c r="AA195" s="225">
        <f t="shared" si="67"/>
        <v>0</v>
      </c>
      <c r="AB195" s="225">
        <f t="shared" si="67"/>
        <v>0</v>
      </c>
      <c r="AC195" s="225">
        <f t="shared" si="67"/>
        <v>0</v>
      </c>
      <c r="AD195" s="225">
        <f t="shared" si="67"/>
        <v>0</v>
      </c>
      <c r="AE195" s="225">
        <f t="shared" si="67"/>
        <v>0</v>
      </c>
      <c r="AF195" s="227">
        <f t="shared" si="67"/>
        <v>-97.5</v>
      </c>
      <c r="AG195" s="224">
        <f t="shared" si="67"/>
        <v>0</v>
      </c>
      <c r="AH195" s="223">
        <f t="shared" ref="AH195:AH258" si="68">IF(AH$2=$I195,IF($D195="W",1,IF($D195="1/2W",0.5,0)),0)</f>
        <v>0</v>
      </c>
      <c r="AI195" s="224">
        <f t="shared" ref="AI195:AI258" si="69">IF(AH$2=$I195,IF($D195="L",1,IF($D195="1/2L",0.5,0)),0)</f>
        <v>0</v>
      </c>
      <c r="AJ195" s="223">
        <f t="shared" ref="AJ195:AJ258" si="70">IF(AJ$2=$I195,IF($D195="W",1,IF($D195="1/2W",0.5,0)),0)</f>
        <v>0</v>
      </c>
      <c r="AK195" s="224">
        <f t="shared" ref="AK195:AK258" si="71">IF(AJ$2=$I195,IF($D195="L",1,IF($D195="1/2L",0.5,0)),0)</f>
        <v>0</v>
      </c>
      <c r="AL195" s="223">
        <f t="shared" ref="AL195:AL258" si="72">IF(AL$2=$I195,IF($D195="W",1,IF($D195="1/2W",0.5,0)),0)</f>
        <v>0</v>
      </c>
      <c r="AM195" s="224">
        <f t="shared" ref="AM195:AM258" si="73">IF(AL$2=$I195,IF($D195="L",1,IF($D195="1/2L",0.5,0)),0)</f>
        <v>0</v>
      </c>
      <c r="AN195" s="223">
        <f t="shared" ref="AN195:AN258" si="74">IF(AN$2=$I195,IF($D195="W",1,IF($D195="1/2W",0.5,0)),0)</f>
        <v>0</v>
      </c>
      <c r="AO195" s="224">
        <f t="shared" ref="AO195:AO258" si="75">IF(AN$2=$I195,IF($D195="L",1,IF($D195="1/2L",0.5,0)),0)</f>
        <v>0</v>
      </c>
      <c r="AP195" s="223">
        <f t="shared" ref="AP195:AP258" si="76">IF(AP$2=$I195,IF($D195="W",1,IF($D195="1/2W",0.5,0)),0)</f>
        <v>0</v>
      </c>
      <c r="AQ195" s="224">
        <f t="shared" ref="AQ195:AQ258" si="77">IF(AP$2=$I195,IF($D195="L",1,IF($D195="1/2L",0.5,0)),0)</f>
        <v>0</v>
      </c>
      <c r="AR195" s="223">
        <f t="shared" ref="AR195:AR258" si="78">IF(AR$2=$I195,IF($D195="W",1,IF($D195="1/2W",0.5,0)),0)</f>
        <v>0</v>
      </c>
      <c r="AS195" s="224">
        <f t="shared" ref="AS195:AS258" si="79">IF(AR$2=$I195,IF($D195="L",1,IF($D195="1/2L",0.5,0)),0)</f>
        <v>1</v>
      </c>
      <c r="AT195" s="223">
        <f t="shared" ref="AT195:AT258" si="80">IF(AT$2=$I195,IF($D195="W",1,IF($D195="1/2W",0.5,0)),0)</f>
        <v>0</v>
      </c>
      <c r="AU195" s="225">
        <f t="shared" ref="AU195:AU258" si="81">IF(AT$2=$I195,IF($D195="L",1,IF($D195="1/2L",0.5,0)),0)</f>
        <v>0</v>
      </c>
      <c r="AV195" s="231" t="str">
        <f>IF($B195="","",$B195)</f>
        <v>7</v>
      </c>
    </row>
    <row r="196" spans="1:48" ht="14.5" customHeight="1" x14ac:dyDescent="0.2">
      <c r="A196" s="308"/>
      <c r="B196" s="282"/>
      <c r="C196" s="303"/>
      <c r="D196" s="39" t="s">
        <v>28</v>
      </c>
      <c r="E196" s="277"/>
      <c r="F196" s="291"/>
      <c r="G196" s="120" t="s">
        <v>150</v>
      </c>
      <c r="H196" s="277"/>
      <c r="I196" s="42" t="s">
        <v>18</v>
      </c>
      <c r="J196" s="177">
        <f>IF(I196="","",IF(_xlfn.XLOOKUP(I196,I$3:I195,$AV$3:AV195,0,,-1)=AV196,_xlfn.XLOOKUP(I196,I$3:I195,J$3:J195,1,,-1)+1,1))</f>
        <v>6</v>
      </c>
      <c r="K196" s="178">
        <f>IF(I196="","",_xlfn.XLOOKUP(I196,I$3:I195,K$3:K195,0,,-1)+IF($D196=" ",1,0))</f>
        <v>0</v>
      </c>
      <c r="L196" s="121">
        <v>1.43</v>
      </c>
      <c r="M196" s="122">
        <v>300</v>
      </c>
      <c r="N196" s="294"/>
      <c r="O196" s="47">
        <f>IF(OR(W195="",W196=""),"",ROUND(IF(L197&gt;0,IF(M196&gt;0,M196,IF(M195&gt;0,IF(N195=TRUE,ROUND((M195*W196)/W195,0),(M195*W196)/W195),IF(M196&gt;0,IF(N195=TRUE,ROUND(M196,0),M196),IF(M197&gt;0,IF(N195=TRUE,ROUND(O197*W196/W197,0),O197*W196/W197),0)))),IF(M196&gt;0,M196,IF(N195=TRUE,ROUND((M195*W196)/W195,0),(M195*W196)/W195))),2))</f>
        <v>300</v>
      </c>
      <c r="P196" s="48">
        <f t="shared" si="64"/>
        <v>429</v>
      </c>
      <c r="Q196" s="277"/>
      <c r="R196" s="286"/>
      <c r="S196" s="286"/>
      <c r="T196" s="286"/>
      <c r="U196" s="286"/>
      <c r="V196" s="288"/>
      <c r="W196" s="49">
        <f>IF(L196="","",IF(L197&gt;0,(SUM(L195:L197)/L196)/(SUM(L195:L197)/L195+SUM(L195:L197)/L196+SUM(L195:L197)/L197),L195/SUM(L195:L196)))</f>
        <v>0.75471698113207553</v>
      </c>
      <c r="X196" s="311"/>
      <c r="Y196" s="298"/>
      <c r="Z196" s="298"/>
      <c r="AA196" s="227">
        <f t="shared" si="67"/>
        <v>-300</v>
      </c>
      <c r="AB196" s="225">
        <f t="shared" si="67"/>
        <v>0</v>
      </c>
      <c r="AC196" s="225">
        <f t="shared" si="67"/>
        <v>0</v>
      </c>
      <c r="AD196" s="225">
        <f t="shared" si="67"/>
        <v>0</v>
      </c>
      <c r="AE196" s="225">
        <f t="shared" si="67"/>
        <v>0</v>
      </c>
      <c r="AF196" s="225">
        <f t="shared" si="67"/>
        <v>0</v>
      </c>
      <c r="AG196" s="224">
        <f t="shared" si="67"/>
        <v>0</v>
      </c>
      <c r="AH196" s="223">
        <f t="shared" si="68"/>
        <v>0</v>
      </c>
      <c r="AI196" s="224">
        <f t="shared" si="69"/>
        <v>1</v>
      </c>
      <c r="AJ196" s="223">
        <f t="shared" si="70"/>
        <v>0</v>
      </c>
      <c r="AK196" s="224">
        <f t="shared" si="71"/>
        <v>0</v>
      </c>
      <c r="AL196" s="223">
        <f t="shared" si="72"/>
        <v>0</v>
      </c>
      <c r="AM196" s="224">
        <f t="shared" si="73"/>
        <v>0</v>
      </c>
      <c r="AN196" s="223">
        <f t="shared" si="74"/>
        <v>0</v>
      </c>
      <c r="AO196" s="224">
        <f t="shared" si="75"/>
        <v>0</v>
      </c>
      <c r="AP196" s="223">
        <f t="shared" si="76"/>
        <v>0</v>
      </c>
      <c r="AQ196" s="224">
        <f t="shared" si="77"/>
        <v>0</v>
      </c>
      <c r="AR196" s="223">
        <f t="shared" si="78"/>
        <v>0</v>
      </c>
      <c r="AS196" s="224">
        <f t="shared" si="79"/>
        <v>0</v>
      </c>
      <c r="AT196" s="223">
        <f t="shared" si="80"/>
        <v>0</v>
      </c>
      <c r="AU196" s="225">
        <f t="shared" si="81"/>
        <v>0</v>
      </c>
      <c r="AV196" s="231" t="str">
        <f>IF($B195="","",$B195)</f>
        <v>7</v>
      </c>
    </row>
    <row r="197" spans="1:48" ht="14.5" customHeight="1" x14ac:dyDescent="0.2">
      <c r="A197" s="309"/>
      <c r="B197" s="283"/>
      <c r="C197" s="304"/>
      <c r="D197" s="54" t="s">
        <v>32</v>
      </c>
      <c r="E197" s="278"/>
      <c r="F197" s="292"/>
      <c r="G197" s="134"/>
      <c r="H197" s="278"/>
      <c r="I197" s="57"/>
      <c r="J197" s="179" t="str">
        <f>IF(I197="","",IF(_xlfn.XLOOKUP(I197,I$3:I196,$AV$3:AV196,0,,-1)=AV197,_xlfn.XLOOKUP(I197,I$3:I196,J$3:J196,1,,-1)+1,1))</f>
        <v/>
      </c>
      <c r="K197" s="63" t="str">
        <f>IF(I197="","",_xlfn.XLOOKUP(I197,I$3:I196,K$3:K196,0,,-1)+IF($D197=" ",1,0))</f>
        <v/>
      </c>
      <c r="L197" s="55"/>
      <c r="M197" s="128"/>
      <c r="N197" s="295"/>
      <c r="O197" s="62" t="str">
        <f>IF(OR(W195="",W196=""),"",IF(L197&gt;0,ROUND(IF(M197&gt;0,M197,IF(M195&gt;0,IF(N195=TRUE,ROUND((M195*W197)/W195,0),(M195*W197)/W195),IF(M196&gt;0,IF(N195=TRUE,ROUND((M196*W197)/W196,0),(M196*W197)/W196),IF(M197&gt;0,M197,0)))),2),""))</f>
        <v/>
      </c>
      <c r="P197" s="63" t="str">
        <f t="shared" si="64"/>
        <v/>
      </c>
      <c r="Q197" s="278"/>
      <c r="R197" s="278"/>
      <c r="S197" s="278"/>
      <c r="T197" s="278"/>
      <c r="U197" s="278"/>
      <c r="V197" s="289"/>
      <c r="W197" s="64" t="str">
        <f>IF(L197="","",(SUM(L195:L197)/L197)/(SUM(L195:L197)/L195+SUM(L195:L197)/L196+SUM(L195:L197)/L197))</f>
        <v/>
      </c>
      <c r="X197" s="311"/>
      <c r="Y197" s="298"/>
      <c r="Z197" s="298"/>
      <c r="AA197" s="225">
        <f t="shared" si="67"/>
        <v>0</v>
      </c>
      <c r="AB197" s="225">
        <f t="shared" si="67"/>
        <v>0</v>
      </c>
      <c r="AC197" s="225">
        <f t="shared" si="67"/>
        <v>0</v>
      </c>
      <c r="AD197" s="225">
        <f t="shared" si="67"/>
        <v>0</v>
      </c>
      <c r="AE197" s="225">
        <f t="shared" si="67"/>
        <v>0</v>
      </c>
      <c r="AF197" s="225">
        <f t="shared" si="67"/>
        <v>0</v>
      </c>
      <c r="AG197" s="224">
        <f t="shared" si="67"/>
        <v>0</v>
      </c>
      <c r="AH197" s="223">
        <f t="shared" si="68"/>
        <v>0</v>
      </c>
      <c r="AI197" s="224">
        <f t="shared" si="69"/>
        <v>0</v>
      </c>
      <c r="AJ197" s="223">
        <f t="shared" si="70"/>
        <v>0</v>
      </c>
      <c r="AK197" s="224">
        <f t="shared" si="71"/>
        <v>0</v>
      </c>
      <c r="AL197" s="223">
        <f t="shared" si="72"/>
        <v>0</v>
      </c>
      <c r="AM197" s="224">
        <f t="shared" si="73"/>
        <v>0</v>
      </c>
      <c r="AN197" s="223">
        <f t="shared" si="74"/>
        <v>0</v>
      </c>
      <c r="AO197" s="224">
        <f t="shared" si="75"/>
        <v>0</v>
      </c>
      <c r="AP197" s="223">
        <f t="shared" si="76"/>
        <v>0</v>
      </c>
      <c r="AQ197" s="224">
        <f t="shared" si="77"/>
        <v>0</v>
      </c>
      <c r="AR197" s="223">
        <f t="shared" si="78"/>
        <v>0</v>
      </c>
      <c r="AS197" s="224">
        <f t="shared" si="79"/>
        <v>0</v>
      </c>
      <c r="AT197" s="223">
        <f t="shared" si="80"/>
        <v>0</v>
      </c>
      <c r="AU197" s="225">
        <f t="shared" si="81"/>
        <v>0</v>
      </c>
      <c r="AV197" s="231" t="str">
        <f>IF($B195="","",$B195)</f>
        <v>7</v>
      </c>
    </row>
    <row r="198" spans="1:48" ht="14.5" customHeight="1" x14ac:dyDescent="0.2">
      <c r="A198" s="307" t="str">
        <f>IF(OR(D198="W",D199="W",D200="W",D198="1/2W",D199="1/2W",D200="1/2W",D198="1/2L",D199="1/2L",D200="1/2L"),"OK",IF(OR(D198="L",D199="L",D200="L"),"LOSS",IF(OR(D198="X",D199="X",D200="X"),"Anulado"," ")))</f>
        <v>OK</v>
      </c>
      <c r="B198" s="317" t="str">
        <f>IF(E198="","",$B195)</f>
        <v>7</v>
      </c>
      <c r="C198" s="305" t="str">
        <f>IF(E198=""," ","– "&amp;COUNTIF(B$3:B200,$B198))</f>
        <v>– 7</v>
      </c>
      <c r="D198" s="65" t="s">
        <v>28</v>
      </c>
      <c r="E198" s="326">
        <v>44719.65625</v>
      </c>
      <c r="F198" s="314" t="s">
        <v>503</v>
      </c>
      <c r="G198" s="66" t="s">
        <v>504</v>
      </c>
      <c r="H198" s="313" t="str">
        <f ca="1">IF(E198="","",IF(AND(DAY(E198)&lt;DAY(TODAY()),$A198=" "),"???",IF($A198=" ",IF(AND(DAY(E198)=DAY(TODAY()),HOUR(E198)&lt;=HOUR(NOW())+1),IF(AND(HOUR(E198)+2&lt;=HOUR(NOW()),DAY(E198)&lt;=DAY(TODAY()),MINUTE(E198)&lt;=MINUTE(NOW())),"???",IF(OR(MINUTE(E198)&lt;=MINUTE(NOW()),HOUR(E198)&lt;=HOUR(NOW())),"!!!","")),""),"")))</f>
        <v/>
      </c>
      <c r="I198" s="67" t="s">
        <v>23</v>
      </c>
      <c r="J198" s="69">
        <f>IF(I198="","",IF(_xlfn.XLOOKUP(I198,I$3:I197,$AV$3:AV197,0,,-1)=AV198,_xlfn.XLOOKUP(I198,I$3:I197,J$3:J197,1,,-1)+1,1))</f>
        <v>5</v>
      </c>
      <c r="K198" s="173">
        <f>IF(I198="","",_xlfn.XLOOKUP(I198,I$3:I197,K$3:K197,0,,-1)+IF($D198=" ",1,0))</f>
        <v>0</v>
      </c>
      <c r="L198" s="70">
        <v>2.33</v>
      </c>
      <c r="M198" s="71"/>
      <c r="N198" s="293" t="b">
        <v>0</v>
      </c>
      <c r="O198" s="72">
        <f>IF(OR(W198="",W199=""),"",ROUND(IF(L200&gt;0,IF(M198&gt;0,M198,IF(M199&gt;0,IF(N198=TRUE,ROUND((M199*W198)/W199,0),(M199*W198)/W199),IF(N198=TRUE,ROUND((M200*W198)/W200,0),(M200*W198)/W200))),IF(M198&gt;0,M198,IF(N198=TRUE,ROUND((M199*W198)/W199,0),(M199*W198)/W199))),2))</f>
        <v>13.85</v>
      </c>
      <c r="P198" s="73">
        <f t="shared" ref="P198:P227" si="82">IF(OR(L198="",O198=""),"",IF($D198="1/2W",O198/2+O198/2*L198,IF($D198="1/2L",O198/2,O198*L198)))</f>
        <v>32.270499999999998</v>
      </c>
      <c r="Q198" s="320">
        <f>IF($A198="Anulado",0,IF(OR($A198="LOSS",$A198="OK"),IF(OR($D198="W",$D198="1/2W",$D198="1/2L"),P198-O198,IF($D198="L",-O198,0))+IF(OR($D199="W",$D199="1/2W",$D199="1/2L"),P199-O199,IF($D199="L",-O199,0))+IF(OR($D200="W",$D200="1/2W",$D200="1/2L"),P200-O200,IF($D200="L",-O200,0)),IF(AND(OR($D198="W",$D198="1/2W",$D198="1/2L"),D199="W"),P198+P199-SUM(O198:O200)+_xlfn.XLOOKUP("X",D198:D200,O198:O200,0),IF(AND(D198=TRUE,D200="W"),P198+P200-SUM(O198:O200),IF(AND(D199="W",D200="W"),P199+P200-SUM(O198:O200)+_xlfn.XLOOKUP("X",D198:D200,O198:O200,0),IF(L200&gt;0,IF(OR($D198="W",$D198="1/2W",$D198="1/2L"),P198-SUM(O198:O200)+_xlfn.XLOOKUP("X",D198:D200,O198:O200,0),IF(OR($D198="W",$D198="1/2W",$D198="1/2L"),P199-SUM(O198:O200)+_xlfn.XLOOKUP("X",D198:D200,O198:O200,0),IF(OR($D198="W",$D198="1/2W",$D198="1/2L"),P200-SUM(O198:O200)+_xlfn.XLOOKUP("X",D198:D200,O198:O200,0),IF(SUM(P198:P200)/3-SUM(O198:O200)+_xlfn.XLOOKUP("X",D198:D200,O198:O200,0)&gt;0,SUM(P198:P200)/3-SUM(O198:O200)+_xlfn.XLOOKUP("X",D198:D200,O198:O200,0),LARGE(P198:P200,1)-SUM(O198:O200))))),IF(OR($D198="W",$D198="1/2W",$D198="1/2L"),P198-SUM(O198:O199)+_xlfn.XLOOKUP("X",D198:D200,O198:O200,0),IF(OR($D198="W",$D198="1/2W",$D198="1/2L"),P199-SUM(O198:O199)+_xlfn.XLOOKUP("X",D198:D200,O198:O200,0),SUM(P198:P199)/2-SUM(O198:O199)+_xlfn.XLOOKUP("X",D198:D200,O198:O200,0)))))))))</f>
        <v>1.4320000000000004</v>
      </c>
      <c r="R198" s="319">
        <f>IF(Q198=0,0,Q198/SUM(O198:O200))</f>
        <v>4.6448264677262423E-2</v>
      </c>
      <c r="S198" s="296">
        <f>IF($B198=$B195,IF(OR($A198="LOSS",$A198="OK",$A198="Anulada"),Q198,0)+S195,IF(OR($A198="LOSS",$A198="OK",$A198="Anulada"),Q198,0))</f>
        <v>-361.5675</v>
      </c>
      <c r="T198" s="296">
        <f>IF($B198=$B195,IF(Q198&lt;0,IF(G200="",Q198,0),Q198)+T195,Q198)</f>
        <v>22.921999999999976</v>
      </c>
      <c r="U198" s="296">
        <f>IF($B198=$B195,IF(Q198&lt;0,IF(G200="",Q198,0),Q198)+U195,Q198)</f>
        <v>-361.5675</v>
      </c>
      <c r="V198" s="323">
        <f>IF(U198=0,0,U198/X198)</f>
        <v>-0.31123999311354056</v>
      </c>
      <c r="W198" s="74">
        <f>IF(L198="","",IF(L200&gt;0,(SUM(L198:L200)/L198)/(SUM(L198:L200)/L198+SUM(L198:L200)/L199+SUM(L198:L200)/L200),L199/SUM(L198:L199)))</f>
        <v>0.44917257683215123</v>
      </c>
      <c r="X198" s="321">
        <f>IF($B198=$B195,X195+SUM(O198:O200),SUM(O198:O200))</f>
        <v>1161.6999999999998</v>
      </c>
      <c r="Y198" s="296">
        <f>IF($A198=" ",SUM(O198:O200),0)+Y195</f>
        <v>0</v>
      </c>
      <c r="Z198" s="296">
        <f>IF($B198="","",Z195+Q198)</f>
        <v>-297.26290179104478</v>
      </c>
      <c r="AA198" s="225">
        <f t="shared" si="67"/>
        <v>0</v>
      </c>
      <c r="AB198" s="225">
        <f t="shared" si="67"/>
        <v>0</v>
      </c>
      <c r="AC198" s="225">
        <f t="shared" si="67"/>
        <v>0</v>
      </c>
      <c r="AD198" s="225">
        <f t="shared" si="67"/>
        <v>0</v>
      </c>
      <c r="AE198" s="225">
        <f t="shared" si="67"/>
        <v>0</v>
      </c>
      <c r="AF198" s="227">
        <f t="shared" si="67"/>
        <v>-13.85</v>
      </c>
      <c r="AG198" s="224">
        <f t="shared" si="67"/>
        <v>0</v>
      </c>
      <c r="AH198" s="223">
        <f t="shared" si="68"/>
        <v>0</v>
      </c>
      <c r="AI198" s="224">
        <f t="shared" si="69"/>
        <v>0</v>
      </c>
      <c r="AJ198" s="223">
        <f t="shared" si="70"/>
        <v>0</v>
      </c>
      <c r="AK198" s="224">
        <f t="shared" si="71"/>
        <v>0</v>
      </c>
      <c r="AL198" s="223">
        <f t="shared" si="72"/>
        <v>0</v>
      </c>
      <c r="AM198" s="224">
        <f t="shared" si="73"/>
        <v>0</v>
      </c>
      <c r="AN198" s="223">
        <f t="shared" si="74"/>
        <v>0</v>
      </c>
      <c r="AO198" s="224">
        <f t="shared" si="75"/>
        <v>0</v>
      </c>
      <c r="AP198" s="223">
        <f t="shared" si="76"/>
        <v>0</v>
      </c>
      <c r="AQ198" s="224">
        <f t="shared" si="77"/>
        <v>0</v>
      </c>
      <c r="AR198" s="223">
        <f t="shared" si="78"/>
        <v>0</v>
      </c>
      <c r="AS198" s="224">
        <f t="shared" si="79"/>
        <v>1</v>
      </c>
      <c r="AT198" s="223">
        <f t="shared" si="80"/>
        <v>0</v>
      </c>
      <c r="AU198" s="225">
        <f t="shared" si="81"/>
        <v>0</v>
      </c>
      <c r="AV198" s="232" t="str">
        <f>IF($B198="","",$B198)</f>
        <v>7</v>
      </c>
    </row>
    <row r="199" spans="1:48" ht="14.5" customHeight="1" x14ac:dyDescent="0.2">
      <c r="A199" s="308"/>
      <c r="B199" s="282"/>
      <c r="C199" s="303"/>
      <c r="D199" s="79" t="s">
        <v>31</v>
      </c>
      <c r="E199" s="277"/>
      <c r="F199" s="291"/>
      <c r="G199" s="80" t="s">
        <v>505</v>
      </c>
      <c r="H199" s="277"/>
      <c r="I199" s="81" t="s">
        <v>20</v>
      </c>
      <c r="J199" s="83">
        <f>IF(I199="","",IF(_xlfn.XLOOKUP(I199,I$3:I198,$AV$3:AV198,0,,-1)=AV199,_xlfn.XLOOKUP(I199,I$3:I198,J$3:J198,1,,-1)+1,1))</f>
        <v>2</v>
      </c>
      <c r="K199" s="174">
        <f>IF(I199="","",_xlfn.XLOOKUP(I199,I$3:I198,K$3:K198,0,,-1)+IF($D199=" ",1,0))</f>
        <v>0</v>
      </c>
      <c r="L199" s="84">
        <v>1.9</v>
      </c>
      <c r="M199" s="85">
        <v>16.98</v>
      </c>
      <c r="N199" s="294"/>
      <c r="O199" s="86">
        <f>IF(OR(W198="",W199=""),"",ROUND(IF(L200&gt;0,IF(M199&gt;0,M199,IF(M198&gt;0,IF(N198=TRUE,ROUND((M198*W199)/W198,0),(M198*W199)/W198),IF(M199&gt;0,IF(N198=TRUE,ROUND(M199,0),M199),IF(M200&gt;0,IF(N198=TRUE,ROUND(O200*W199/W200,0),O200*W199/W200),0)))),IF(M199&gt;0,M199,IF(N198=TRUE,ROUND((M198*W199)/W198,0),(M198*W199)/W198))),2))</f>
        <v>16.98</v>
      </c>
      <c r="P199" s="87">
        <f t="shared" si="82"/>
        <v>32.262</v>
      </c>
      <c r="Q199" s="277"/>
      <c r="R199" s="286"/>
      <c r="S199" s="286"/>
      <c r="T199" s="286"/>
      <c r="U199" s="286"/>
      <c r="V199" s="288"/>
      <c r="W199" s="88">
        <f>IF(L199="","",IF(L200&gt;0,(SUM(L198:L200)/L199)/(SUM(L198:L200)/L198+SUM(L198:L200)/L199+SUM(L198:L200)/L200),L198/SUM(L198:L199)))</f>
        <v>0.55082742316784861</v>
      </c>
      <c r="X199" s="311"/>
      <c r="Y199" s="298"/>
      <c r="Z199" s="298"/>
      <c r="AA199" s="225">
        <f t="shared" si="67"/>
        <v>0</v>
      </c>
      <c r="AB199" s="225">
        <f t="shared" si="67"/>
        <v>0</v>
      </c>
      <c r="AC199" s="227">
        <f t="shared" si="67"/>
        <v>15.282</v>
      </c>
      <c r="AD199" s="225">
        <f t="shared" si="67"/>
        <v>0</v>
      </c>
      <c r="AE199" s="225">
        <f t="shared" si="67"/>
        <v>0</v>
      </c>
      <c r="AF199" s="225">
        <f t="shared" si="67"/>
        <v>0</v>
      </c>
      <c r="AG199" s="224">
        <f t="shared" si="67"/>
        <v>0</v>
      </c>
      <c r="AH199" s="223">
        <f t="shared" si="68"/>
        <v>0</v>
      </c>
      <c r="AI199" s="224">
        <f t="shared" si="69"/>
        <v>0</v>
      </c>
      <c r="AJ199" s="223">
        <f t="shared" si="70"/>
        <v>0</v>
      </c>
      <c r="AK199" s="224">
        <f t="shared" si="71"/>
        <v>0</v>
      </c>
      <c r="AL199" s="223">
        <f t="shared" si="72"/>
        <v>1</v>
      </c>
      <c r="AM199" s="224">
        <f t="shared" si="73"/>
        <v>0</v>
      </c>
      <c r="AN199" s="223">
        <f t="shared" si="74"/>
        <v>0</v>
      </c>
      <c r="AO199" s="224">
        <f t="shared" si="75"/>
        <v>0</v>
      </c>
      <c r="AP199" s="223">
        <f t="shared" si="76"/>
        <v>0</v>
      </c>
      <c r="AQ199" s="224">
        <f t="shared" si="77"/>
        <v>0</v>
      </c>
      <c r="AR199" s="223">
        <f t="shared" si="78"/>
        <v>0</v>
      </c>
      <c r="AS199" s="224">
        <f t="shared" si="79"/>
        <v>0</v>
      </c>
      <c r="AT199" s="223">
        <f t="shared" si="80"/>
        <v>0</v>
      </c>
      <c r="AU199" s="225">
        <f t="shared" si="81"/>
        <v>0</v>
      </c>
      <c r="AV199" s="232" t="str">
        <f>IF($B198="","",$B198)</f>
        <v>7</v>
      </c>
    </row>
    <row r="200" spans="1:48" ht="14.5" customHeight="1" x14ac:dyDescent="0.2">
      <c r="A200" s="309"/>
      <c r="B200" s="283"/>
      <c r="C200" s="304"/>
      <c r="D200" s="90" t="s">
        <v>32</v>
      </c>
      <c r="E200" s="278"/>
      <c r="F200" s="292"/>
      <c r="G200" s="109"/>
      <c r="H200" s="278"/>
      <c r="I200" s="110"/>
      <c r="J200" s="112" t="str">
        <f>IF(I200="","",IF(_xlfn.XLOOKUP(I200,I$3:I199,$AV$3:AV199,0,,-1)=AV200,_xlfn.XLOOKUP(I200,I$3:I199,J$3:J199,1,,-1)+1,1))</f>
        <v/>
      </c>
      <c r="K200" s="115" t="str">
        <f>IF(I200="","",_xlfn.XLOOKUP(I200,I$3:I199,K$3:K199,0,,-1)+IF($D200=" ",1,0))</f>
        <v/>
      </c>
      <c r="L200" s="113"/>
      <c r="M200" s="96"/>
      <c r="N200" s="295"/>
      <c r="O200" s="114" t="str">
        <f>IF(OR(W198="",W199=""),"",IF(L200&gt;0,ROUND(IF(M200&gt;0,M200,IF(M198&gt;0,IF(N198=TRUE,ROUND((M198*W200)/W198,0),(M198*W200)/W198),IF(M199&gt;0,IF(N198=TRUE,ROUND((M199*W200)/W199,0),(M199*W200)/W199),IF(M200&gt;0,M200,0)))),2),""))</f>
        <v/>
      </c>
      <c r="P200" s="115" t="str">
        <f t="shared" si="82"/>
        <v/>
      </c>
      <c r="Q200" s="278"/>
      <c r="R200" s="278"/>
      <c r="S200" s="278"/>
      <c r="T200" s="278"/>
      <c r="U200" s="278"/>
      <c r="V200" s="289"/>
      <c r="W200" s="116" t="str">
        <f>IF(L200="","",(SUM(L198:L200)/L200)/(SUM(L198:L200)/L198+SUM(L198:L200)/L199+SUM(L198:L200)/L200))</f>
        <v/>
      </c>
      <c r="X200" s="311"/>
      <c r="Y200" s="298"/>
      <c r="Z200" s="298"/>
      <c r="AA200" s="225">
        <f t="shared" si="67"/>
        <v>0</v>
      </c>
      <c r="AB200" s="225">
        <f t="shared" si="67"/>
        <v>0</v>
      </c>
      <c r="AC200" s="225">
        <f t="shared" si="67"/>
        <v>0</v>
      </c>
      <c r="AD200" s="225">
        <f t="shared" si="67"/>
        <v>0</v>
      </c>
      <c r="AE200" s="225">
        <f t="shared" si="67"/>
        <v>0</v>
      </c>
      <c r="AF200" s="225">
        <f t="shared" si="67"/>
        <v>0</v>
      </c>
      <c r="AG200" s="224">
        <f t="shared" si="67"/>
        <v>0</v>
      </c>
      <c r="AH200" s="223">
        <f t="shared" si="68"/>
        <v>0</v>
      </c>
      <c r="AI200" s="224">
        <f t="shared" si="69"/>
        <v>0</v>
      </c>
      <c r="AJ200" s="223">
        <f t="shared" si="70"/>
        <v>0</v>
      </c>
      <c r="AK200" s="224">
        <f t="shared" si="71"/>
        <v>0</v>
      </c>
      <c r="AL200" s="223">
        <f t="shared" si="72"/>
        <v>0</v>
      </c>
      <c r="AM200" s="224">
        <f t="shared" si="73"/>
        <v>0</v>
      </c>
      <c r="AN200" s="223">
        <f t="shared" si="74"/>
        <v>0</v>
      </c>
      <c r="AO200" s="224">
        <f t="shared" si="75"/>
        <v>0</v>
      </c>
      <c r="AP200" s="223">
        <f t="shared" si="76"/>
        <v>0</v>
      </c>
      <c r="AQ200" s="224">
        <f t="shared" si="77"/>
        <v>0</v>
      </c>
      <c r="AR200" s="223">
        <f t="shared" si="78"/>
        <v>0</v>
      </c>
      <c r="AS200" s="224">
        <f t="shared" si="79"/>
        <v>0</v>
      </c>
      <c r="AT200" s="223">
        <f t="shared" si="80"/>
        <v>0</v>
      </c>
      <c r="AU200" s="225">
        <f t="shared" si="81"/>
        <v>0</v>
      </c>
      <c r="AV200" s="232" t="str">
        <f>IF($B198="","",$B198)</f>
        <v>7</v>
      </c>
    </row>
    <row r="201" spans="1:48" ht="14.5" customHeight="1" x14ac:dyDescent="0.2">
      <c r="A201" s="312" t="str">
        <f>IF(OR(D201="W",D202="W",D203="W",D201="1/2W",D202="1/2W",D203="1/2W",D201="1/2L",D202="1/2L",D203="1/2L"),"OK",IF(OR(D201="L",D202="L",D203="L"),"LOSS",IF(OR(D201="X",D202="X",D203="X"),"Anulado"," ")))</f>
        <v>OK</v>
      </c>
      <c r="B201" s="316" t="str">
        <f>IF(E201="","",$B198)</f>
        <v>7</v>
      </c>
      <c r="C201" s="302" t="str">
        <f>IF(E201=""," ","– "&amp;COUNTIF(B$3:B203,$B201))</f>
        <v>– 8</v>
      </c>
      <c r="D201" s="25" t="s">
        <v>31</v>
      </c>
      <c r="E201" s="325">
        <v>44719.541666666664</v>
      </c>
      <c r="F201" s="315" t="s">
        <v>506</v>
      </c>
      <c r="G201" s="117" t="s">
        <v>507</v>
      </c>
      <c r="H201" s="306" t="str">
        <f ca="1">IF(E201="","",IF(AND(DAY(E201)&lt;DAY(TODAY()),$A201=" "),"???",IF($A201=" ",IF(AND(DAY(E201)=DAY(TODAY()),HOUR(E201)&lt;=HOUR(NOW())+1),IF(AND(HOUR(E201)+2&lt;=HOUR(NOW()),DAY(E201)&lt;=DAY(TODAY()),MINUTE(E201)&lt;=MINUTE(NOW())),"???",IF(OR(MINUTE(E201)&lt;=MINUTE(NOW()),HOUR(E201)&lt;=HOUR(NOW())),"!!!","")),""),"")))</f>
        <v/>
      </c>
      <c r="I201" s="27" t="s">
        <v>18</v>
      </c>
      <c r="J201" s="175">
        <f>IF(I201="","",IF(_xlfn.XLOOKUP(I201,I$3:I200,$AV$3:AV200,0,,-1)=AV201,_xlfn.XLOOKUP(I201,I$3:I200,J$3:J200,1,,-1)+1,1))</f>
        <v>7</v>
      </c>
      <c r="K201" s="176">
        <f>IF(I201="","",_xlfn.XLOOKUP(I201,I$3:I200,K$3:K200,0,,-1)+IF($D201=" ",1,0))</f>
        <v>0</v>
      </c>
      <c r="L201" s="118">
        <v>2.2349999999999999</v>
      </c>
      <c r="M201" s="119"/>
      <c r="N201" s="318" t="b">
        <v>1</v>
      </c>
      <c r="O201" s="102">
        <f>IF(OR(W201="",W202=""),"",ROUND(IF(L203&gt;0,IF(M201&gt;0,M201,IF(M202&gt;0,IF(N201=TRUE,ROUND((M202*W201)/W202,0),(M202*W201)/W202),IF(N201=TRUE,ROUND((M203*W201)/W203,0),(M203*W201)/W203))),IF(M201&gt;0,M201,IF(N201=TRUE,ROUND((M202*W201)/W202,0),(M202*W201)/W202))),2))</f>
        <v>278</v>
      </c>
      <c r="P201" s="33">
        <f t="shared" si="82"/>
        <v>621.32999999999993</v>
      </c>
      <c r="Q201" s="301">
        <f>IF($A201="Anulado",0,IF(OR($A201="LOSS",$A201="OK"),IF(OR($D201="W",$D201="1/2W",$D201="1/2L"),P201-O201,IF($D201="L",-O201,0))+IF(OR($D202="W",$D202="1/2W",$D202="1/2L"),P202-O202,IF($D202="L",-O202,0))+IF(OR($D203="W",$D203="1/2W",$D203="1/2L"),P203-O203,IF($D203="L",-O203,0)),IF(AND(OR($D201="W",$D201="1/2W",$D201="1/2L"),D202="W"),P201+P202-SUM(O201:O203)+_xlfn.XLOOKUP("X",D201:D203,O201:O203,0),IF(AND(D201=TRUE,D203="W"),P201+P203-SUM(O201:O203),IF(AND(D202="W",D203="W"),P202+P203-SUM(O201:O203)+_xlfn.XLOOKUP("X",D201:D203,O201:O203,0),IF(L203&gt;0,IF(OR($D201="W",$D201="1/2W",$D201="1/2L"),P201-SUM(O201:O203)+_xlfn.XLOOKUP("X",D201:D203,O201:O203,0),IF(OR($D201="W",$D201="1/2W",$D201="1/2L"),P202-SUM(O201:O203)+_xlfn.XLOOKUP("X",D201:D203,O201:O203,0),IF(OR($D201="W",$D201="1/2W",$D201="1/2L"),P203-SUM(O201:O203)+_xlfn.XLOOKUP("X",D201:D203,O201:O203,0),IF(SUM(P201:P203)/3-SUM(O201:O203)+_xlfn.XLOOKUP("X",D201:D203,O201:O203,0)&gt;0,SUM(P201:P203)/3-SUM(O201:O203)+_xlfn.XLOOKUP("X",D201:D203,O201:O203,0),LARGE(P201:P203,1)-SUM(O201:O203))))),IF(OR($D201="W",$D201="1/2W",$D201="1/2L"),P201-SUM(O201:O202)+_xlfn.XLOOKUP("X",D201:D203,O201:O203,0),IF(OR($D201="W",$D201="1/2W",$D201="1/2L"),P202-SUM(O201:O202)+_xlfn.XLOOKUP("X",D201:D203,O201:O203,0),SUM(P201:P202)/2-SUM(O201:O202)+_xlfn.XLOOKUP("X",D201:D203,O201:O203,0)))))))))</f>
        <v>55.519999999999925</v>
      </c>
      <c r="R201" s="300">
        <f>IF(Q201=0,0,Q201/SUM(O201:O203))</f>
        <v>9.8124812216114826E-2</v>
      </c>
      <c r="S201" s="285">
        <f>IF($B201=$B198,IF(OR($A201="LOSS",$A201="OK",$A201="Anulada"),Q201,0)+S198,IF(OR($A201="LOSS",$A201="OK",$A201="Anulada"),Q201,0))</f>
        <v>-306.04750000000007</v>
      </c>
      <c r="T201" s="285">
        <f>IF($B201="",0,IF($B201=$B198,IF(G203="",IF(OR(G201="DNB1",G201="DNB2",G201="AH1(0)",G201="AH2(0)",G201="AH1(1)",G201="AH2(1)",G201="AH1(2)",G201="AH2(2)",G201="AH1(3)",G201="AH2(3)",G201="AH1(4)",G201="AH2(4)"),0,IF(Q201&lt;0,IF(G203="",SMALL(P201:P203,1)-SUM(O201:O203),0),SMALL(P201:P203,1)-SUM(O201:O203))),IF(Q201&lt;0,IF(G203="",SMALL(P201:P203,1)-SUM(O201:O203),0),SMALL(P201:P203,1)-SUM(O201:O203)))+T198,IF(G203="",IF(OR(G201="DNB1",G201="DNB2",G201="AH1(0)",G201="AH2(0)",G201="AH1(1)",G201="AH2(1)",G201="AH1(2)",G201="AH2(2)",G201="AH1(3)",G201="AH2(3)",G201="AH1(4)",G201="AH2(4)"),0,IF(Q201&lt;0,IF(G203="",SMALL(P201:P203,1)-SUM(O201:O203),0),SMALL(P201:P203,1)-SUM(O201:O203))),IF(Q201&lt;0,IF(G203="",SMALL(P201:P203,1)-SUM(O201:O203),0),SMALL(P201:P203,1)-SUM(O201:O203)))))</f>
        <v>78.44199999999995</v>
      </c>
      <c r="U201" s="285">
        <f>IF($B201=$B198,IF(Q201&lt;0,IF(G203="",Q201,0),Q201)+U198,Q201)</f>
        <v>-306.04750000000007</v>
      </c>
      <c r="V201" s="287">
        <f>IF(U201=0,0,U201/X201)</f>
        <v>-0.17716105840197749</v>
      </c>
      <c r="W201" s="34">
        <f>IF(L201="","",IF(L203&gt;0,(SUM(L201:L203)/L201)/(SUM(L201:L203)/L201+SUM(L201:L203)/L202+SUM(L201:L203)/L203),L202/SUM(L201:L202)))</f>
        <v>0.49146757679180897</v>
      </c>
      <c r="X201" s="322">
        <f>IF($B201=$B198,X198+SUM(O201:O203),SUM(O201:O203))</f>
        <v>1727.5099999999998</v>
      </c>
      <c r="Y201" s="285">
        <f>IF($A201=" ",SUM(O201:O203),0)+Y198</f>
        <v>0</v>
      </c>
      <c r="Z201" s="285">
        <f>IF($B201="","",Z198+Q201)</f>
        <v>-241.74290179104486</v>
      </c>
      <c r="AA201" s="227">
        <f t="shared" si="67"/>
        <v>343.32999999999993</v>
      </c>
      <c r="AB201" s="225">
        <f t="shared" si="67"/>
        <v>0</v>
      </c>
      <c r="AC201" s="225">
        <f t="shared" si="67"/>
        <v>0</v>
      </c>
      <c r="AD201" s="225">
        <f t="shared" si="67"/>
        <v>0</v>
      </c>
      <c r="AE201" s="225">
        <f t="shared" si="67"/>
        <v>0</v>
      </c>
      <c r="AF201" s="225">
        <f t="shared" si="67"/>
        <v>0</v>
      </c>
      <c r="AG201" s="224">
        <f t="shared" si="67"/>
        <v>0</v>
      </c>
      <c r="AH201" s="223">
        <f t="shared" si="68"/>
        <v>1</v>
      </c>
      <c r="AI201" s="224">
        <f t="shared" si="69"/>
        <v>0</v>
      </c>
      <c r="AJ201" s="223">
        <f t="shared" si="70"/>
        <v>0</v>
      </c>
      <c r="AK201" s="224">
        <f t="shared" si="71"/>
        <v>0</v>
      </c>
      <c r="AL201" s="223">
        <f t="shared" si="72"/>
        <v>0</v>
      </c>
      <c r="AM201" s="224">
        <f t="shared" si="73"/>
        <v>0</v>
      </c>
      <c r="AN201" s="223">
        <f t="shared" si="74"/>
        <v>0</v>
      </c>
      <c r="AO201" s="224">
        <f t="shared" si="75"/>
        <v>0</v>
      </c>
      <c r="AP201" s="223">
        <f t="shared" si="76"/>
        <v>0</v>
      </c>
      <c r="AQ201" s="224">
        <f t="shared" si="77"/>
        <v>0</v>
      </c>
      <c r="AR201" s="223">
        <f t="shared" si="78"/>
        <v>0</v>
      </c>
      <c r="AS201" s="224">
        <f t="shared" si="79"/>
        <v>0</v>
      </c>
      <c r="AT201" s="223">
        <f t="shared" si="80"/>
        <v>0</v>
      </c>
      <c r="AU201" s="225">
        <f t="shared" si="81"/>
        <v>0</v>
      </c>
      <c r="AV201" s="231" t="str">
        <f>IF($B201="","",$B201)</f>
        <v>7</v>
      </c>
    </row>
    <row r="202" spans="1:48" ht="14.5" customHeight="1" x14ac:dyDescent="0.2">
      <c r="A202" s="308"/>
      <c r="B202" s="282"/>
      <c r="C202" s="303"/>
      <c r="D202" s="39" t="s">
        <v>28</v>
      </c>
      <c r="E202" s="277"/>
      <c r="F202" s="291"/>
      <c r="G202" s="120" t="s">
        <v>508</v>
      </c>
      <c r="H202" s="277"/>
      <c r="I202" s="42" t="s">
        <v>23</v>
      </c>
      <c r="J202" s="177">
        <f>IF(I202="","",IF(_xlfn.XLOOKUP(I202,I$3:I201,$AV$3:AV201,0,,-1)=AV202,_xlfn.XLOOKUP(I202,I$3:I201,J$3:J201,1,,-1)+1,1))</f>
        <v>6</v>
      </c>
      <c r="K202" s="178">
        <f>IF(I202="","",_xlfn.XLOOKUP(I202,I$3:I201,K$3:K201,0,,-1)+IF($D202=" ",1,0))</f>
        <v>0</v>
      </c>
      <c r="L202" s="121">
        <v>2.16</v>
      </c>
      <c r="M202" s="122">
        <v>287.81</v>
      </c>
      <c r="N202" s="294"/>
      <c r="O202" s="47">
        <f>IF(OR(W201="",W202=""),"",ROUND(IF(L203&gt;0,IF(M202&gt;0,M202,IF(M201&gt;0,IF(N201=TRUE,ROUND((M201*W202)/W201,0),(M201*W202)/W201),IF(M202&gt;0,IF(N201=TRUE,ROUND(M202,0),M202),IF(M203&gt;0,IF(N201=TRUE,ROUND(O203*W202/W203,0),O203*W202/W203),0)))),IF(M202&gt;0,M202,IF(N201=TRUE,ROUND((M201*W202)/W201,0),(M201*W202)/W201))),2))</f>
        <v>287.81</v>
      </c>
      <c r="P202" s="48">
        <f t="shared" si="82"/>
        <v>621.66960000000006</v>
      </c>
      <c r="Q202" s="277"/>
      <c r="R202" s="286"/>
      <c r="S202" s="286"/>
      <c r="T202" s="286"/>
      <c r="U202" s="286"/>
      <c r="V202" s="288"/>
      <c r="W202" s="49">
        <f>IF(L202="","",IF(L203&gt;0,(SUM(L201:L203)/L202)/(SUM(L201:L203)/L201+SUM(L201:L203)/L202+SUM(L201:L203)/L203),L201/SUM(L201:L202)))</f>
        <v>0.50853242320819114</v>
      </c>
      <c r="X202" s="311"/>
      <c r="Y202" s="298"/>
      <c r="Z202" s="298"/>
      <c r="AA202" s="225">
        <f t="shared" si="67"/>
        <v>0</v>
      </c>
      <c r="AB202" s="225">
        <f t="shared" si="67"/>
        <v>0</v>
      </c>
      <c r="AC202" s="225">
        <f t="shared" si="67"/>
        <v>0</v>
      </c>
      <c r="AD202" s="225">
        <f t="shared" si="67"/>
        <v>0</v>
      </c>
      <c r="AE202" s="225">
        <f t="shared" si="67"/>
        <v>0</v>
      </c>
      <c r="AF202" s="227">
        <f t="shared" si="67"/>
        <v>-287.81</v>
      </c>
      <c r="AG202" s="224">
        <f t="shared" si="67"/>
        <v>0</v>
      </c>
      <c r="AH202" s="223">
        <f t="shared" si="68"/>
        <v>0</v>
      </c>
      <c r="AI202" s="224">
        <f t="shared" si="69"/>
        <v>0</v>
      </c>
      <c r="AJ202" s="223">
        <f t="shared" si="70"/>
        <v>0</v>
      </c>
      <c r="AK202" s="224">
        <f t="shared" si="71"/>
        <v>0</v>
      </c>
      <c r="AL202" s="223">
        <f t="shared" si="72"/>
        <v>0</v>
      </c>
      <c r="AM202" s="224">
        <f t="shared" si="73"/>
        <v>0</v>
      </c>
      <c r="AN202" s="223">
        <f t="shared" si="74"/>
        <v>0</v>
      </c>
      <c r="AO202" s="224">
        <f t="shared" si="75"/>
        <v>0</v>
      </c>
      <c r="AP202" s="223">
        <f t="shared" si="76"/>
        <v>0</v>
      </c>
      <c r="AQ202" s="224">
        <f t="shared" si="77"/>
        <v>0</v>
      </c>
      <c r="AR202" s="223">
        <f t="shared" si="78"/>
        <v>0</v>
      </c>
      <c r="AS202" s="224">
        <f t="shared" si="79"/>
        <v>1</v>
      </c>
      <c r="AT202" s="223">
        <f t="shared" si="80"/>
        <v>0</v>
      </c>
      <c r="AU202" s="225">
        <f t="shared" si="81"/>
        <v>0</v>
      </c>
      <c r="AV202" s="231" t="str">
        <f>IF($B201="","",$B201)</f>
        <v>7</v>
      </c>
    </row>
    <row r="203" spans="1:48" ht="14.5" customHeight="1" x14ac:dyDescent="0.2">
      <c r="A203" s="309"/>
      <c r="B203" s="283"/>
      <c r="C203" s="304"/>
      <c r="D203" s="54" t="s">
        <v>32</v>
      </c>
      <c r="E203" s="278"/>
      <c r="F203" s="292"/>
      <c r="G203" s="134"/>
      <c r="H203" s="278"/>
      <c r="I203" s="57"/>
      <c r="J203" s="179" t="str">
        <f>IF(I203="","",IF(_xlfn.XLOOKUP(I203,I$3:I202,$AV$3:AV202,0,,-1)=AV203,_xlfn.XLOOKUP(I203,I$3:I202,J$3:J202,1,,-1)+1,1))</f>
        <v/>
      </c>
      <c r="K203" s="63" t="str">
        <f>IF(I203="","",_xlfn.XLOOKUP(I203,I$3:I202,K$3:K202,0,,-1)+IF($D203=" ",1,0))</f>
        <v/>
      </c>
      <c r="L203" s="55"/>
      <c r="M203" s="128"/>
      <c r="N203" s="295"/>
      <c r="O203" s="62" t="str">
        <f>IF(OR(W201="",W202=""),"",IF(L203&gt;0,ROUND(IF(M203&gt;0,M203,IF(M201&gt;0,IF(N201=TRUE,ROUND((M201*W203)/W201,0),(M201*W203)/W201),IF(M202&gt;0,IF(N201=TRUE,ROUND((M202*W203)/W202,0),(M202*W203)/W202),IF(M203&gt;0,M203,0)))),2),""))</f>
        <v/>
      </c>
      <c r="P203" s="63" t="str">
        <f t="shared" si="82"/>
        <v/>
      </c>
      <c r="Q203" s="278"/>
      <c r="R203" s="278"/>
      <c r="S203" s="278"/>
      <c r="T203" s="278"/>
      <c r="U203" s="278"/>
      <c r="V203" s="289"/>
      <c r="W203" s="64" t="str">
        <f>IF(L203="","",(SUM(L201:L203)/L203)/(SUM(L201:L203)/L201+SUM(L201:L203)/L202+SUM(L201:L203)/L203))</f>
        <v/>
      </c>
      <c r="X203" s="311"/>
      <c r="Y203" s="298"/>
      <c r="Z203" s="298"/>
      <c r="AA203" s="225">
        <f t="shared" ref="AA203:AG212" si="83">IF($I203=AA$2,IF(OR($D203="W",$D203="1/2W",$D203="1/2L"),$P203-$O203,IF($D203="X",0,-$O203)),0)</f>
        <v>0</v>
      </c>
      <c r="AB203" s="225">
        <f t="shared" si="83"/>
        <v>0</v>
      </c>
      <c r="AC203" s="225">
        <f t="shared" si="83"/>
        <v>0</v>
      </c>
      <c r="AD203" s="225">
        <f t="shared" si="83"/>
        <v>0</v>
      </c>
      <c r="AE203" s="225">
        <f t="shared" si="83"/>
        <v>0</v>
      </c>
      <c r="AF203" s="225">
        <f t="shared" si="83"/>
        <v>0</v>
      </c>
      <c r="AG203" s="224">
        <f t="shared" si="83"/>
        <v>0</v>
      </c>
      <c r="AH203" s="223">
        <f t="shared" si="68"/>
        <v>0</v>
      </c>
      <c r="AI203" s="224">
        <f t="shared" si="69"/>
        <v>0</v>
      </c>
      <c r="AJ203" s="223">
        <f t="shared" si="70"/>
        <v>0</v>
      </c>
      <c r="AK203" s="224">
        <f t="shared" si="71"/>
        <v>0</v>
      </c>
      <c r="AL203" s="223">
        <f t="shared" si="72"/>
        <v>0</v>
      </c>
      <c r="AM203" s="224">
        <f t="shared" si="73"/>
        <v>0</v>
      </c>
      <c r="AN203" s="223">
        <f t="shared" si="74"/>
        <v>0</v>
      </c>
      <c r="AO203" s="224">
        <f t="shared" si="75"/>
        <v>0</v>
      </c>
      <c r="AP203" s="223">
        <f t="shared" si="76"/>
        <v>0</v>
      </c>
      <c r="AQ203" s="224">
        <f t="shared" si="77"/>
        <v>0</v>
      </c>
      <c r="AR203" s="223">
        <f t="shared" si="78"/>
        <v>0</v>
      </c>
      <c r="AS203" s="224">
        <f t="shared" si="79"/>
        <v>0</v>
      </c>
      <c r="AT203" s="223">
        <f t="shared" si="80"/>
        <v>0</v>
      </c>
      <c r="AU203" s="225">
        <f t="shared" si="81"/>
        <v>0</v>
      </c>
      <c r="AV203" s="231" t="str">
        <f>IF($B201="","",$B201)</f>
        <v>7</v>
      </c>
    </row>
    <row r="204" spans="1:48" ht="14.5" customHeight="1" x14ac:dyDescent="0.2">
      <c r="A204" s="307" t="str">
        <f>IF(OR(D204="W",D205="W",D206="W",D204="1/2W",D205="1/2W",D206="1/2W",D204="1/2L",D205="1/2L",D206="1/2L"),"OK",IF(OR(D204="L",D205="L",D206="L"),"LOSS",IF(OR(D204="X",D205="X",D206="X"),"Anulado"," ")))</f>
        <v>OK</v>
      </c>
      <c r="B204" s="317" t="str">
        <f>IF(E204="","",$B201)</f>
        <v>7</v>
      </c>
      <c r="C204" s="305" t="str">
        <f>IF(E204=""," ","– "&amp;COUNTIF(B$3:B206,$B204))</f>
        <v>– 9</v>
      </c>
      <c r="D204" s="65" t="s">
        <v>31</v>
      </c>
      <c r="E204" s="326">
        <v>44719.708333333336</v>
      </c>
      <c r="F204" s="314" t="s">
        <v>509</v>
      </c>
      <c r="G204" s="66" t="s">
        <v>267</v>
      </c>
      <c r="H204" s="313" t="str">
        <f ca="1">IF(E204="","",IF(AND(DAY(E204)&lt;DAY(TODAY()),$A204=" "),"???",IF($A204=" ",IF(AND(DAY(E204)=DAY(TODAY()),HOUR(E204)&lt;=HOUR(NOW())+1),IF(AND(HOUR(E204)+2&lt;=HOUR(NOW()),DAY(E204)&lt;=DAY(TODAY()),MINUTE(E204)&lt;=MINUTE(NOW())),"???",IF(OR(MINUTE(E204)&lt;=MINUTE(NOW()),HOUR(E204)&lt;=HOUR(NOW())),"!!!","")),""),"")))</f>
        <v/>
      </c>
      <c r="I204" s="67" t="s">
        <v>20</v>
      </c>
      <c r="J204" s="69">
        <f>IF(I204="","",IF(_xlfn.XLOOKUP(I204,I$3:I203,$AV$3:AV203,0,,-1)=AV204,_xlfn.XLOOKUP(I204,I$3:I203,J$3:J203,1,,-1)+1,1))</f>
        <v>3</v>
      </c>
      <c r="K204" s="173">
        <f>IF(I204="","",_xlfn.XLOOKUP(I204,I$3:I203,K$3:K203,0,,-1)+IF($D204=" ",1,0))</f>
        <v>0</v>
      </c>
      <c r="L204" s="70">
        <v>1.46</v>
      </c>
      <c r="M204" s="71"/>
      <c r="N204" s="293" t="b">
        <v>1</v>
      </c>
      <c r="O204" s="72">
        <f>IF(OR(W204="",W205=""),"",ROUND(IF(L206&gt;0,IF(M204&gt;0,M204,IF(M205&gt;0,IF(N204=TRUE,ROUND((M205*W204)/W205,0),(M205*W204)/W205),IF(N204=TRUE,ROUND((M206*W204)/W206,0),(M206*W204)/W206))),IF(M204&gt;0,M204,IF(N204=TRUE,ROUND((M205*W204)/W205,0),(M205*W204)/W205))),2))</f>
        <v>10</v>
      </c>
      <c r="P204" s="73">
        <f t="shared" si="82"/>
        <v>14.6</v>
      </c>
      <c r="Q204" s="320">
        <f>IF($A204="Anulado",0,IF(OR($A204="LOSS",$A204="OK"),IF(OR($D204="W",$D204="1/2W",$D204="1/2L"),P204-O204,IF($D204="L",-O204,0))+IF(OR($D205="W",$D205="1/2W",$D205="1/2L"),P205-O205,IF($D205="L",-O205,0))+IF(OR($D206="W",$D206="1/2W",$D206="1/2L"),P206-O206,IF($D206="L",-O206,0)),IF(AND(OR($D204="W",$D204="1/2W",$D204="1/2L"),D205="W"),P204+P205-SUM(O204:O206)+_xlfn.XLOOKUP("X",D204:D206,O204:O206,0),IF(AND(D204=TRUE,D206="W"),P204+P206-SUM(O204:O206),IF(AND(D205="W",D206="W"),P205+P206-SUM(O204:O206)+_xlfn.XLOOKUP("X",D204:D206,O204:O206,0),IF(L206&gt;0,IF(OR($D204="W",$D204="1/2W",$D204="1/2L"),P204-SUM(O204:O206)+_xlfn.XLOOKUP("X",D204:D206,O204:O206,0),IF(OR($D204="W",$D204="1/2W",$D204="1/2L"),P205-SUM(O204:O206)+_xlfn.XLOOKUP("X",D204:D206,O204:O206,0),IF(OR($D204="W",$D204="1/2W",$D204="1/2L"),P206-SUM(O204:O206)+_xlfn.XLOOKUP("X",D204:D206,O204:O206,0),IF(SUM(P204:P206)/3-SUM(O204:O206)+_xlfn.XLOOKUP("X",D204:D206,O204:O206,0)&gt;0,SUM(P204:P206)/3-SUM(O204:O206)+_xlfn.XLOOKUP("X",D204:D206,O204:O206,0),LARGE(P204:P206,1)-SUM(O204:O206))))),IF(OR($D204="W",$D204="1/2W",$D204="1/2L"),P204-SUM(O204:O205)+_xlfn.XLOOKUP("X",D204:D206,O204:O206,0),IF(OR($D204="W",$D204="1/2W",$D204="1/2L"),P205-SUM(O204:O205)+_xlfn.XLOOKUP("X",D204:D206,O204:O206,0),SUM(P204:P205)/2-SUM(O204:O205)+_xlfn.XLOOKUP("X",D204:D206,O204:O206,0)))))))))</f>
        <v>1.1399999999999997</v>
      </c>
      <c r="R204" s="319">
        <f>IF(Q204=0,0,Q204/SUM(O204:O206))</f>
        <v>8.4695393759286752E-2</v>
      </c>
      <c r="S204" s="296">
        <f>IF($B204=$B201,IF(OR($A204="LOSS",$A204="OK",$A204="Anulada"),Q204,0)+S201,IF(OR($A204="LOSS",$A204="OK",$A204="Anulada"),Q204,0))</f>
        <v>-304.90750000000008</v>
      </c>
      <c r="T204" s="296">
        <f>IF($B204=$B201,IF(Q204&lt;0,IF(G206="",Q204,0),Q204)+T201,Q204)</f>
        <v>79.581999999999951</v>
      </c>
      <c r="U204" s="296">
        <f>IF($B204=$B201,IF(Q204&lt;0,IF(G206="",Q204,0),Q204)+U201,Q204)</f>
        <v>-304.90750000000008</v>
      </c>
      <c r="V204" s="323">
        <f>IF(U204=0,0,U204/X204)</f>
        <v>-0.17513656180175427</v>
      </c>
      <c r="W204" s="74">
        <f>IF(L204="","",IF(L206&gt;0,(SUM(L204:L206)/L204)/(SUM(L204:L206)/L204+SUM(L204:L206)/L205+SUM(L204:L206)/L206),L205/SUM(L204:L205)))</f>
        <v>0.74430823117338007</v>
      </c>
      <c r="X204" s="321">
        <f>IF($B204=$B201,X201+SUM(O204:O206),SUM(O204:O206))</f>
        <v>1740.9699999999998</v>
      </c>
      <c r="Y204" s="296">
        <f>IF($A204=" ",SUM(O204:O206),0)+Y201</f>
        <v>0</v>
      </c>
      <c r="Z204" s="296">
        <f>IF($B204="","",Z201+Q204)</f>
        <v>-240.60290179104487</v>
      </c>
      <c r="AA204" s="225">
        <f t="shared" si="83"/>
        <v>0</v>
      </c>
      <c r="AB204" s="225">
        <f t="shared" si="83"/>
        <v>0</v>
      </c>
      <c r="AC204" s="227">
        <f t="shared" si="83"/>
        <v>4.5999999999999996</v>
      </c>
      <c r="AD204" s="225">
        <f t="shared" si="83"/>
        <v>0</v>
      </c>
      <c r="AE204" s="225">
        <f t="shared" si="83"/>
        <v>0</v>
      </c>
      <c r="AF204" s="225">
        <f t="shared" si="83"/>
        <v>0</v>
      </c>
      <c r="AG204" s="224">
        <f t="shared" si="83"/>
        <v>0</v>
      </c>
      <c r="AH204" s="223">
        <f t="shared" si="68"/>
        <v>0</v>
      </c>
      <c r="AI204" s="224">
        <f t="shared" si="69"/>
        <v>0</v>
      </c>
      <c r="AJ204" s="223">
        <f t="shared" si="70"/>
        <v>0</v>
      </c>
      <c r="AK204" s="224">
        <f t="shared" si="71"/>
        <v>0</v>
      </c>
      <c r="AL204" s="223">
        <f t="shared" si="72"/>
        <v>1</v>
      </c>
      <c r="AM204" s="224">
        <f t="shared" si="73"/>
        <v>0</v>
      </c>
      <c r="AN204" s="223">
        <f t="shared" si="74"/>
        <v>0</v>
      </c>
      <c r="AO204" s="224">
        <f t="shared" si="75"/>
        <v>0</v>
      </c>
      <c r="AP204" s="223">
        <f t="shared" si="76"/>
        <v>0</v>
      </c>
      <c r="AQ204" s="224">
        <f t="shared" si="77"/>
        <v>0</v>
      </c>
      <c r="AR204" s="223">
        <f t="shared" si="78"/>
        <v>0</v>
      </c>
      <c r="AS204" s="224">
        <f t="shared" si="79"/>
        <v>0</v>
      </c>
      <c r="AT204" s="223">
        <f t="shared" si="80"/>
        <v>0</v>
      </c>
      <c r="AU204" s="225">
        <f t="shared" si="81"/>
        <v>0</v>
      </c>
      <c r="AV204" s="232" t="str">
        <f>IF($B204="","",$B204)</f>
        <v>7</v>
      </c>
    </row>
    <row r="205" spans="1:48" ht="14.5" customHeight="1" x14ac:dyDescent="0.2">
      <c r="A205" s="308"/>
      <c r="B205" s="282"/>
      <c r="C205" s="303"/>
      <c r="D205" s="79" t="s">
        <v>28</v>
      </c>
      <c r="E205" s="277"/>
      <c r="F205" s="291"/>
      <c r="G205" s="80" t="s">
        <v>60</v>
      </c>
      <c r="H205" s="277"/>
      <c r="I205" s="81" t="s">
        <v>20</v>
      </c>
      <c r="J205" s="83">
        <f>IF(I205="","",IF(_xlfn.XLOOKUP(I205,I$3:I204,$AV$3:AV204,0,,-1)=AV205,_xlfn.XLOOKUP(I205,I$3:I204,J$3:J204,1,,-1)+1,1))</f>
        <v>4</v>
      </c>
      <c r="K205" s="174">
        <f>IF(I205="","",_xlfn.XLOOKUP(I205,I$3:I204,K$3:K204,0,,-1)+IF($D205=" ",1,0))</f>
        <v>0</v>
      </c>
      <c r="L205" s="84">
        <v>4.25</v>
      </c>
      <c r="M205" s="85">
        <v>3.46</v>
      </c>
      <c r="N205" s="294"/>
      <c r="O205" s="86">
        <f>IF(OR(W204="",W205=""),"",ROUND(IF(L206&gt;0,IF(M205&gt;0,M205,IF(M204&gt;0,IF(N204=TRUE,ROUND((M204*W205)/W204,0),(M204*W205)/W204),IF(M205&gt;0,IF(N204=TRUE,ROUND(M205,0),M205),IF(M206&gt;0,IF(N204=TRUE,ROUND(O206*W205/W206,0),O206*W205/W206),0)))),IF(M205&gt;0,M205,IF(N204=TRUE,ROUND((M204*W205)/W204,0),(M204*W205)/W204))),2))</f>
        <v>3.46</v>
      </c>
      <c r="P205" s="87">
        <f t="shared" si="82"/>
        <v>14.705</v>
      </c>
      <c r="Q205" s="277"/>
      <c r="R205" s="286"/>
      <c r="S205" s="286"/>
      <c r="T205" s="286"/>
      <c r="U205" s="286"/>
      <c r="V205" s="288"/>
      <c r="W205" s="88">
        <f>IF(L205="","",IF(L206&gt;0,(SUM(L204:L206)/L205)/(SUM(L204:L206)/L204+SUM(L204:L206)/L205+SUM(L204:L206)/L206),L204/SUM(L204:L205)))</f>
        <v>0.25569176882661998</v>
      </c>
      <c r="X205" s="311"/>
      <c r="Y205" s="298"/>
      <c r="Z205" s="298"/>
      <c r="AA205" s="225">
        <f t="shared" si="83"/>
        <v>0</v>
      </c>
      <c r="AB205" s="225">
        <f t="shared" si="83"/>
        <v>0</v>
      </c>
      <c r="AC205" s="227">
        <f t="shared" si="83"/>
        <v>-3.46</v>
      </c>
      <c r="AD205" s="225">
        <f t="shared" si="83"/>
        <v>0</v>
      </c>
      <c r="AE205" s="225">
        <f t="shared" si="83"/>
        <v>0</v>
      </c>
      <c r="AF205" s="225">
        <f t="shared" si="83"/>
        <v>0</v>
      </c>
      <c r="AG205" s="224">
        <f t="shared" si="83"/>
        <v>0</v>
      </c>
      <c r="AH205" s="223">
        <f t="shared" si="68"/>
        <v>0</v>
      </c>
      <c r="AI205" s="224">
        <f t="shared" si="69"/>
        <v>0</v>
      </c>
      <c r="AJ205" s="223">
        <f t="shared" si="70"/>
        <v>0</v>
      </c>
      <c r="AK205" s="224">
        <f t="shared" si="71"/>
        <v>0</v>
      </c>
      <c r="AL205" s="223">
        <f t="shared" si="72"/>
        <v>0</v>
      </c>
      <c r="AM205" s="224">
        <f t="shared" si="73"/>
        <v>1</v>
      </c>
      <c r="AN205" s="223">
        <f t="shared" si="74"/>
        <v>0</v>
      </c>
      <c r="AO205" s="224">
        <f t="shared" si="75"/>
        <v>0</v>
      </c>
      <c r="AP205" s="223">
        <f t="shared" si="76"/>
        <v>0</v>
      </c>
      <c r="AQ205" s="224">
        <f t="shared" si="77"/>
        <v>0</v>
      </c>
      <c r="AR205" s="223">
        <f t="shared" si="78"/>
        <v>0</v>
      </c>
      <c r="AS205" s="224">
        <f t="shared" si="79"/>
        <v>0</v>
      </c>
      <c r="AT205" s="223">
        <f t="shared" si="80"/>
        <v>0</v>
      </c>
      <c r="AU205" s="225">
        <f t="shared" si="81"/>
        <v>0</v>
      </c>
      <c r="AV205" s="232" t="str">
        <f>IF($B204="","",$B204)</f>
        <v>7</v>
      </c>
    </row>
    <row r="206" spans="1:48" ht="14.5" customHeight="1" x14ac:dyDescent="0.2">
      <c r="A206" s="309"/>
      <c r="B206" s="283"/>
      <c r="C206" s="304"/>
      <c r="D206" s="90" t="s">
        <v>32</v>
      </c>
      <c r="E206" s="278"/>
      <c r="F206" s="292"/>
      <c r="G206" s="109"/>
      <c r="H206" s="278"/>
      <c r="I206" s="110"/>
      <c r="J206" s="112" t="str">
        <f>IF(I206="","",IF(_xlfn.XLOOKUP(I206,I$3:I205,$AV$3:AV205,0,,-1)=AV206,_xlfn.XLOOKUP(I206,I$3:I205,J$3:J205,1,,-1)+1,1))</f>
        <v/>
      </c>
      <c r="K206" s="115" t="str">
        <f>IF(I206="","",_xlfn.XLOOKUP(I206,I$3:I205,K$3:K205,0,,-1)+IF($D206=" ",1,0))</f>
        <v/>
      </c>
      <c r="L206" s="113"/>
      <c r="M206" s="96"/>
      <c r="N206" s="295"/>
      <c r="O206" s="114" t="str">
        <f>IF(OR(W204="",W205=""),"",IF(L206&gt;0,ROUND(IF(M206&gt;0,M206,IF(M204&gt;0,IF(N204=TRUE,ROUND((M204*W206)/W204,0),(M204*W206)/W204),IF(M205&gt;0,IF(N204=TRUE,ROUND((M205*W206)/W205,0),(M205*W206)/W205),IF(M206&gt;0,M206,0)))),2),""))</f>
        <v/>
      </c>
      <c r="P206" s="115" t="str">
        <f t="shared" si="82"/>
        <v/>
      </c>
      <c r="Q206" s="278"/>
      <c r="R206" s="278"/>
      <c r="S206" s="278"/>
      <c r="T206" s="278"/>
      <c r="U206" s="278"/>
      <c r="V206" s="289"/>
      <c r="W206" s="116" t="str">
        <f>IF(L206="","",(SUM(L204:L206)/L206)/(SUM(L204:L206)/L204+SUM(L204:L206)/L205+SUM(L204:L206)/L206))</f>
        <v/>
      </c>
      <c r="X206" s="311"/>
      <c r="Y206" s="298"/>
      <c r="Z206" s="298"/>
      <c r="AA206" s="225">
        <f t="shared" si="83"/>
        <v>0</v>
      </c>
      <c r="AB206" s="225">
        <f t="shared" si="83"/>
        <v>0</v>
      </c>
      <c r="AC206" s="225">
        <f t="shared" si="83"/>
        <v>0</v>
      </c>
      <c r="AD206" s="225">
        <f t="shared" si="83"/>
        <v>0</v>
      </c>
      <c r="AE206" s="225">
        <f t="shared" si="83"/>
        <v>0</v>
      </c>
      <c r="AF206" s="225">
        <f t="shared" si="83"/>
        <v>0</v>
      </c>
      <c r="AG206" s="224">
        <f t="shared" si="83"/>
        <v>0</v>
      </c>
      <c r="AH206" s="223">
        <f t="shared" si="68"/>
        <v>0</v>
      </c>
      <c r="AI206" s="224">
        <f t="shared" si="69"/>
        <v>0</v>
      </c>
      <c r="AJ206" s="223">
        <f t="shared" si="70"/>
        <v>0</v>
      </c>
      <c r="AK206" s="224">
        <f t="shared" si="71"/>
        <v>0</v>
      </c>
      <c r="AL206" s="223">
        <f t="shared" si="72"/>
        <v>0</v>
      </c>
      <c r="AM206" s="224">
        <f t="shared" si="73"/>
        <v>0</v>
      </c>
      <c r="AN206" s="223">
        <f t="shared" si="74"/>
        <v>0</v>
      </c>
      <c r="AO206" s="224">
        <f t="shared" si="75"/>
        <v>0</v>
      </c>
      <c r="AP206" s="223">
        <f t="shared" si="76"/>
        <v>0</v>
      </c>
      <c r="AQ206" s="224">
        <f t="shared" si="77"/>
        <v>0</v>
      </c>
      <c r="AR206" s="223">
        <f t="shared" si="78"/>
        <v>0</v>
      </c>
      <c r="AS206" s="224">
        <f t="shared" si="79"/>
        <v>0</v>
      </c>
      <c r="AT206" s="223">
        <f t="shared" si="80"/>
        <v>0</v>
      </c>
      <c r="AU206" s="225">
        <f t="shared" si="81"/>
        <v>0</v>
      </c>
      <c r="AV206" s="232" t="str">
        <f>IF($B204="","",$B204)</f>
        <v>7</v>
      </c>
    </row>
    <row r="207" spans="1:48" ht="14.5" customHeight="1" x14ac:dyDescent="0.2">
      <c r="A207" s="312" t="str">
        <f>IF(OR(D207="W",D208="W",D209="W",D207="1/2W",D208="1/2W",D209="1/2W",D207="1/2L",D208="1/2L",D209="1/2L"),"OK",IF(OR(D207="L",D208="L",D209="L"),"LOSS",IF(OR(D207="X",D208="X",D209="X"),"Anulado"," ")))</f>
        <v>OK</v>
      </c>
      <c r="B207" s="316" t="str">
        <f>IF(E207="","",$B204)</f>
        <v>7</v>
      </c>
      <c r="C207" s="302" t="str">
        <f>IF(E207=""," ","– "&amp;COUNTIF(B$3:B209,$B207))</f>
        <v>– 10</v>
      </c>
      <c r="D207" s="25" t="s">
        <v>31</v>
      </c>
      <c r="E207" s="325">
        <v>44720.875</v>
      </c>
      <c r="F207" s="315" t="s">
        <v>510</v>
      </c>
      <c r="G207" s="117" t="s">
        <v>79</v>
      </c>
      <c r="H207" s="306" t="str">
        <f ca="1">IF(E207="","",IF(AND(DAY(E207)&lt;DAY(TODAY()),$A207=" "),"???",IF($A207=" ",IF(AND(DAY(E207)=DAY(TODAY()),HOUR(E207)&lt;=HOUR(NOW())+1),IF(AND(HOUR(E207)+2&lt;=HOUR(NOW()),DAY(E207)&lt;=DAY(TODAY()),MINUTE(E207)&lt;=MINUTE(NOW())),"???",IF(OR(MINUTE(E207)&lt;=MINUTE(NOW()),HOUR(E207)&lt;=HOUR(NOW())),"!!!","")),""),"")))</f>
        <v/>
      </c>
      <c r="I207" s="27" t="s">
        <v>19</v>
      </c>
      <c r="J207" s="175">
        <f>IF(I207="","",IF(_xlfn.XLOOKUP(I207,I$3:I206,$AV$3:AV206,0,,-1)=AV207,_xlfn.XLOOKUP(I207,I$3:I206,J$3:J206,1,,-1)+1,1))</f>
        <v>2</v>
      </c>
      <c r="K207" s="176">
        <f>IF(I207="","",_xlfn.XLOOKUP(I207,I$3:I206,K$3:K206,0,,-1)+IF($D207=" ",1,0))</f>
        <v>0</v>
      </c>
      <c r="L207" s="118">
        <v>1.61</v>
      </c>
      <c r="M207" s="119">
        <v>137</v>
      </c>
      <c r="N207" s="318" t="b">
        <v>0</v>
      </c>
      <c r="O207" s="102">
        <f>IF(OR(W207="",W208=""),"",ROUND(IF(L209&gt;0,IF(M207&gt;0,M207,IF(M208&gt;0,IF(N207=TRUE,ROUND((M208*W207)/W208,0),(M208*W207)/W208),IF(N207=TRUE,ROUND((M209*W207)/W209,0),(M209*W207)/W209))),IF(M207&gt;0,M207,IF(N207=TRUE,ROUND((M208*W207)/W208,0),(M208*W207)/W208))),2))</f>
        <v>137</v>
      </c>
      <c r="P207" s="33">
        <f t="shared" si="82"/>
        <v>220.57000000000002</v>
      </c>
      <c r="Q207" s="301">
        <f>IF($A207="Anulado",0,IF(OR($A207="LOSS",$A207="OK"),IF(OR($D207="W",$D207="1/2W",$D207="1/2L"),P207-O207,IF($D207="L",-O207,0))+IF(OR($D208="W",$D208="1/2W",$D208="1/2L"),P208-O208,IF($D208="L",-O208,0))+IF(OR($D209="W",$D209="1/2W",$D209="1/2L"),P209-O209,IF($D209="L",-O209,0)),IF(AND(OR($D207="W",$D207="1/2W",$D207="1/2L"),D208="W"),P207+P208-SUM(O207:O209)+_xlfn.XLOOKUP("X",D207:D209,O207:O209,0),IF(AND(D207=TRUE,D209="W"),P207+P209-SUM(O207:O209),IF(AND(D208="W",D209="W"),P208+P209-SUM(O207:O209)+_xlfn.XLOOKUP("X",D207:D209,O207:O209,0),IF(L209&gt;0,IF(OR($D207="W",$D207="1/2W",$D207="1/2L"),P207-SUM(O207:O209)+_xlfn.XLOOKUP("X",D207:D209,O207:O209,0),IF(OR($D207="W",$D207="1/2W",$D207="1/2L"),P208-SUM(O207:O209)+_xlfn.XLOOKUP("X",D207:D209,O207:O209,0),IF(OR($D207="W",$D207="1/2W",$D207="1/2L"),P209-SUM(O207:O209)+_xlfn.XLOOKUP("X",D207:D209,O207:O209,0),IF(SUM(P207:P209)/3-SUM(O207:O209)+_xlfn.XLOOKUP("X",D207:D209,O207:O209,0)&gt;0,SUM(P207:P209)/3-SUM(O207:O209)+_xlfn.XLOOKUP("X",D207:D209,O207:O209,0),LARGE(P207:P209,1)-SUM(O207:O209))))),IF(OR($D207="W",$D207="1/2W",$D207="1/2L"),P207-SUM(O207:O208)+_xlfn.XLOOKUP("X",D207:D209,O207:O209,0),IF(OR($D207="W",$D207="1/2W",$D207="1/2L"),P208-SUM(O207:O208)+_xlfn.XLOOKUP("X",D207:D209,O207:O209,0),SUM(P207:P208)/2-SUM(O207:O208)+_xlfn.XLOOKUP("X",D207:D209,O207:O209,0)))))))))</f>
        <v>30.450000000000017</v>
      </c>
      <c r="R207" s="300">
        <f>IF(Q207=0,0,Q207/SUM(O207:O209))</f>
        <v>9.340490797546018E-2</v>
      </c>
      <c r="S207" s="285">
        <f>IF($B207=$B204,IF(OR($A207="LOSS",$A207="OK",$A207="Anulada"),Q207,0)+S204,IF(OR($A207="LOSS",$A207="OK",$A207="Anulada"),Q207,0))</f>
        <v>-274.4575000000001</v>
      </c>
      <c r="T207" s="285">
        <f>IF($B207="",0,IF($B207=$B204,IF(G209="",IF(OR(G207="DNB1",G207="DNB2",G207="AH1(0)",G207="AH2(0)",G207="AH1(1)",G207="AH2(1)",G207="AH1(2)",G207="AH2(2)",G207="AH1(3)",G207="AH2(3)",G207="AH1(4)",G207="AH2(4)"),0,IF(Q207&lt;0,IF(G209="",SMALL(P207:P209,1)-SUM(O207:O209),0),SMALL(P207:P209,1)-SUM(O207:O209))),IF(Q207&lt;0,IF(G209="",SMALL(P207:P209,1)-SUM(O207:O209),0),SMALL(P207:P209,1)-SUM(O207:O209)))+T204,IF(G209="",IF(OR(G207="DNB1",G207="DNB2",G207="AH1(0)",G207="AH2(0)",G207="AH1(1)",G207="AH2(1)",G207="AH1(2)",G207="AH2(2)",G207="AH1(3)",G207="AH2(3)",G207="AH1(4)",G207="AH2(4)"),0,IF(Q207&lt;0,IF(G209="",SMALL(P207:P209,1)-SUM(O207:O209),0),SMALL(P207:P209,1)-SUM(O207:O209))),IF(Q207&lt;0,IF(G209="",SMALL(P207:P209,1)-SUM(O207:O209),0),SMALL(P207:P209,1)-SUM(O207:O209)))))</f>
        <v>-110.53800000000005</v>
      </c>
      <c r="U207" s="285">
        <f>IF($B207=$B204,IF(Q207&lt;0,IF(G209="",Q207,0),Q207)+U204,Q207)</f>
        <v>-274.4575000000001</v>
      </c>
      <c r="V207" s="287">
        <f>IF(U207=0,0,U207/X207)</f>
        <v>-0.13278252708070273</v>
      </c>
      <c r="W207" s="34">
        <f>IF(L207="","",IF(L209&gt;0,(SUM(L207:L209)/L207)/(SUM(L207:L209)/L207+SUM(L207:L209)/L208+SUM(L207:L209)/L209),L208/SUM(L207:L208)))</f>
        <v>0.36482416323760231</v>
      </c>
      <c r="X207" s="322">
        <f>IF($B207=$B204,X204+SUM(O207:O209),SUM(O207:O209))</f>
        <v>2066.9699999999998</v>
      </c>
      <c r="Y207" s="285">
        <f>IF($A207=" ",SUM(O207:O209),0)+Y204</f>
        <v>0</v>
      </c>
      <c r="Z207" s="285">
        <f>IF($B207="","",Z204+Q207)</f>
        <v>-210.15290179104485</v>
      </c>
      <c r="AA207" s="225">
        <f t="shared" si="83"/>
        <v>0</v>
      </c>
      <c r="AB207" s="227">
        <f t="shared" si="83"/>
        <v>83.570000000000022</v>
      </c>
      <c r="AC207" s="225">
        <f t="shared" si="83"/>
        <v>0</v>
      </c>
      <c r="AD207" s="225">
        <f t="shared" si="83"/>
        <v>0</v>
      </c>
      <c r="AE207" s="225">
        <f t="shared" si="83"/>
        <v>0</v>
      </c>
      <c r="AF207" s="225">
        <f t="shared" si="83"/>
        <v>0</v>
      </c>
      <c r="AG207" s="224">
        <f t="shared" si="83"/>
        <v>0</v>
      </c>
      <c r="AH207" s="223">
        <f t="shared" si="68"/>
        <v>0</v>
      </c>
      <c r="AI207" s="224">
        <f t="shared" si="69"/>
        <v>0</v>
      </c>
      <c r="AJ207" s="223">
        <f t="shared" si="70"/>
        <v>1</v>
      </c>
      <c r="AK207" s="224">
        <f t="shared" si="71"/>
        <v>0</v>
      </c>
      <c r="AL207" s="223">
        <f t="shared" si="72"/>
        <v>0</v>
      </c>
      <c r="AM207" s="224">
        <f t="shared" si="73"/>
        <v>0</v>
      </c>
      <c r="AN207" s="223">
        <f t="shared" si="74"/>
        <v>0</v>
      </c>
      <c r="AO207" s="224">
        <f t="shared" si="75"/>
        <v>0</v>
      </c>
      <c r="AP207" s="223">
        <f t="shared" si="76"/>
        <v>0</v>
      </c>
      <c r="AQ207" s="224">
        <f t="shared" si="77"/>
        <v>0</v>
      </c>
      <c r="AR207" s="223">
        <f t="shared" si="78"/>
        <v>0</v>
      </c>
      <c r="AS207" s="224">
        <f t="shared" si="79"/>
        <v>0</v>
      </c>
      <c r="AT207" s="223">
        <f t="shared" si="80"/>
        <v>0</v>
      </c>
      <c r="AU207" s="225">
        <f t="shared" si="81"/>
        <v>0</v>
      </c>
      <c r="AV207" s="231" t="str">
        <f>IF($B207="","",$B207)</f>
        <v>7</v>
      </c>
    </row>
    <row r="208" spans="1:48" ht="14.5" customHeight="1" x14ac:dyDescent="0.2">
      <c r="A208" s="308"/>
      <c r="B208" s="282"/>
      <c r="C208" s="303"/>
      <c r="D208" s="39" t="s">
        <v>31</v>
      </c>
      <c r="E208" s="277"/>
      <c r="F208" s="291"/>
      <c r="G208" s="133">
        <v>12</v>
      </c>
      <c r="H208" s="277"/>
      <c r="I208" s="42" t="s">
        <v>19</v>
      </c>
      <c r="J208" s="177">
        <f>IF(I208="","",IF(_xlfn.XLOOKUP(I208,I$3:I207,$AV$3:AV207,0,,-1)=AV208,_xlfn.XLOOKUP(I208,I$3:I207,J$3:J207,1,,-1)+1,1))</f>
        <v>3</v>
      </c>
      <c r="K208" s="178">
        <f>IF(I208="","",_xlfn.XLOOKUP(I208,I$3:I207,K$3:K207,0,,-1)+IF($D208=" ",1,0))</f>
        <v>0</v>
      </c>
      <c r="L208" s="121">
        <v>1.72</v>
      </c>
      <c r="M208" s="122">
        <v>79</v>
      </c>
      <c r="N208" s="294"/>
      <c r="O208" s="47">
        <f>IF(OR(W207="",W208=""),"",ROUND(IF(L209&gt;0,IF(M208&gt;0,M208,IF(M207&gt;0,IF(N207=TRUE,ROUND((M207*W208)/W207,0),(M207*W208)/W207),IF(M208&gt;0,IF(N207=TRUE,ROUND(M208,0),M208),IF(M209&gt;0,IF(N207=TRUE,ROUND(O209*W208/W209,0),O209*W208/W209),0)))),IF(M208&gt;0,M208,IF(N207=TRUE,ROUND((M207*W208)/W207,0),(M207*W208)/W207))),2))</f>
        <v>79</v>
      </c>
      <c r="P208" s="48">
        <f t="shared" si="82"/>
        <v>135.88</v>
      </c>
      <c r="Q208" s="277"/>
      <c r="R208" s="286"/>
      <c r="S208" s="286"/>
      <c r="T208" s="286"/>
      <c r="U208" s="286"/>
      <c r="V208" s="288"/>
      <c r="W208" s="49">
        <f>IF(L208="","",IF(L209&gt;0,(SUM(L207:L209)/L208)/(SUM(L207:L209)/L207+SUM(L207:L209)/L208+SUM(L207:L209)/L209),L207/SUM(L207:L208)))</f>
        <v>0.3414923853561278</v>
      </c>
      <c r="X208" s="311"/>
      <c r="Y208" s="298"/>
      <c r="Z208" s="298"/>
      <c r="AA208" s="225">
        <f t="shared" si="83"/>
        <v>0</v>
      </c>
      <c r="AB208" s="227">
        <f t="shared" si="83"/>
        <v>56.879999999999995</v>
      </c>
      <c r="AC208" s="225">
        <f t="shared" si="83"/>
        <v>0</v>
      </c>
      <c r="AD208" s="225">
        <f t="shared" si="83"/>
        <v>0</v>
      </c>
      <c r="AE208" s="225">
        <f t="shared" si="83"/>
        <v>0</v>
      </c>
      <c r="AF208" s="225">
        <f t="shared" si="83"/>
        <v>0</v>
      </c>
      <c r="AG208" s="224">
        <f t="shared" si="83"/>
        <v>0</v>
      </c>
      <c r="AH208" s="223">
        <f t="shared" si="68"/>
        <v>0</v>
      </c>
      <c r="AI208" s="224">
        <f t="shared" si="69"/>
        <v>0</v>
      </c>
      <c r="AJ208" s="223">
        <f t="shared" si="70"/>
        <v>1</v>
      </c>
      <c r="AK208" s="224">
        <f t="shared" si="71"/>
        <v>0</v>
      </c>
      <c r="AL208" s="223">
        <f t="shared" si="72"/>
        <v>0</v>
      </c>
      <c r="AM208" s="224">
        <f t="shared" si="73"/>
        <v>0</v>
      </c>
      <c r="AN208" s="223">
        <f t="shared" si="74"/>
        <v>0</v>
      </c>
      <c r="AO208" s="224">
        <f t="shared" si="75"/>
        <v>0</v>
      </c>
      <c r="AP208" s="223">
        <f t="shared" si="76"/>
        <v>0</v>
      </c>
      <c r="AQ208" s="224">
        <f t="shared" si="77"/>
        <v>0</v>
      </c>
      <c r="AR208" s="223">
        <f t="shared" si="78"/>
        <v>0</v>
      </c>
      <c r="AS208" s="224">
        <f t="shared" si="79"/>
        <v>0</v>
      </c>
      <c r="AT208" s="223">
        <f t="shared" si="80"/>
        <v>0</v>
      </c>
      <c r="AU208" s="225">
        <f t="shared" si="81"/>
        <v>0</v>
      </c>
      <c r="AV208" s="231" t="str">
        <f>IF($B207="","",$B207)</f>
        <v>7</v>
      </c>
    </row>
    <row r="209" spans="1:48" ht="14.5" customHeight="1" x14ac:dyDescent="0.2">
      <c r="A209" s="309"/>
      <c r="B209" s="283"/>
      <c r="C209" s="304"/>
      <c r="D209" s="54" t="s">
        <v>28</v>
      </c>
      <c r="E209" s="278"/>
      <c r="F209" s="292"/>
      <c r="G209" s="123" t="s">
        <v>101</v>
      </c>
      <c r="H209" s="278"/>
      <c r="I209" s="124" t="s">
        <v>18</v>
      </c>
      <c r="J209" s="181">
        <f>IF(I209="","",IF(_xlfn.XLOOKUP(I209,I$3:I208,$AV$3:AV208,0,,-1)=AV209,_xlfn.XLOOKUP(I209,I$3:I208,J$3:J208,1,,-1)+1,1))</f>
        <v>8</v>
      </c>
      <c r="K209" s="182">
        <f>IF(I209="","",_xlfn.XLOOKUP(I209,I$3:I208,K$3:K208,0,,-1)+IF($D209=" ",1,0))</f>
        <v>0</v>
      </c>
      <c r="L209" s="127">
        <v>2</v>
      </c>
      <c r="M209" s="128">
        <v>110</v>
      </c>
      <c r="N209" s="295"/>
      <c r="O209" s="129">
        <f>IF(OR(W207="",W208=""),"",IF(L209&gt;0,ROUND(IF(M209&gt;0,M209,IF(M207&gt;0,IF(N207=TRUE,ROUND((M207*W209)/W207,0),(M207*W209)/W207),IF(M208&gt;0,IF(N207=TRUE,ROUND((M208*W209)/W208,0),(M208*W209)/W208),IF(M209&gt;0,M209,0)))),2),""))</f>
        <v>110</v>
      </c>
      <c r="P209" s="130">
        <f t="shared" si="82"/>
        <v>220</v>
      </c>
      <c r="Q209" s="278"/>
      <c r="R209" s="278"/>
      <c r="S209" s="278"/>
      <c r="T209" s="278"/>
      <c r="U209" s="278"/>
      <c r="V209" s="289"/>
      <c r="W209" s="131">
        <f>IF(L209="","",(SUM(L207:L209)/L209)/(SUM(L207:L209)/L207+SUM(L207:L209)/L208+SUM(L207:L209)/L209))</f>
        <v>0.29368345140626989</v>
      </c>
      <c r="X209" s="311"/>
      <c r="Y209" s="298"/>
      <c r="Z209" s="298"/>
      <c r="AA209" s="227">
        <f t="shared" si="83"/>
        <v>-110</v>
      </c>
      <c r="AB209" s="225">
        <f t="shared" si="83"/>
        <v>0</v>
      </c>
      <c r="AC209" s="225">
        <f t="shared" si="83"/>
        <v>0</v>
      </c>
      <c r="AD209" s="225">
        <f t="shared" si="83"/>
        <v>0</v>
      </c>
      <c r="AE209" s="225">
        <f t="shared" si="83"/>
        <v>0</v>
      </c>
      <c r="AF209" s="225">
        <f t="shared" si="83"/>
        <v>0</v>
      </c>
      <c r="AG209" s="224">
        <f t="shared" si="83"/>
        <v>0</v>
      </c>
      <c r="AH209" s="223">
        <f t="shared" si="68"/>
        <v>0</v>
      </c>
      <c r="AI209" s="224">
        <f t="shared" si="69"/>
        <v>1</v>
      </c>
      <c r="AJ209" s="223">
        <f t="shared" si="70"/>
        <v>0</v>
      </c>
      <c r="AK209" s="224">
        <f t="shared" si="71"/>
        <v>0</v>
      </c>
      <c r="AL209" s="223">
        <f t="shared" si="72"/>
        <v>0</v>
      </c>
      <c r="AM209" s="224">
        <f t="shared" si="73"/>
        <v>0</v>
      </c>
      <c r="AN209" s="223">
        <f t="shared" si="74"/>
        <v>0</v>
      </c>
      <c r="AO209" s="224">
        <f t="shared" si="75"/>
        <v>0</v>
      </c>
      <c r="AP209" s="223">
        <f t="shared" si="76"/>
        <v>0</v>
      </c>
      <c r="AQ209" s="224">
        <f t="shared" si="77"/>
        <v>0</v>
      </c>
      <c r="AR209" s="223">
        <f t="shared" si="78"/>
        <v>0</v>
      </c>
      <c r="AS209" s="224">
        <f t="shared" si="79"/>
        <v>0</v>
      </c>
      <c r="AT209" s="223">
        <f t="shared" si="80"/>
        <v>0</v>
      </c>
      <c r="AU209" s="225">
        <f t="shared" si="81"/>
        <v>0</v>
      </c>
      <c r="AV209" s="231" t="str">
        <f>IF($B207="","",$B207)</f>
        <v>7</v>
      </c>
    </row>
    <row r="210" spans="1:48" ht="14.5" customHeight="1" x14ac:dyDescent="0.2">
      <c r="A210" s="307" t="str">
        <f>IF(OR(D210="W",D211="W",D212="W",D210="1/2W",D211="1/2W",D212="1/2W",D210="1/2L",D211="1/2L",D212="1/2L"),"OK",IF(OR(D210="L",D211="L",D212="L"),"LOSS",IF(OR(D210="X",D211="X",D212="X"),"Anulado"," ")))</f>
        <v>OK</v>
      </c>
      <c r="B210" s="317" t="str">
        <f>IF(E210="","",$B207)</f>
        <v>7</v>
      </c>
      <c r="C210" s="305" t="str">
        <f>IF(E210=""," ","– "&amp;COUNTIF(B$3:B212,$B210))</f>
        <v>– 11</v>
      </c>
      <c r="D210" s="65" t="s">
        <v>28</v>
      </c>
      <c r="E210" s="326">
        <v>44720.708333333336</v>
      </c>
      <c r="F210" s="314" t="s">
        <v>511</v>
      </c>
      <c r="G210" s="66" t="s">
        <v>512</v>
      </c>
      <c r="H210" s="313" t="str">
        <f ca="1">IF(E210="","",IF(AND(DAY(E210)&lt;DAY(TODAY()),$A210=" "),"???",IF($A210=" ",IF(AND(DAY(E210)=DAY(TODAY()),HOUR(E210)&lt;=HOUR(NOW())+1),IF(AND(HOUR(E210)+2&lt;=HOUR(NOW()),DAY(E210)&lt;=DAY(TODAY()),MINUTE(E210)&lt;=MINUTE(NOW())),"???",IF(OR(MINUTE(E210)&lt;=MINUTE(NOW()),HOUR(E210)&lt;=HOUR(NOW())),"!!!","")),""),"")))</f>
        <v/>
      </c>
      <c r="I210" s="67" t="s">
        <v>23</v>
      </c>
      <c r="J210" s="69">
        <f>IF(I210="","",IF(_xlfn.XLOOKUP(I210,I$3:I209,$AV$3:AV209,0,,-1)=AV210,_xlfn.XLOOKUP(I210,I$3:I209,J$3:J209,1,,-1)+1,1))</f>
        <v>7</v>
      </c>
      <c r="K210" s="173">
        <f>IF(I210="","",_xlfn.XLOOKUP(I210,I$3:I209,K$3:K209,0,,-1)+IF($D210=" ",1,0))</f>
        <v>0</v>
      </c>
      <c r="L210" s="70">
        <v>2.31</v>
      </c>
      <c r="M210" s="71"/>
      <c r="N210" s="293" t="b">
        <v>0</v>
      </c>
      <c r="O210" s="72">
        <f>IF(OR(W210="",W211=""),"",ROUND(IF(L212&gt;0,IF(M210&gt;0,M210,IF(M211&gt;0,IF(N210=TRUE,ROUND((M211*W210)/W211,0),(M211*W210)/W211),IF(N210=TRUE,ROUND((M212*W210)/W212,0),(M212*W210)/W212))),IF(M210&gt;0,M210,IF(N210=TRUE,ROUND((M211*W210)/W211,0),(M211*W210)/W211))),2))</f>
        <v>67.12</v>
      </c>
      <c r="P210" s="73">
        <f t="shared" si="82"/>
        <v>155.0472</v>
      </c>
      <c r="Q210" s="320">
        <f>IF($A210="Anulado",0,IF(OR($A210="LOSS",$A210="OK"),IF(OR($D210="W",$D210="1/2W",$D210="1/2L"),P210-O210,IF($D210="L",-O210,0))+IF(OR($D211="W",$D211="1/2W",$D211="1/2L"),P211-O211,IF($D211="L",-O211,0))+IF(OR($D212="W",$D212="1/2W",$D212="1/2L"),P212-O212,IF($D212="L",-O212,0)),IF(AND(OR($D210="W",$D210="1/2W",$D210="1/2L"),D211="W"),P210+P211-SUM(O210:O212)+_xlfn.XLOOKUP("X",D210:D212,O210:O212,0),IF(AND(D210=TRUE,D212="W"),P210+P212-SUM(O210:O212),IF(AND(D211="W",D212="W"),P211+P212-SUM(O210:O212)+_xlfn.XLOOKUP("X",D210:D212,O210:O212,0),IF(L212&gt;0,IF(OR($D210="W",$D210="1/2W",$D210="1/2L"),P210-SUM(O210:O212)+_xlfn.XLOOKUP("X",D210:D212,O210:O212,0),IF(OR($D210="W",$D210="1/2W",$D210="1/2L"),P211-SUM(O210:O212)+_xlfn.XLOOKUP("X",D210:D212,O210:O212,0),IF(OR($D210="W",$D210="1/2W",$D210="1/2L"),P212-SUM(O210:O212)+_xlfn.XLOOKUP("X",D210:D212,O210:O212,0),IF(SUM(P210:P212)/3-SUM(O210:O212)+_xlfn.XLOOKUP("X",D210:D212,O210:O212,0)&gt;0,SUM(P210:P212)/3-SUM(O210:O212)+_xlfn.XLOOKUP("X",D210:D212,O210:O212,0),LARGE(P210:P212,1)-SUM(O210:O212))))),IF(OR($D210="W",$D210="1/2W",$D210="1/2L"),P210-SUM(O210:O211)+_xlfn.XLOOKUP("X",D210:D212,O210:O212,0),IF(OR($D210="W",$D210="1/2W",$D210="1/2L"),P211-SUM(O210:O211)+_xlfn.XLOOKUP("X",D210:D212,O210:O212,0),SUM(P210:P211)/2-SUM(O210:O211)+_xlfn.XLOOKUP("X",D210:D212,O210:O212,0)))))))))</f>
        <v>36.919999999999987</v>
      </c>
      <c r="R210" s="319">
        <f>IF(Q210=0,0,Q210/SUM(O210:O212))</f>
        <v>0.31256349475110046</v>
      </c>
      <c r="S210" s="296">
        <f>IF($B210=$B207,IF(OR($A210="LOSS",$A210="OK",$A210="Anulada"),Q210,0)+S207,IF(OR($A210="LOSS",$A210="OK",$A210="Anulada"),Q210,0))</f>
        <v>-237.53750000000011</v>
      </c>
      <c r="T210" s="296">
        <f>IF($B210=$B207,IF(Q210&lt;0,IF(G212="",Q210,0),Q210)+T207,Q210)</f>
        <v>-73.618000000000066</v>
      </c>
      <c r="U210" s="296">
        <f>IF($B210=$B207,IF(Q210&lt;0,IF(G212="",Q210,0),Q210)+U207,Q210)</f>
        <v>-237.53750000000011</v>
      </c>
      <c r="V210" s="323">
        <f>IF(U210=0,0,U210/X210)</f>
        <v>-0.10870833695637257</v>
      </c>
      <c r="W210" s="74">
        <f>IF(L210="","",IF(L212&gt;0,(SUM(L210:L212)/L210)/(SUM(L210:L212)/L210+SUM(L210:L212)/L211+SUM(L210:L212)/L212),L211/SUM(L210:L211)))</f>
        <v>0.5682242990654206</v>
      </c>
      <c r="X210" s="321">
        <f>IF($B210=$B207,X207+SUM(O210:O212),SUM(O210:O212))</f>
        <v>2185.0899999999997</v>
      </c>
      <c r="Y210" s="296">
        <f>IF($A210=" ",SUM(O210:O212),0)+Y207</f>
        <v>0</v>
      </c>
      <c r="Z210" s="296">
        <f>IF($B210="","",Z207+Q210)</f>
        <v>-173.23290179104487</v>
      </c>
      <c r="AA210" s="225">
        <f t="shared" si="83"/>
        <v>0</v>
      </c>
      <c r="AB210" s="225">
        <f t="shared" si="83"/>
        <v>0</v>
      </c>
      <c r="AC210" s="225">
        <f t="shared" si="83"/>
        <v>0</v>
      </c>
      <c r="AD210" s="225">
        <f t="shared" si="83"/>
        <v>0</v>
      </c>
      <c r="AE210" s="225">
        <f t="shared" si="83"/>
        <v>0</v>
      </c>
      <c r="AF210" s="227">
        <f t="shared" si="83"/>
        <v>-67.12</v>
      </c>
      <c r="AG210" s="224">
        <f t="shared" si="83"/>
        <v>0</v>
      </c>
      <c r="AH210" s="223">
        <f t="shared" si="68"/>
        <v>0</v>
      </c>
      <c r="AI210" s="224">
        <f t="shared" si="69"/>
        <v>0</v>
      </c>
      <c r="AJ210" s="223">
        <f t="shared" si="70"/>
        <v>0</v>
      </c>
      <c r="AK210" s="224">
        <f t="shared" si="71"/>
        <v>0</v>
      </c>
      <c r="AL210" s="223">
        <f t="shared" si="72"/>
        <v>0</v>
      </c>
      <c r="AM210" s="224">
        <f t="shared" si="73"/>
        <v>0</v>
      </c>
      <c r="AN210" s="223">
        <f t="shared" si="74"/>
        <v>0</v>
      </c>
      <c r="AO210" s="224">
        <f t="shared" si="75"/>
        <v>0</v>
      </c>
      <c r="AP210" s="223">
        <f t="shared" si="76"/>
        <v>0</v>
      </c>
      <c r="AQ210" s="224">
        <f t="shared" si="77"/>
        <v>0</v>
      </c>
      <c r="AR210" s="223">
        <f t="shared" si="78"/>
        <v>0</v>
      </c>
      <c r="AS210" s="224">
        <f t="shared" si="79"/>
        <v>1</v>
      </c>
      <c r="AT210" s="223">
        <f t="shared" si="80"/>
        <v>0</v>
      </c>
      <c r="AU210" s="225">
        <f t="shared" si="81"/>
        <v>0</v>
      </c>
      <c r="AV210" s="232" t="str">
        <f>IF($B210="","",$B210)</f>
        <v>7</v>
      </c>
    </row>
    <row r="211" spans="1:48" ht="14.5" customHeight="1" x14ac:dyDescent="0.2">
      <c r="A211" s="308"/>
      <c r="B211" s="282"/>
      <c r="C211" s="303"/>
      <c r="D211" s="79" t="s">
        <v>31</v>
      </c>
      <c r="E211" s="277"/>
      <c r="F211" s="291"/>
      <c r="G211" s="80" t="s">
        <v>36</v>
      </c>
      <c r="H211" s="277"/>
      <c r="I211" s="81" t="s">
        <v>18</v>
      </c>
      <c r="J211" s="83">
        <f>IF(I211="","",IF(_xlfn.XLOOKUP(I211,I$3:I210,$AV$3:AV210,0,,-1)=AV211,_xlfn.XLOOKUP(I211,I$3:I210,J$3:J210,1,,-1)+1,1))</f>
        <v>9</v>
      </c>
      <c r="K211" s="174">
        <f>IF(I211="","",_xlfn.XLOOKUP(I211,I$3:I210,K$3:K210,0,,-1)+IF($D211=" ",1,0))</f>
        <v>0</v>
      </c>
      <c r="L211" s="84">
        <v>3.04</v>
      </c>
      <c r="M211" s="85">
        <v>51</v>
      </c>
      <c r="N211" s="294"/>
      <c r="O211" s="86">
        <f>IF(OR(W210="",W211=""),"",ROUND(IF(L212&gt;0,IF(M211&gt;0,M211,IF(M210&gt;0,IF(N210=TRUE,ROUND((M210*W211)/W210,0),(M210*W211)/W210),IF(M211&gt;0,IF(N210=TRUE,ROUND(M211,0),M211),IF(M212&gt;0,IF(N210=TRUE,ROUND(O212*W211/W212,0),O212*W211/W212),0)))),IF(M211&gt;0,M211,IF(N210=TRUE,ROUND((M210*W211)/W210,0),(M210*W211)/W210))),2))</f>
        <v>51</v>
      </c>
      <c r="P211" s="87">
        <f t="shared" si="82"/>
        <v>155.04</v>
      </c>
      <c r="Q211" s="277"/>
      <c r="R211" s="286"/>
      <c r="S211" s="286"/>
      <c r="T211" s="286"/>
      <c r="U211" s="286"/>
      <c r="V211" s="288"/>
      <c r="W211" s="88">
        <f>IF(L211="","",IF(L212&gt;0,(SUM(L210:L212)/L211)/(SUM(L210:L212)/L210+SUM(L210:L212)/L211+SUM(L210:L212)/L212),L210/SUM(L210:L211)))</f>
        <v>0.43177570093457945</v>
      </c>
      <c r="X211" s="311"/>
      <c r="Y211" s="298"/>
      <c r="Z211" s="298"/>
      <c r="AA211" s="227">
        <f t="shared" si="83"/>
        <v>104.03999999999999</v>
      </c>
      <c r="AB211" s="225">
        <f t="shared" si="83"/>
        <v>0</v>
      </c>
      <c r="AC211" s="225">
        <f t="shared" si="83"/>
        <v>0</v>
      </c>
      <c r="AD211" s="225">
        <f t="shared" si="83"/>
        <v>0</v>
      </c>
      <c r="AE211" s="225">
        <f t="shared" si="83"/>
        <v>0</v>
      </c>
      <c r="AF211" s="225">
        <f t="shared" si="83"/>
        <v>0</v>
      </c>
      <c r="AG211" s="224">
        <f t="shared" si="83"/>
        <v>0</v>
      </c>
      <c r="AH211" s="223">
        <f t="shared" si="68"/>
        <v>1</v>
      </c>
      <c r="AI211" s="224">
        <f t="shared" si="69"/>
        <v>0</v>
      </c>
      <c r="AJ211" s="223">
        <f t="shared" si="70"/>
        <v>0</v>
      </c>
      <c r="AK211" s="224">
        <f t="shared" si="71"/>
        <v>0</v>
      </c>
      <c r="AL211" s="223">
        <f t="shared" si="72"/>
        <v>0</v>
      </c>
      <c r="AM211" s="224">
        <f t="shared" si="73"/>
        <v>0</v>
      </c>
      <c r="AN211" s="223">
        <f t="shared" si="74"/>
        <v>0</v>
      </c>
      <c r="AO211" s="224">
        <f t="shared" si="75"/>
        <v>0</v>
      </c>
      <c r="AP211" s="223">
        <f t="shared" si="76"/>
        <v>0</v>
      </c>
      <c r="AQ211" s="224">
        <f t="shared" si="77"/>
        <v>0</v>
      </c>
      <c r="AR211" s="223">
        <f t="shared" si="78"/>
        <v>0</v>
      </c>
      <c r="AS211" s="224">
        <f t="shared" si="79"/>
        <v>0</v>
      </c>
      <c r="AT211" s="223">
        <f t="shared" si="80"/>
        <v>0</v>
      </c>
      <c r="AU211" s="225">
        <f t="shared" si="81"/>
        <v>0</v>
      </c>
      <c r="AV211" s="232" t="str">
        <f>IF($B210="","",$B210)</f>
        <v>7</v>
      </c>
    </row>
    <row r="212" spans="1:48" ht="14.5" customHeight="1" x14ac:dyDescent="0.2">
      <c r="A212" s="309"/>
      <c r="B212" s="283"/>
      <c r="C212" s="304"/>
      <c r="D212" s="90" t="s">
        <v>32</v>
      </c>
      <c r="E212" s="278"/>
      <c r="F212" s="292"/>
      <c r="G212" s="109"/>
      <c r="H212" s="278"/>
      <c r="I212" s="110"/>
      <c r="J212" s="112" t="str">
        <f>IF(I212="","",IF(_xlfn.XLOOKUP(I212,I$3:I211,$AV$3:AV211,0,,-1)=AV212,_xlfn.XLOOKUP(I212,I$3:I211,J$3:J211,1,,-1)+1,1))</f>
        <v/>
      </c>
      <c r="K212" s="115" t="str">
        <f>IF(I212="","",_xlfn.XLOOKUP(I212,I$3:I211,K$3:K211,0,,-1)+IF($D212=" ",1,0))</f>
        <v/>
      </c>
      <c r="L212" s="113"/>
      <c r="M212" s="96"/>
      <c r="N212" s="295"/>
      <c r="O212" s="114" t="str">
        <f>IF(OR(W210="",W211=""),"",IF(L212&gt;0,ROUND(IF(M212&gt;0,M212,IF(M210&gt;0,IF(N210=TRUE,ROUND((M210*W212)/W210,0),(M210*W212)/W210),IF(M211&gt;0,IF(N210=TRUE,ROUND((M211*W212)/W211,0),(M211*W212)/W211),IF(M212&gt;0,M212,0)))),2),""))</f>
        <v/>
      </c>
      <c r="P212" s="115" t="str">
        <f t="shared" si="82"/>
        <v/>
      </c>
      <c r="Q212" s="278"/>
      <c r="R212" s="278"/>
      <c r="S212" s="278"/>
      <c r="T212" s="278"/>
      <c r="U212" s="278"/>
      <c r="V212" s="289"/>
      <c r="W212" s="116" t="str">
        <f>IF(L212="","",(SUM(L210:L212)/L212)/(SUM(L210:L212)/L210+SUM(L210:L212)/L211+SUM(L210:L212)/L212))</f>
        <v/>
      </c>
      <c r="X212" s="311"/>
      <c r="Y212" s="298"/>
      <c r="Z212" s="298"/>
      <c r="AA212" s="225">
        <f t="shared" si="83"/>
        <v>0</v>
      </c>
      <c r="AB212" s="225">
        <f t="shared" si="83"/>
        <v>0</v>
      </c>
      <c r="AC212" s="225">
        <f t="shared" si="83"/>
        <v>0</v>
      </c>
      <c r="AD212" s="225">
        <f t="shared" si="83"/>
        <v>0</v>
      </c>
      <c r="AE212" s="225">
        <f t="shared" si="83"/>
        <v>0</v>
      </c>
      <c r="AF212" s="225">
        <f t="shared" si="83"/>
        <v>0</v>
      </c>
      <c r="AG212" s="224">
        <f t="shared" si="83"/>
        <v>0</v>
      </c>
      <c r="AH212" s="223">
        <f t="shared" si="68"/>
        <v>0</v>
      </c>
      <c r="AI212" s="224">
        <f t="shared" si="69"/>
        <v>0</v>
      </c>
      <c r="AJ212" s="223">
        <f t="shared" si="70"/>
        <v>0</v>
      </c>
      <c r="AK212" s="224">
        <f t="shared" si="71"/>
        <v>0</v>
      </c>
      <c r="AL212" s="223">
        <f t="shared" si="72"/>
        <v>0</v>
      </c>
      <c r="AM212" s="224">
        <f t="shared" si="73"/>
        <v>0</v>
      </c>
      <c r="AN212" s="223">
        <f t="shared" si="74"/>
        <v>0</v>
      </c>
      <c r="AO212" s="224">
        <f t="shared" si="75"/>
        <v>0</v>
      </c>
      <c r="AP212" s="223">
        <f t="shared" si="76"/>
        <v>0</v>
      </c>
      <c r="AQ212" s="224">
        <f t="shared" si="77"/>
        <v>0</v>
      </c>
      <c r="AR212" s="223">
        <f t="shared" si="78"/>
        <v>0</v>
      </c>
      <c r="AS212" s="224">
        <f t="shared" si="79"/>
        <v>0</v>
      </c>
      <c r="AT212" s="223">
        <f t="shared" si="80"/>
        <v>0</v>
      </c>
      <c r="AU212" s="225">
        <f t="shared" si="81"/>
        <v>0</v>
      </c>
      <c r="AV212" s="232" t="str">
        <f>IF($B210="","",$B210)</f>
        <v>7</v>
      </c>
    </row>
    <row r="213" spans="1:48" ht="14.5" customHeight="1" x14ac:dyDescent="0.2">
      <c r="A213" s="312" t="str">
        <f>IF(OR(D213="W",D214="W",D215="W",D213="1/2W",D214="1/2W",D215="1/2W",D213="1/2L",D214="1/2L",D215="1/2L"),"OK",IF(OR(D213="L",D214="L",D215="L"),"LOSS",IF(OR(D213="X",D214="X",D215="X"),"Anulado"," ")))</f>
        <v>OK</v>
      </c>
      <c r="B213" s="316" t="str">
        <f>IF(E213="","",$B210)</f>
        <v>7</v>
      </c>
      <c r="C213" s="302" t="str">
        <f>IF(E213=""," ","– "&amp;COUNTIF(B$3:B215,$B213))</f>
        <v>– 12</v>
      </c>
      <c r="D213" s="25" t="s">
        <v>28</v>
      </c>
      <c r="E213" s="325">
        <v>44720.791666666664</v>
      </c>
      <c r="F213" s="315" t="s">
        <v>513</v>
      </c>
      <c r="G213" s="117" t="s">
        <v>514</v>
      </c>
      <c r="H213" s="306" t="str">
        <f ca="1">IF(E213="","",IF(AND(DAY(E213)&lt;DAY(TODAY()),$A213=" "),"???",IF($A213=" ",IF(AND(DAY(E213)=DAY(TODAY()),HOUR(E213)&lt;=HOUR(NOW())+1),IF(AND(HOUR(E213)+2&lt;=HOUR(NOW()),DAY(E213)&lt;=DAY(TODAY()),MINUTE(E213)&lt;=MINUTE(NOW())),"???",IF(OR(MINUTE(E213)&lt;=MINUTE(NOW()),HOUR(E213)&lt;=HOUR(NOW())),"!!!","")),""),"")))</f>
        <v/>
      </c>
      <c r="I213" s="27" t="s">
        <v>23</v>
      </c>
      <c r="J213" s="175">
        <f>IF(I213="","",IF(_xlfn.XLOOKUP(I213,I$3:I212,$AV$3:AV212,0,,-1)=AV213,_xlfn.XLOOKUP(I213,I$3:I212,J$3:J212,1,,-1)+1,1))</f>
        <v>8</v>
      </c>
      <c r="K213" s="176">
        <f>IF(I213="","",_xlfn.XLOOKUP(I213,I$3:I212,K$3:K212,0,,-1)+IF($D213=" ",1,0))</f>
        <v>0</v>
      </c>
      <c r="L213" s="118">
        <v>2.99</v>
      </c>
      <c r="M213" s="119"/>
      <c r="N213" s="318" t="b">
        <v>0</v>
      </c>
      <c r="O213" s="102">
        <f>IF(OR(W213="",W214=""),"",ROUND(IF(L215&gt;0,IF(M213&gt;0,M213,IF(M214&gt;0,IF(N213=TRUE,ROUND((M214*W213)/W214,0),(M214*W213)/W214),IF(N213=TRUE,ROUND((M215*W213)/W215,0),(M215*W213)/W215))),IF(M213&gt;0,M213,IF(N213=TRUE,ROUND((M214*W213)/W214,0),(M214*W213)/W214))),2))</f>
        <v>65.13</v>
      </c>
      <c r="P213" s="33">
        <f t="shared" si="82"/>
        <v>194.73869999999999</v>
      </c>
      <c r="Q213" s="301">
        <f>IF($A213="Anulado",0,IF(OR($A213="LOSS",$A213="OK"),IF(OR($D213="W",$D213="1/2W",$D213="1/2L"),P213-O213,IF($D213="L",-O213,0))+IF(OR($D214="W",$D214="1/2W",$D214="1/2L"),P214-O214,IF($D214="L",-O214,0))+IF(OR($D215="W",$D215="1/2W",$D215="1/2L"),P215-O215,IF($D215="L",-O215,0)),IF(AND(OR($D213="W",$D213="1/2W",$D213="1/2L"),D214="W"),P213+P214-SUM(O213:O215)+_xlfn.XLOOKUP("X",D213:D215,O213:O215,0),IF(AND(D213=TRUE,D215="W"),P213+P215-SUM(O213:O215),IF(AND(D214="W",D215="W"),P214+P215-SUM(O213:O215)+_xlfn.XLOOKUP("X",D213:D215,O213:O215,0),IF(L215&gt;0,IF(OR($D213="W",$D213="1/2W",$D213="1/2L"),P213-SUM(O213:O215)+_xlfn.XLOOKUP("X",D213:D215,O213:O215,0),IF(OR($D213="W",$D213="1/2W",$D213="1/2L"),P214-SUM(O213:O215)+_xlfn.XLOOKUP("X",D213:D215,O213:O215,0),IF(OR($D213="W",$D213="1/2W",$D213="1/2L"),P215-SUM(O213:O215)+_xlfn.XLOOKUP("X",D213:D215,O213:O215,0),IF(SUM(P213:P215)/3-SUM(O213:O215)+_xlfn.XLOOKUP("X",D213:D215,O213:O215,0)&gt;0,SUM(P213:P215)/3-SUM(O213:O215)+_xlfn.XLOOKUP("X",D213:D215,O213:O215,0),LARGE(P213:P215,1)-SUM(O213:O215))))),IF(OR($D213="W",$D213="1/2W",$D213="1/2L"),P213-SUM(O213:O214)+_xlfn.XLOOKUP("X",D213:D215,O213:O215,0),IF(OR($D213="W",$D213="1/2W",$D213="1/2L"),P214-SUM(O213:O214)+_xlfn.XLOOKUP("X",D213:D215,O213:O215,0),SUM(P213:P214)/2-SUM(O213:O214)+_xlfn.XLOOKUP("X",D213:D215,O213:O215,0)))))))))</f>
        <v>38.610000000000014</v>
      </c>
      <c r="R213" s="300">
        <f>IF(Q213=0,0,Q213/SUM(O213:O215))</f>
        <v>0.24729392173189019</v>
      </c>
      <c r="S213" s="285">
        <f>IF($B213=$B210,IF(OR($A213="LOSS",$A213="OK",$A213="Anulada"),Q213,0)+S210,IF(OR($A213="LOSS",$A213="OK",$A213="Anulada"),Q213,0))</f>
        <v>-198.92750000000009</v>
      </c>
      <c r="T213" s="285">
        <f>IF($B213="",0,IF($B213=$B210,IF(G215="",IF(OR(G213="DNB1",G213="DNB2",G213="AH1(0)",G213="AH2(0)",G213="AH1(1)",G213="AH2(1)",G213="AH1(2)",G213="AH2(2)",G213="AH1(3)",G213="AH2(3)",G213="AH1(4)",G213="AH2(4)"),0,IF(Q213&lt;0,IF(G215="",SMALL(P213:P215,1)-SUM(O213:O215),0),SMALL(P213:P215,1)-SUM(O213:O215))),IF(Q213&lt;0,IF(G215="",SMALL(P213:P215,1)-SUM(O213:O215),0),SMALL(P213:P215,1)-SUM(O213:O215)))+T210,IF(G215="",IF(OR(G213="DNB1",G213="DNB2",G213="AH1(0)",G213="AH2(0)",G213="AH1(1)",G213="AH2(1)",G213="AH1(2)",G213="AH2(2)",G213="AH1(3)",G213="AH2(3)",G213="AH1(4)",G213="AH2(4)"),0,IF(Q213&lt;0,IF(G215="",SMALL(P213:P215,1)-SUM(O213:O215),0),SMALL(P213:P215,1)-SUM(O213:O215))),IF(Q213&lt;0,IF(G215="",SMALL(P213:P215,1)-SUM(O213:O215),0),SMALL(P213:P215,1)-SUM(O213:O215)))))</f>
        <v>-35.009300000000067</v>
      </c>
      <c r="U213" s="285">
        <f>IF($B213=$B210,IF(Q213&lt;0,IF(G215="",Q213,0),Q213)+U210,Q213)</f>
        <v>-198.92750000000009</v>
      </c>
      <c r="V213" s="287">
        <f>IF(U213=0,0,U213/X213)</f>
        <v>-8.4967452866454296E-2</v>
      </c>
      <c r="W213" s="34">
        <f>IF(L213="","",IF(L215&gt;0,(SUM(L213:L215)/L213)/(SUM(L213:L215)/L213+SUM(L213:L215)/L214+SUM(L213:L215)/L215),L214/SUM(L213:L214)))</f>
        <v>0.4171539961013645</v>
      </c>
      <c r="X213" s="322">
        <f>IF($B213=$B210,X210+SUM(O213:O215),SUM(O213:O215))</f>
        <v>2341.2199999999998</v>
      </c>
      <c r="Y213" s="285">
        <f>IF($A213=" ",SUM(O213:O215),0)+Y210</f>
        <v>0</v>
      </c>
      <c r="Z213" s="285">
        <f>IF($B213="","",Z210+Q213)</f>
        <v>-134.62290179104485</v>
      </c>
      <c r="AA213" s="225">
        <f t="shared" ref="AA213:AG222" si="84">IF($I213=AA$2,IF(OR($D213="W",$D213="1/2W",$D213="1/2L"),$P213-$O213,IF($D213="X",0,-$O213)),0)</f>
        <v>0</v>
      </c>
      <c r="AB213" s="225">
        <f t="shared" si="84"/>
        <v>0</v>
      </c>
      <c r="AC213" s="225">
        <f t="shared" si="84"/>
        <v>0</v>
      </c>
      <c r="AD213" s="225">
        <f t="shared" si="84"/>
        <v>0</v>
      </c>
      <c r="AE213" s="225">
        <f t="shared" si="84"/>
        <v>0</v>
      </c>
      <c r="AF213" s="227">
        <f t="shared" si="84"/>
        <v>-65.13</v>
      </c>
      <c r="AG213" s="224">
        <f t="shared" si="84"/>
        <v>0</v>
      </c>
      <c r="AH213" s="223">
        <f t="shared" si="68"/>
        <v>0</v>
      </c>
      <c r="AI213" s="224">
        <f t="shared" si="69"/>
        <v>0</v>
      </c>
      <c r="AJ213" s="223">
        <f t="shared" si="70"/>
        <v>0</v>
      </c>
      <c r="AK213" s="224">
        <f t="shared" si="71"/>
        <v>0</v>
      </c>
      <c r="AL213" s="223">
        <f t="shared" si="72"/>
        <v>0</v>
      </c>
      <c r="AM213" s="224">
        <f t="shared" si="73"/>
        <v>0</v>
      </c>
      <c r="AN213" s="223">
        <f t="shared" si="74"/>
        <v>0</v>
      </c>
      <c r="AO213" s="224">
        <f t="shared" si="75"/>
        <v>0</v>
      </c>
      <c r="AP213" s="223">
        <f t="shared" si="76"/>
        <v>0</v>
      </c>
      <c r="AQ213" s="224">
        <f t="shared" si="77"/>
        <v>0</v>
      </c>
      <c r="AR213" s="223">
        <f t="shared" si="78"/>
        <v>0</v>
      </c>
      <c r="AS213" s="224">
        <f t="shared" si="79"/>
        <v>1</v>
      </c>
      <c r="AT213" s="223">
        <f t="shared" si="80"/>
        <v>0</v>
      </c>
      <c r="AU213" s="225">
        <f t="shared" si="81"/>
        <v>0</v>
      </c>
      <c r="AV213" s="231" t="str">
        <f>IF($B213="","",$B213)</f>
        <v>7</v>
      </c>
    </row>
    <row r="214" spans="1:48" ht="14.5" customHeight="1" x14ac:dyDescent="0.2">
      <c r="A214" s="308"/>
      <c r="B214" s="282"/>
      <c r="C214" s="303"/>
      <c r="D214" s="39" t="s">
        <v>31</v>
      </c>
      <c r="E214" s="277"/>
      <c r="F214" s="291"/>
      <c r="G214" s="120" t="s">
        <v>101</v>
      </c>
      <c r="H214" s="277"/>
      <c r="I214" s="42" t="s">
        <v>18</v>
      </c>
      <c r="J214" s="177">
        <f>IF(I214="","",IF(_xlfn.XLOOKUP(I214,I$3:I213,$AV$3:AV213,0,,-1)=AV214,_xlfn.XLOOKUP(I214,I$3:I213,J$3:J213,1,,-1)+1,1))</f>
        <v>10</v>
      </c>
      <c r="K214" s="178">
        <f>IF(I214="","",_xlfn.XLOOKUP(I214,I$3:I213,K$3:K213,0,,-1)+IF($D214=" ",1,0))</f>
        <v>0</v>
      </c>
      <c r="L214" s="121">
        <v>2.14</v>
      </c>
      <c r="M214" s="122">
        <v>91</v>
      </c>
      <c r="N214" s="294"/>
      <c r="O214" s="47">
        <f>IF(OR(W213="",W214=""),"",ROUND(IF(L215&gt;0,IF(M214&gt;0,M214,IF(M213&gt;0,IF(N213=TRUE,ROUND((M213*W214)/W213,0),(M213*W214)/W213),IF(M214&gt;0,IF(N213=TRUE,ROUND(M214,0),M214),IF(M215&gt;0,IF(N213=TRUE,ROUND(O215*W214/W215,0),O215*W214/W215),0)))),IF(M214&gt;0,M214,IF(N213=TRUE,ROUND((M213*W214)/W213,0),(M213*W214)/W213))),2))</f>
        <v>91</v>
      </c>
      <c r="P214" s="48">
        <f t="shared" si="82"/>
        <v>194.74</v>
      </c>
      <c r="Q214" s="277"/>
      <c r="R214" s="286"/>
      <c r="S214" s="286"/>
      <c r="T214" s="286"/>
      <c r="U214" s="286"/>
      <c r="V214" s="288"/>
      <c r="W214" s="49">
        <f>IF(L214="","",IF(L215&gt;0,(SUM(L213:L215)/L214)/(SUM(L213:L215)/L213+SUM(L213:L215)/L214+SUM(L213:L215)/L215),L213/SUM(L213:L214)))</f>
        <v>0.58284600389863539</v>
      </c>
      <c r="X214" s="311"/>
      <c r="Y214" s="298"/>
      <c r="Z214" s="298"/>
      <c r="AA214" s="227">
        <f t="shared" si="84"/>
        <v>103.74000000000001</v>
      </c>
      <c r="AB214" s="225">
        <f t="shared" si="84"/>
        <v>0</v>
      </c>
      <c r="AC214" s="225">
        <f t="shared" si="84"/>
        <v>0</v>
      </c>
      <c r="AD214" s="225">
        <f t="shared" si="84"/>
        <v>0</v>
      </c>
      <c r="AE214" s="225">
        <f t="shared" si="84"/>
        <v>0</v>
      </c>
      <c r="AF214" s="225">
        <f t="shared" si="84"/>
        <v>0</v>
      </c>
      <c r="AG214" s="224">
        <f t="shared" si="84"/>
        <v>0</v>
      </c>
      <c r="AH214" s="223">
        <f t="shared" si="68"/>
        <v>1</v>
      </c>
      <c r="AI214" s="224">
        <f t="shared" si="69"/>
        <v>0</v>
      </c>
      <c r="AJ214" s="223">
        <f t="shared" si="70"/>
        <v>0</v>
      </c>
      <c r="AK214" s="224">
        <f t="shared" si="71"/>
        <v>0</v>
      </c>
      <c r="AL214" s="223">
        <f t="shared" si="72"/>
        <v>0</v>
      </c>
      <c r="AM214" s="224">
        <f t="shared" si="73"/>
        <v>0</v>
      </c>
      <c r="AN214" s="223">
        <f t="shared" si="74"/>
        <v>0</v>
      </c>
      <c r="AO214" s="224">
        <f t="shared" si="75"/>
        <v>0</v>
      </c>
      <c r="AP214" s="223">
        <f t="shared" si="76"/>
        <v>0</v>
      </c>
      <c r="AQ214" s="224">
        <f t="shared" si="77"/>
        <v>0</v>
      </c>
      <c r="AR214" s="223">
        <f t="shared" si="78"/>
        <v>0</v>
      </c>
      <c r="AS214" s="224">
        <f t="shared" si="79"/>
        <v>0</v>
      </c>
      <c r="AT214" s="223">
        <f t="shared" si="80"/>
        <v>0</v>
      </c>
      <c r="AU214" s="225">
        <f t="shared" si="81"/>
        <v>0</v>
      </c>
      <c r="AV214" s="231" t="str">
        <f>IF($B213="","",$B213)</f>
        <v>7</v>
      </c>
    </row>
    <row r="215" spans="1:48" ht="14.5" customHeight="1" x14ac:dyDescent="0.2">
      <c r="A215" s="309"/>
      <c r="B215" s="283"/>
      <c r="C215" s="304"/>
      <c r="D215" s="54" t="s">
        <v>32</v>
      </c>
      <c r="E215" s="278"/>
      <c r="F215" s="292"/>
      <c r="G215" s="134"/>
      <c r="H215" s="278"/>
      <c r="I215" s="57"/>
      <c r="J215" s="179" t="str">
        <f>IF(I215="","",IF(_xlfn.XLOOKUP(I215,I$3:I214,$AV$3:AV214,0,,-1)=AV215,_xlfn.XLOOKUP(I215,I$3:I214,J$3:J214,1,,-1)+1,1))</f>
        <v/>
      </c>
      <c r="K215" s="63" t="str">
        <f>IF(I215="","",_xlfn.XLOOKUP(I215,I$3:I214,K$3:K214,0,,-1)+IF($D215=" ",1,0))</f>
        <v/>
      </c>
      <c r="L215" s="55"/>
      <c r="M215" s="128"/>
      <c r="N215" s="295"/>
      <c r="O215" s="62" t="str">
        <f>IF(OR(W213="",W214=""),"",IF(L215&gt;0,ROUND(IF(M215&gt;0,M215,IF(M213&gt;0,IF(N213=TRUE,ROUND((M213*W215)/W213,0),(M213*W215)/W213),IF(M214&gt;0,IF(N213=TRUE,ROUND((M214*W215)/W214,0),(M214*W215)/W214),IF(M215&gt;0,M215,0)))),2),""))</f>
        <v/>
      </c>
      <c r="P215" s="63" t="str">
        <f t="shared" si="82"/>
        <v/>
      </c>
      <c r="Q215" s="278"/>
      <c r="R215" s="278"/>
      <c r="S215" s="278"/>
      <c r="T215" s="278"/>
      <c r="U215" s="278"/>
      <c r="V215" s="289"/>
      <c r="W215" s="64" t="str">
        <f>IF(L215="","",(SUM(L213:L215)/L215)/(SUM(L213:L215)/L213+SUM(L213:L215)/L214+SUM(L213:L215)/L215))</f>
        <v/>
      </c>
      <c r="X215" s="311"/>
      <c r="Y215" s="298"/>
      <c r="Z215" s="298"/>
      <c r="AA215" s="225">
        <f t="shared" si="84"/>
        <v>0</v>
      </c>
      <c r="AB215" s="225">
        <f t="shared" si="84"/>
        <v>0</v>
      </c>
      <c r="AC215" s="225">
        <f t="shared" si="84"/>
        <v>0</v>
      </c>
      <c r="AD215" s="225">
        <f t="shared" si="84"/>
        <v>0</v>
      </c>
      <c r="AE215" s="225">
        <f t="shared" si="84"/>
        <v>0</v>
      </c>
      <c r="AF215" s="225">
        <f t="shared" si="84"/>
        <v>0</v>
      </c>
      <c r="AG215" s="224">
        <f t="shared" si="84"/>
        <v>0</v>
      </c>
      <c r="AH215" s="223">
        <f t="shared" si="68"/>
        <v>0</v>
      </c>
      <c r="AI215" s="224">
        <f t="shared" si="69"/>
        <v>0</v>
      </c>
      <c r="AJ215" s="223">
        <f t="shared" si="70"/>
        <v>0</v>
      </c>
      <c r="AK215" s="224">
        <f t="shared" si="71"/>
        <v>0</v>
      </c>
      <c r="AL215" s="223">
        <f t="shared" si="72"/>
        <v>0</v>
      </c>
      <c r="AM215" s="224">
        <f t="shared" si="73"/>
        <v>0</v>
      </c>
      <c r="AN215" s="223">
        <f t="shared" si="74"/>
        <v>0</v>
      </c>
      <c r="AO215" s="224">
        <f t="shared" si="75"/>
        <v>0</v>
      </c>
      <c r="AP215" s="223">
        <f t="shared" si="76"/>
        <v>0</v>
      </c>
      <c r="AQ215" s="224">
        <f t="shared" si="77"/>
        <v>0</v>
      </c>
      <c r="AR215" s="223">
        <f t="shared" si="78"/>
        <v>0</v>
      </c>
      <c r="AS215" s="224">
        <f t="shared" si="79"/>
        <v>0</v>
      </c>
      <c r="AT215" s="223">
        <f t="shared" si="80"/>
        <v>0</v>
      </c>
      <c r="AU215" s="225">
        <f t="shared" si="81"/>
        <v>0</v>
      </c>
      <c r="AV215" s="231" t="str">
        <f>IF($B213="","",$B213)</f>
        <v>7</v>
      </c>
    </row>
    <row r="216" spans="1:48" ht="14.5" customHeight="1" x14ac:dyDescent="0.2">
      <c r="A216" s="307" t="str">
        <f>IF(OR(D216="W",D217="W",D218="W",D216="1/2W",D217="1/2W",D218="1/2W",D216="1/2L",D217="1/2L",D218="1/2L"),"OK",IF(OR(D216="L",D217="L",D218="L"),"LOSS",IF(OR(D216="X",D217="X",D218="X"),"Anulado"," ")))</f>
        <v>OK</v>
      </c>
      <c r="B216" s="317" t="str">
        <f>IF(E216="","",$B213)</f>
        <v>7</v>
      </c>
      <c r="C216" s="305" t="str">
        <f>IF(E216=""," ","– "&amp;COUNTIF(B$3:B218,$B216))</f>
        <v>– 13</v>
      </c>
      <c r="D216" s="65" t="s">
        <v>28</v>
      </c>
      <c r="E216" s="326">
        <v>44720.708333333336</v>
      </c>
      <c r="F216" s="314" t="s">
        <v>515</v>
      </c>
      <c r="G216" s="66" t="s">
        <v>36</v>
      </c>
      <c r="H216" s="313" t="str">
        <f ca="1">IF(E216="","",IF(AND(DAY(E216)&lt;DAY(TODAY()),$A216=" "),"???",IF($A216=" ",IF(AND(DAY(E216)=DAY(TODAY()),HOUR(E216)&lt;=HOUR(NOW())+1),IF(AND(HOUR(E216)+2&lt;=HOUR(NOW()),DAY(E216)&lt;=DAY(TODAY()),MINUTE(E216)&lt;=MINUTE(NOW())),"???",IF(OR(MINUTE(E216)&lt;=MINUTE(NOW()),HOUR(E216)&lt;=HOUR(NOW())),"!!!","")),""),"")))</f>
        <v/>
      </c>
      <c r="I216" s="67" t="s">
        <v>18</v>
      </c>
      <c r="J216" s="69">
        <f>IF(I216="","",IF(_xlfn.XLOOKUP(I216,I$3:I215,$AV$3:AV215,0,,-1)=AV216,_xlfn.XLOOKUP(I216,I$3:I215,J$3:J215,1,,-1)+1,1))</f>
        <v>11</v>
      </c>
      <c r="K216" s="173">
        <f>IF(I216="","",_xlfn.XLOOKUP(I216,I$3:I215,K$3:K215,0,,-1)+IF($D216=" ",1,0))</f>
        <v>0</v>
      </c>
      <c r="L216" s="70">
        <v>5.8</v>
      </c>
      <c r="M216" s="71">
        <v>22</v>
      </c>
      <c r="N216" s="293" t="b">
        <v>0</v>
      </c>
      <c r="O216" s="72">
        <f>IF(OR(W216="",W217=""),"",ROUND(IF(L218&gt;0,IF(M216&gt;0,M216,IF(M217&gt;0,IF(N216=TRUE,ROUND((M217*W216)/W217,0),(M217*W216)/W217),IF(N216=TRUE,ROUND((M218*W216)/W218,0),(M218*W216)/W218))),IF(M216&gt;0,M216,IF(N216=TRUE,ROUND((M217*W216)/W217,0),(M217*W216)/W217))),2))</f>
        <v>22</v>
      </c>
      <c r="P216" s="73">
        <f t="shared" si="82"/>
        <v>127.6</v>
      </c>
      <c r="Q216" s="320">
        <f>IF($A216="Anulado",0,IF(OR($A216="LOSS",$A216="OK"),IF(OR($D216="W",$D216="1/2W",$D216="1/2L"),P216-O216,IF($D216="L",-O216,0))+IF(OR($D217="W",$D217="1/2W",$D217="1/2L"),P217-O217,IF($D217="L",-O217,0))+IF(OR($D218="W",$D218="1/2W",$D218="1/2L"),P218-O218,IF($D218="L",-O218,0)),IF(AND(OR($D216="W",$D216="1/2W",$D216="1/2L"),D217="W"),P216+P217-SUM(O216:O218)+_xlfn.XLOOKUP("X",D216:D218,O216:O218,0),IF(AND(D216=TRUE,D218="W"),P216+P218-SUM(O216:O218),IF(AND(D217="W",D218="W"),P217+P218-SUM(O216:O218)+_xlfn.XLOOKUP("X",D216:D218,O216:O218,0),IF(L218&gt;0,IF(OR($D216="W",$D216="1/2W",$D216="1/2L"),P216-SUM(O216:O218)+_xlfn.XLOOKUP("X",D216:D218,O216:O218,0),IF(OR($D216="W",$D216="1/2W",$D216="1/2L"),P217-SUM(O216:O218)+_xlfn.XLOOKUP("X",D216:D218,O216:O218,0),IF(OR($D216="W",$D216="1/2W",$D216="1/2L"),P218-SUM(O216:O218)+_xlfn.XLOOKUP("X",D216:D218,O216:O218,0),IF(SUM(P216:P218)/3-SUM(O216:O218)+_xlfn.XLOOKUP("X",D216:D218,O216:O218,0)&gt;0,SUM(P216:P218)/3-SUM(O216:O218)+_xlfn.XLOOKUP("X",D216:D218,O216:O218,0),LARGE(P216:P218,1)-SUM(O216:O218))))),IF(OR($D216="W",$D216="1/2W",$D216="1/2L"),P216-SUM(O216:O217)+_xlfn.XLOOKUP("X",D216:D218,O216:O218,0),IF(OR($D216="W",$D216="1/2W",$D216="1/2L"),P217-SUM(O216:O217)+_xlfn.XLOOKUP("X",D216:D218,O216:O218,0),SUM(P216:P217)/2-SUM(O216:O217)+_xlfn.XLOOKUP("X",D216:D218,O216:O218,0)))))))))</f>
        <v>18.323359999999994</v>
      </c>
      <c r="R216" s="319">
        <f>IF(Q216=0,0,Q216/SUM(O216:O218))</f>
        <v>0.16767349926793551</v>
      </c>
      <c r="S216" s="296">
        <f>IF($B216=$B213,IF(OR($A216="LOSS",$A216="OK",$A216="Anulada"),Q216,0)+S213,IF(OR($A216="LOSS",$A216="OK",$A216="Anulada"),Q216,0))</f>
        <v>-180.60414000000009</v>
      </c>
      <c r="T216" s="296">
        <f>IF($B216=$B213,IF(Q216&lt;0,IF(G218="",Q216,0),Q216)+T213,Q216)</f>
        <v>-16.685940000000073</v>
      </c>
      <c r="U216" s="296">
        <f>IF($B216=$B213,IF(Q216&lt;0,IF(G218="",Q216,0),Q216)+U213,Q216)</f>
        <v>-180.60414000000009</v>
      </c>
      <c r="V216" s="323">
        <f>IF(U216=0,0,U216/X216)</f>
        <v>-7.370093450316266E-2</v>
      </c>
      <c r="W216" s="74">
        <f>IF(L216="","",IF(L218&gt;0,(SUM(L216:L218)/L216)/(SUM(L216:L218)/L216+SUM(L216:L218)/L217+SUM(L216:L218)/L218),L217/SUM(L216:L217)))</f>
        <v>0.20132194987606722</v>
      </c>
      <c r="X216" s="321">
        <f>IF($B216=$B213,X213+SUM(O216:O218),SUM(O216:O218))</f>
        <v>2450.5</v>
      </c>
      <c r="Y216" s="296">
        <f>IF($A216=" ",SUM(O216:O218),0)+Y213</f>
        <v>0</v>
      </c>
      <c r="Z216" s="296">
        <f>IF($B216="","",Z213+Q216)</f>
        <v>-116.29954179104486</v>
      </c>
      <c r="AA216" s="227">
        <f t="shared" si="84"/>
        <v>-22</v>
      </c>
      <c r="AB216" s="225">
        <f t="shared" si="84"/>
        <v>0</v>
      </c>
      <c r="AC216" s="225">
        <f t="shared" si="84"/>
        <v>0</v>
      </c>
      <c r="AD216" s="225">
        <f t="shared" si="84"/>
        <v>0</v>
      </c>
      <c r="AE216" s="225">
        <f t="shared" si="84"/>
        <v>0</v>
      </c>
      <c r="AF216" s="225">
        <f t="shared" si="84"/>
        <v>0</v>
      </c>
      <c r="AG216" s="224">
        <f t="shared" si="84"/>
        <v>0</v>
      </c>
      <c r="AH216" s="223">
        <f t="shared" si="68"/>
        <v>0</v>
      </c>
      <c r="AI216" s="224">
        <f t="shared" si="69"/>
        <v>1</v>
      </c>
      <c r="AJ216" s="223">
        <f t="shared" si="70"/>
        <v>0</v>
      </c>
      <c r="AK216" s="224">
        <f t="shared" si="71"/>
        <v>0</v>
      </c>
      <c r="AL216" s="223">
        <f t="shared" si="72"/>
        <v>0</v>
      </c>
      <c r="AM216" s="224">
        <f t="shared" si="73"/>
        <v>0</v>
      </c>
      <c r="AN216" s="223">
        <f t="shared" si="74"/>
        <v>0</v>
      </c>
      <c r="AO216" s="224">
        <f t="shared" si="75"/>
        <v>0</v>
      </c>
      <c r="AP216" s="223">
        <f t="shared" si="76"/>
        <v>0</v>
      </c>
      <c r="AQ216" s="224">
        <f t="shared" si="77"/>
        <v>0</v>
      </c>
      <c r="AR216" s="223">
        <f t="shared" si="78"/>
        <v>0</v>
      </c>
      <c r="AS216" s="224">
        <f t="shared" si="79"/>
        <v>0</v>
      </c>
      <c r="AT216" s="223">
        <f t="shared" si="80"/>
        <v>0</v>
      </c>
      <c r="AU216" s="225">
        <f t="shared" si="81"/>
        <v>0</v>
      </c>
      <c r="AV216" s="232" t="str">
        <f>IF($B216="","",$B216)</f>
        <v>7</v>
      </c>
    </row>
    <row r="217" spans="1:48" ht="14.5" customHeight="1" x14ac:dyDescent="0.2">
      <c r="A217" s="308"/>
      <c r="B217" s="282"/>
      <c r="C217" s="303"/>
      <c r="D217" s="79" t="s">
        <v>31</v>
      </c>
      <c r="E217" s="277"/>
      <c r="F217" s="291"/>
      <c r="G217" s="80" t="s">
        <v>514</v>
      </c>
      <c r="H217" s="277"/>
      <c r="I217" s="81" t="s">
        <v>23</v>
      </c>
      <c r="J217" s="83">
        <f>IF(I217="","",IF(_xlfn.XLOOKUP(I217,I$3:I216,$AV$3:AV216,0,,-1)=AV217,_xlfn.XLOOKUP(I217,I$3:I216,J$3:J216,1,,-1)+1,1))</f>
        <v>9</v>
      </c>
      <c r="K217" s="174">
        <f>IF(I217="","",_xlfn.XLOOKUP(I217,I$3:I216,K$3:K216,0,,-1)+IF($D217=" ",1,0))</f>
        <v>0</v>
      </c>
      <c r="L217" s="84">
        <v>1.462</v>
      </c>
      <c r="M217" s="85"/>
      <c r="N217" s="294"/>
      <c r="O217" s="86">
        <f>IF(OR(W216="",W217=""),"",ROUND(IF(L218&gt;0,IF(M217&gt;0,M217,IF(M216&gt;0,IF(N216=TRUE,ROUND((M216*W217)/W216,0),(M216*W217)/W216),IF(M217&gt;0,IF(N216=TRUE,ROUND(M217,0),M217),IF(M218&gt;0,IF(N216=TRUE,ROUND(O218*W217/W218,0),O218*W217/W218),0)))),IF(M217&gt;0,M217,IF(N216=TRUE,ROUND((M216*W217)/W216,0),(M216*W217)/W216))),2))</f>
        <v>87.28</v>
      </c>
      <c r="P217" s="87">
        <f t="shared" si="82"/>
        <v>127.60336</v>
      </c>
      <c r="Q217" s="277"/>
      <c r="R217" s="286"/>
      <c r="S217" s="286"/>
      <c r="T217" s="286"/>
      <c r="U217" s="286"/>
      <c r="V217" s="288"/>
      <c r="W217" s="88">
        <f>IF(L217="","",IF(L218&gt;0,(SUM(L216:L218)/L217)/(SUM(L216:L218)/L216+SUM(L216:L218)/L217+SUM(L216:L218)/L218),L216/SUM(L216:L217)))</f>
        <v>0.79867805012393278</v>
      </c>
      <c r="X217" s="311"/>
      <c r="Y217" s="298"/>
      <c r="Z217" s="298"/>
      <c r="AA217" s="225">
        <f t="shared" si="84"/>
        <v>0</v>
      </c>
      <c r="AB217" s="225">
        <f t="shared" si="84"/>
        <v>0</v>
      </c>
      <c r="AC217" s="225">
        <f t="shared" si="84"/>
        <v>0</v>
      </c>
      <c r="AD217" s="225">
        <f t="shared" si="84"/>
        <v>0</v>
      </c>
      <c r="AE217" s="225">
        <f t="shared" si="84"/>
        <v>0</v>
      </c>
      <c r="AF217" s="227">
        <f t="shared" si="84"/>
        <v>40.323359999999994</v>
      </c>
      <c r="AG217" s="224">
        <f t="shared" si="84"/>
        <v>0</v>
      </c>
      <c r="AH217" s="223">
        <f t="shared" si="68"/>
        <v>0</v>
      </c>
      <c r="AI217" s="224">
        <f t="shared" si="69"/>
        <v>0</v>
      </c>
      <c r="AJ217" s="223">
        <f t="shared" si="70"/>
        <v>0</v>
      </c>
      <c r="AK217" s="224">
        <f t="shared" si="71"/>
        <v>0</v>
      </c>
      <c r="AL217" s="223">
        <f t="shared" si="72"/>
        <v>0</v>
      </c>
      <c r="AM217" s="224">
        <f t="shared" si="73"/>
        <v>0</v>
      </c>
      <c r="AN217" s="223">
        <f t="shared" si="74"/>
        <v>0</v>
      </c>
      <c r="AO217" s="224">
        <f t="shared" si="75"/>
        <v>0</v>
      </c>
      <c r="AP217" s="223">
        <f t="shared" si="76"/>
        <v>0</v>
      </c>
      <c r="AQ217" s="224">
        <f t="shared" si="77"/>
        <v>0</v>
      </c>
      <c r="AR217" s="223">
        <f t="shared" si="78"/>
        <v>1</v>
      </c>
      <c r="AS217" s="224">
        <f t="shared" si="79"/>
        <v>0</v>
      </c>
      <c r="AT217" s="223">
        <f t="shared" si="80"/>
        <v>0</v>
      </c>
      <c r="AU217" s="225">
        <f t="shared" si="81"/>
        <v>0</v>
      </c>
      <c r="AV217" s="232" t="str">
        <f>IF($B216="","",$B216)</f>
        <v>7</v>
      </c>
    </row>
    <row r="218" spans="1:48" ht="14.5" customHeight="1" x14ac:dyDescent="0.2">
      <c r="A218" s="309"/>
      <c r="B218" s="283"/>
      <c r="C218" s="304"/>
      <c r="D218" s="90" t="s">
        <v>32</v>
      </c>
      <c r="E218" s="278"/>
      <c r="F218" s="292"/>
      <c r="G218" s="109"/>
      <c r="H218" s="278"/>
      <c r="I218" s="110"/>
      <c r="J218" s="112" t="str">
        <f>IF(I218="","",IF(_xlfn.XLOOKUP(I218,I$3:I217,$AV$3:AV217,0,,-1)=AV218,_xlfn.XLOOKUP(I218,I$3:I217,J$3:J217,1,,-1)+1,1))</f>
        <v/>
      </c>
      <c r="K218" s="115" t="str">
        <f>IF(I218="","",_xlfn.XLOOKUP(I218,I$3:I217,K$3:K217,0,,-1)+IF($D218=" ",1,0))</f>
        <v/>
      </c>
      <c r="L218" s="113"/>
      <c r="M218" s="96"/>
      <c r="N218" s="295"/>
      <c r="O218" s="114" t="str">
        <f>IF(OR(W216="",W217=""),"",IF(L218&gt;0,ROUND(IF(M218&gt;0,M218,IF(M216&gt;0,IF(N216=TRUE,ROUND((M216*W218)/W216,0),(M216*W218)/W216),IF(M217&gt;0,IF(N216=TRUE,ROUND((M217*W218)/W217,0),(M217*W218)/W217),IF(M218&gt;0,M218,0)))),2),""))</f>
        <v/>
      </c>
      <c r="P218" s="115" t="str">
        <f t="shared" si="82"/>
        <v/>
      </c>
      <c r="Q218" s="278"/>
      <c r="R218" s="278"/>
      <c r="S218" s="278"/>
      <c r="T218" s="278"/>
      <c r="U218" s="278"/>
      <c r="V218" s="289"/>
      <c r="W218" s="116" t="str">
        <f>IF(L218="","",(SUM(L216:L218)/L218)/(SUM(L216:L218)/L216+SUM(L216:L218)/L217+SUM(L216:L218)/L218))</f>
        <v/>
      </c>
      <c r="X218" s="311"/>
      <c r="Y218" s="298"/>
      <c r="Z218" s="298"/>
      <c r="AA218" s="225">
        <f t="shared" si="84"/>
        <v>0</v>
      </c>
      <c r="AB218" s="225">
        <f t="shared" si="84"/>
        <v>0</v>
      </c>
      <c r="AC218" s="225">
        <f t="shared" si="84"/>
        <v>0</v>
      </c>
      <c r="AD218" s="225">
        <f t="shared" si="84"/>
        <v>0</v>
      </c>
      <c r="AE218" s="225">
        <f t="shared" si="84"/>
        <v>0</v>
      </c>
      <c r="AF218" s="225">
        <f t="shared" si="84"/>
        <v>0</v>
      </c>
      <c r="AG218" s="224">
        <f t="shared" si="84"/>
        <v>0</v>
      </c>
      <c r="AH218" s="223">
        <f t="shared" si="68"/>
        <v>0</v>
      </c>
      <c r="AI218" s="224">
        <f t="shared" si="69"/>
        <v>0</v>
      </c>
      <c r="AJ218" s="223">
        <f t="shared" si="70"/>
        <v>0</v>
      </c>
      <c r="AK218" s="224">
        <f t="shared" si="71"/>
        <v>0</v>
      </c>
      <c r="AL218" s="223">
        <f t="shared" si="72"/>
        <v>0</v>
      </c>
      <c r="AM218" s="224">
        <f t="shared" si="73"/>
        <v>0</v>
      </c>
      <c r="AN218" s="223">
        <f t="shared" si="74"/>
        <v>0</v>
      </c>
      <c r="AO218" s="224">
        <f t="shared" si="75"/>
        <v>0</v>
      </c>
      <c r="AP218" s="223">
        <f t="shared" si="76"/>
        <v>0</v>
      </c>
      <c r="AQ218" s="224">
        <f t="shared" si="77"/>
        <v>0</v>
      </c>
      <c r="AR218" s="223">
        <f t="shared" si="78"/>
        <v>0</v>
      </c>
      <c r="AS218" s="224">
        <f t="shared" si="79"/>
        <v>0</v>
      </c>
      <c r="AT218" s="223">
        <f t="shared" si="80"/>
        <v>0</v>
      </c>
      <c r="AU218" s="225">
        <f t="shared" si="81"/>
        <v>0</v>
      </c>
      <c r="AV218" s="232" t="str">
        <f>IF($B216="","",$B216)</f>
        <v>7</v>
      </c>
    </row>
    <row r="219" spans="1:48" ht="14.5" customHeight="1" x14ac:dyDescent="0.2">
      <c r="A219" s="312" t="str">
        <f>IF(OR(D219="W",D220="W",D221="W",D219="1/2W",D220="1/2W",D221="1/2W",D219="1/2L",D220="1/2L",D221="1/2L"),"OK",IF(OR(D219="L",D220="L",D221="L"),"LOSS",IF(OR(D219="X",D220="X",D221="X"),"Anulado"," ")))</f>
        <v>OK</v>
      </c>
      <c r="B219" s="316" t="str">
        <f>IF(E219="","",$B216)</f>
        <v>7</v>
      </c>
      <c r="C219" s="302" t="str">
        <f>IF(E219=""," ","– "&amp;COUNTIF(B$3:B221,$B219))</f>
        <v>– 14</v>
      </c>
      <c r="D219" s="25" t="s">
        <v>28</v>
      </c>
      <c r="E219" s="325">
        <v>44719.697916666664</v>
      </c>
      <c r="F219" s="315" t="s">
        <v>516</v>
      </c>
      <c r="G219" s="117" t="s">
        <v>79</v>
      </c>
      <c r="H219" s="306" t="str">
        <f ca="1">IF(E219="","",IF(AND(DAY(E219)&lt;DAY(TODAY()),$A219=" "),"???",IF($A219=" ",IF(AND(DAY(E219)=DAY(TODAY()),HOUR(E219)&lt;=HOUR(NOW())+1),IF(AND(HOUR(E219)+2&lt;=HOUR(NOW()),DAY(E219)&lt;=DAY(TODAY()),MINUTE(E219)&lt;=MINUTE(NOW())),"???",IF(OR(MINUTE(E219)&lt;=MINUTE(NOW()),HOUR(E219)&lt;=HOUR(NOW())),"!!!","")),""),"")))</f>
        <v/>
      </c>
      <c r="I219" s="27" t="s">
        <v>21</v>
      </c>
      <c r="J219" s="175">
        <f>IF(I219="","",IF(_xlfn.XLOOKUP(I219,I$3:I218,$AV$3:AV218,0,,-1)=AV219,_xlfn.XLOOKUP(I219,I$3:I218,J$3:J218,1,,-1)+1,1))</f>
        <v>1</v>
      </c>
      <c r="K219" s="176">
        <f>IF(I219="","",_xlfn.XLOOKUP(I219,I$3:I218,K$3:K218,0,,-1)+IF($D219=" ",1,0))</f>
        <v>0</v>
      </c>
      <c r="L219" s="118">
        <v>1.5</v>
      </c>
      <c r="M219" s="119">
        <v>80</v>
      </c>
      <c r="N219" s="318" t="b">
        <v>0</v>
      </c>
      <c r="O219" s="102">
        <f>IF(OR(W219="",W220=""),"",ROUND(IF(L221&gt;0,IF(M219&gt;0,M219,IF(M220&gt;0,IF(N219=TRUE,ROUND((M220*W219)/W220,0),(M220*W219)/W220),IF(N219=TRUE,ROUND((M221*W219)/W221,0),(M221*W219)/W221))),IF(M219&gt;0,M219,IF(N219=TRUE,ROUND((M220*W219)/W220,0),(M220*W219)/W220))),2))</f>
        <v>80</v>
      </c>
      <c r="P219" s="33">
        <f t="shared" si="82"/>
        <v>120</v>
      </c>
      <c r="Q219" s="301">
        <f>IF($A219="Anulado",0,IF(OR($A219="LOSS",$A219="OK"),IF(OR($D219="W",$D219="1/2W",$D219="1/2L"),P219-O219,IF($D219="L",-O219,0))+IF(OR($D220="W",$D220="1/2W",$D220="1/2L"),P220-O220,IF($D220="L",-O220,0))+IF(OR($D221="W",$D221="1/2W",$D221="1/2L"),P221-O221,IF($D221="L",-O221,0)),IF(AND(OR($D219="W",$D219="1/2W",$D219="1/2L"),D220="W"),P219+P220-SUM(O219:O221)+_xlfn.XLOOKUP("X",D219:D221,O219:O221,0),IF(AND(D219=TRUE,D221="W"),P219+P221-SUM(O219:O221),IF(AND(D220="W",D221="W"),P220+P221-SUM(O219:O221)+_xlfn.XLOOKUP("X",D219:D221,O219:O221,0),IF(L221&gt;0,IF(OR($D219="W",$D219="1/2W",$D219="1/2L"),P219-SUM(O219:O221)+_xlfn.XLOOKUP("X",D219:D221,O219:O221,0),IF(OR($D219="W",$D219="1/2W",$D219="1/2L"),P220-SUM(O219:O221)+_xlfn.XLOOKUP("X",D219:D221,O219:O221,0),IF(OR($D219="W",$D219="1/2W",$D219="1/2L"),P221-SUM(O219:O221)+_xlfn.XLOOKUP("X",D219:D221,O219:O221,0),IF(SUM(P219:P221)/3-SUM(O219:O221)+_xlfn.XLOOKUP("X",D219:D221,O219:O221,0)&gt;0,SUM(P219:P221)/3-SUM(O219:O221)+_xlfn.XLOOKUP("X",D219:D221,O219:O221,0),LARGE(P219:P221,1)-SUM(O219:O221))))),IF(OR($D219="W",$D219="1/2W",$D219="1/2L"),P219-SUM(O219:O220)+_xlfn.XLOOKUP("X",D219:D221,O219:O221,0),IF(OR($D219="W",$D219="1/2W",$D219="1/2L"),P220-SUM(O219:O220)+_xlfn.XLOOKUP("X",D219:D221,O219:O221,0),SUM(P219:P220)/2-SUM(O219:O220)+_xlfn.XLOOKUP("X",D219:D221,O219:O221,0)))))))))</f>
        <v>8</v>
      </c>
      <c r="R219" s="300">
        <f>IF(Q219=0,0,Q219/SUM(O219:O221))</f>
        <v>7.1428571428571425E-2</v>
      </c>
      <c r="S219" s="285">
        <f>IF($B219=$B216,IF(OR($A219="LOSS",$A219="OK",$A219="Anulada"),Q219,0)+S216,IF(OR($A219="LOSS",$A219="OK",$A219="Anulada"),Q219,0))</f>
        <v>-172.60414000000009</v>
      </c>
      <c r="T219" s="285">
        <f>IF($B219="",0,IF($B219=$B216,IF(G221="",IF(OR(G219="DNB1",G219="DNB2",G219="AH1(0)",G219="AH2(0)",G219="AH1(1)",G219="AH2(1)",G219="AH1(2)",G219="AH2(2)",G219="AH1(3)",G219="AH2(3)",G219="AH1(4)",G219="AH2(4)"),0,IF(Q219&lt;0,IF(G221="",SMALL(P219:P221,1)-SUM(O219:O221),0),SMALL(P219:P221,1)-SUM(O219:O221))),IF(Q219&lt;0,IF(G221="",SMALL(P219:P221,1)-SUM(O219:O221),0),SMALL(P219:P221,1)-SUM(O219:O221)))+T216,IF(G221="",IF(OR(G219="DNB1",G219="DNB2",G219="AH1(0)",G219="AH2(0)",G219="AH1(1)",G219="AH2(1)",G219="AH1(2)",G219="AH2(2)",G219="AH1(3)",G219="AH2(3)",G219="AH1(4)",G219="AH2(4)"),0,IF(Q219&lt;0,IF(G221="",SMALL(P219:P221,1)-SUM(O219:O221),0),SMALL(P219:P221,1)-SUM(O219:O221))),IF(Q219&lt;0,IF(G221="",SMALL(P219:P221,1)-SUM(O219:O221),0),SMALL(P219:P221,1)-SUM(O219:O221)))))</f>
        <v>-16.685940000000073</v>
      </c>
      <c r="U219" s="285">
        <f>IF($B219=$B216,IF(Q219&lt;0,IF(G221="",Q219,0),Q219)+U216,Q219)</f>
        <v>-172.60414000000009</v>
      </c>
      <c r="V219" s="287">
        <f>IF(U219=0,0,U219/X219)</f>
        <v>-6.7357713170731748E-2</v>
      </c>
      <c r="W219" s="34">
        <f>IF(L219="","",IF(L221&gt;0,(SUM(L219:L221)/L219)/(SUM(L219:L221)/L219+SUM(L219:L221)/L220+SUM(L219:L221)/L221),L220/SUM(L219:L220)))</f>
        <v>0.7142857142857143</v>
      </c>
      <c r="X219" s="322">
        <f>IF($B219=$B216,X216+SUM(O219:O221),SUM(O219:O221))</f>
        <v>2562.5</v>
      </c>
      <c r="Y219" s="285">
        <f>IF($A219=" ",SUM(O219:O221),0)+Y216</f>
        <v>0</v>
      </c>
      <c r="Z219" s="285">
        <f>IF($B219="","",Z216+Q219)</f>
        <v>-108.29954179104486</v>
      </c>
      <c r="AA219" s="225">
        <f t="shared" si="84"/>
        <v>0</v>
      </c>
      <c r="AB219" s="225">
        <f t="shared" si="84"/>
        <v>0</v>
      </c>
      <c r="AC219" s="225">
        <f t="shared" si="84"/>
        <v>0</v>
      </c>
      <c r="AD219" s="227">
        <f t="shared" si="84"/>
        <v>-80</v>
      </c>
      <c r="AE219" s="225">
        <f t="shared" si="84"/>
        <v>0</v>
      </c>
      <c r="AF219" s="225">
        <f t="shared" si="84"/>
        <v>0</v>
      </c>
      <c r="AG219" s="224">
        <f t="shared" si="84"/>
        <v>0</v>
      </c>
      <c r="AH219" s="223">
        <f t="shared" si="68"/>
        <v>0</v>
      </c>
      <c r="AI219" s="224">
        <f t="shared" si="69"/>
        <v>0</v>
      </c>
      <c r="AJ219" s="223">
        <f t="shared" si="70"/>
        <v>0</v>
      </c>
      <c r="AK219" s="224">
        <f t="shared" si="71"/>
        <v>0</v>
      </c>
      <c r="AL219" s="223">
        <f t="shared" si="72"/>
        <v>0</v>
      </c>
      <c r="AM219" s="224">
        <f t="shared" si="73"/>
        <v>0</v>
      </c>
      <c r="AN219" s="223">
        <f t="shared" si="74"/>
        <v>0</v>
      </c>
      <c r="AO219" s="224">
        <f t="shared" si="75"/>
        <v>1</v>
      </c>
      <c r="AP219" s="223">
        <f t="shared" si="76"/>
        <v>0</v>
      </c>
      <c r="AQ219" s="224">
        <f t="shared" si="77"/>
        <v>0</v>
      </c>
      <c r="AR219" s="223">
        <f t="shared" si="78"/>
        <v>0</v>
      </c>
      <c r="AS219" s="224">
        <f t="shared" si="79"/>
        <v>0</v>
      </c>
      <c r="AT219" s="223">
        <f t="shared" si="80"/>
        <v>0</v>
      </c>
      <c r="AU219" s="225">
        <f t="shared" si="81"/>
        <v>0</v>
      </c>
      <c r="AV219" s="231" t="str">
        <f>IF($B219="","",$B219)</f>
        <v>7</v>
      </c>
    </row>
    <row r="220" spans="1:48" ht="14.5" customHeight="1" x14ac:dyDescent="0.2">
      <c r="A220" s="308"/>
      <c r="B220" s="282"/>
      <c r="C220" s="303"/>
      <c r="D220" s="39" t="s">
        <v>31</v>
      </c>
      <c r="E220" s="277"/>
      <c r="F220" s="291"/>
      <c r="G220" s="120" t="s">
        <v>35</v>
      </c>
      <c r="H220" s="277"/>
      <c r="I220" s="42" t="s">
        <v>19</v>
      </c>
      <c r="J220" s="177">
        <f>IF(I220="","",IF(_xlfn.XLOOKUP(I220,I$3:I219,$AV$3:AV219,0,,-1)=AV220,_xlfn.XLOOKUP(I220,I$3:I219,J$3:J219,1,,-1)+1,1))</f>
        <v>4</v>
      </c>
      <c r="K220" s="178">
        <f>IF(I220="","",_xlfn.XLOOKUP(I220,I$3:I219,K$3:K219,0,,-1)+IF($D220=" ",1,0))</f>
        <v>0</v>
      </c>
      <c r="L220" s="121">
        <v>3.75</v>
      </c>
      <c r="M220" s="122"/>
      <c r="N220" s="294"/>
      <c r="O220" s="47">
        <f>IF(OR(W219="",W220=""),"",ROUND(IF(L221&gt;0,IF(M220&gt;0,M220,IF(M219&gt;0,IF(N219=TRUE,ROUND((M219*W220)/W219,0),(M219*W220)/W219),IF(M220&gt;0,IF(N219=TRUE,ROUND(M220,0),M220),IF(M221&gt;0,IF(N219=TRUE,ROUND(O221*W220/W221,0),O221*W220/W221),0)))),IF(M220&gt;0,M220,IF(N219=TRUE,ROUND((M219*W220)/W219,0),(M219*W220)/W219))),2))</f>
        <v>32</v>
      </c>
      <c r="P220" s="48">
        <f t="shared" si="82"/>
        <v>120</v>
      </c>
      <c r="Q220" s="277"/>
      <c r="R220" s="286"/>
      <c r="S220" s="286"/>
      <c r="T220" s="286"/>
      <c r="U220" s="286"/>
      <c r="V220" s="288"/>
      <c r="W220" s="49">
        <f>IF(L220="","",IF(L221&gt;0,(SUM(L219:L221)/L220)/(SUM(L219:L221)/L219+SUM(L219:L221)/L220+SUM(L219:L221)/L221),L219/SUM(L219:L220)))</f>
        <v>0.2857142857142857</v>
      </c>
      <c r="X220" s="311"/>
      <c r="Y220" s="298"/>
      <c r="Z220" s="298"/>
      <c r="AA220" s="225">
        <f t="shared" si="84"/>
        <v>0</v>
      </c>
      <c r="AB220" s="227">
        <f t="shared" si="84"/>
        <v>88</v>
      </c>
      <c r="AC220" s="225">
        <f t="shared" si="84"/>
        <v>0</v>
      </c>
      <c r="AD220" s="225">
        <f t="shared" si="84"/>
        <v>0</v>
      </c>
      <c r="AE220" s="225">
        <f t="shared" si="84"/>
        <v>0</v>
      </c>
      <c r="AF220" s="225">
        <f t="shared" si="84"/>
        <v>0</v>
      </c>
      <c r="AG220" s="224">
        <f t="shared" si="84"/>
        <v>0</v>
      </c>
      <c r="AH220" s="223">
        <f t="shared" si="68"/>
        <v>0</v>
      </c>
      <c r="AI220" s="224">
        <f t="shared" si="69"/>
        <v>0</v>
      </c>
      <c r="AJ220" s="223">
        <f t="shared" si="70"/>
        <v>1</v>
      </c>
      <c r="AK220" s="224">
        <f t="shared" si="71"/>
        <v>0</v>
      </c>
      <c r="AL220" s="223">
        <f t="shared" si="72"/>
        <v>0</v>
      </c>
      <c r="AM220" s="224">
        <f t="shared" si="73"/>
        <v>0</v>
      </c>
      <c r="AN220" s="223">
        <f t="shared" si="74"/>
        <v>0</v>
      </c>
      <c r="AO220" s="224">
        <f t="shared" si="75"/>
        <v>0</v>
      </c>
      <c r="AP220" s="223">
        <f t="shared" si="76"/>
        <v>0</v>
      </c>
      <c r="AQ220" s="224">
        <f t="shared" si="77"/>
        <v>0</v>
      </c>
      <c r="AR220" s="223">
        <f t="shared" si="78"/>
        <v>0</v>
      </c>
      <c r="AS220" s="224">
        <f t="shared" si="79"/>
        <v>0</v>
      </c>
      <c r="AT220" s="223">
        <f t="shared" si="80"/>
        <v>0</v>
      </c>
      <c r="AU220" s="225">
        <f t="shared" si="81"/>
        <v>0</v>
      </c>
      <c r="AV220" s="231" t="str">
        <f>IF($B219="","",$B219)</f>
        <v>7</v>
      </c>
    </row>
    <row r="221" spans="1:48" ht="14.5" customHeight="1" x14ac:dyDescent="0.2">
      <c r="A221" s="309"/>
      <c r="B221" s="283"/>
      <c r="C221" s="304"/>
      <c r="D221" s="54" t="s">
        <v>32</v>
      </c>
      <c r="E221" s="278"/>
      <c r="F221" s="292"/>
      <c r="G221" s="134"/>
      <c r="H221" s="278"/>
      <c r="I221" s="57"/>
      <c r="J221" s="179" t="str">
        <f>IF(I221="","",IF(_xlfn.XLOOKUP(I221,I$3:I220,$AV$3:AV220,0,,-1)=AV221,_xlfn.XLOOKUP(I221,I$3:I220,J$3:J220,1,,-1)+1,1))</f>
        <v/>
      </c>
      <c r="K221" s="63" t="str">
        <f>IF(I221="","",_xlfn.XLOOKUP(I221,I$3:I220,K$3:K220,0,,-1)+IF($D221=" ",1,0))</f>
        <v/>
      </c>
      <c r="L221" s="55"/>
      <c r="M221" s="128"/>
      <c r="N221" s="295"/>
      <c r="O221" s="62" t="str">
        <f>IF(OR(W219="",W220=""),"",IF(L221&gt;0,ROUND(IF(M221&gt;0,M221,IF(M219&gt;0,IF(N219=TRUE,ROUND((M219*W221)/W219,0),(M219*W221)/W219),IF(M220&gt;0,IF(N219=TRUE,ROUND((M220*W221)/W220,0),(M220*W221)/W220),IF(M221&gt;0,M221,0)))),2),""))</f>
        <v/>
      </c>
      <c r="P221" s="63" t="str">
        <f t="shared" si="82"/>
        <v/>
      </c>
      <c r="Q221" s="278"/>
      <c r="R221" s="278"/>
      <c r="S221" s="278"/>
      <c r="T221" s="278"/>
      <c r="U221" s="278"/>
      <c r="V221" s="289"/>
      <c r="W221" s="64" t="str">
        <f>IF(L221="","",(SUM(L219:L221)/L221)/(SUM(L219:L221)/L219+SUM(L219:L221)/L220+SUM(L219:L221)/L221))</f>
        <v/>
      </c>
      <c r="X221" s="311"/>
      <c r="Y221" s="298"/>
      <c r="Z221" s="298"/>
      <c r="AA221" s="225">
        <f t="shared" si="84"/>
        <v>0</v>
      </c>
      <c r="AB221" s="225">
        <f t="shared" si="84"/>
        <v>0</v>
      </c>
      <c r="AC221" s="225">
        <f t="shared" si="84"/>
        <v>0</v>
      </c>
      <c r="AD221" s="225">
        <f t="shared" si="84"/>
        <v>0</v>
      </c>
      <c r="AE221" s="225">
        <f t="shared" si="84"/>
        <v>0</v>
      </c>
      <c r="AF221" s="225">
        <f t="shared" si="84"/>
        <v>0</v>
      </c>
      <c r="AG221" s="224">
        <f t="shared" si="84"/>
        <v>0</v>
      </c>
      <c r="AH221" s="223">
        <f t="shared" si="68"/>
        <v>0</v>
      </c>
      <c r="AI221" s="224">
        <f t="shared" si="69"/>
        <v>0</v>
      </c>
      <c r="AJ221" s="223">
        <f t="shared" si="70"/>
        <v>0</v>
      </c>
      <c r="AK221" s="224">
        <f t="shared" si="71"/>
        <v>0</v>
      </c>
      <c r="AL221" s="223">
        <f t="shared" si="72"/>
        <v>0</v>
      </c>
      <c r="AM221" s="224">
        <f t="shared" si="73"/>
        <v>0</v>
      </c>
      <c r="AN221" s="223">
        <f t="shared" si="74"/>
        <v>0</v>
      </c>
      <c r="AO221" s="224">
        <f t="shared" si="75"/>
        <v>0</v>
      </c>
      <c r="AP221" s="223">
        <f t="shared" si="76"/>
        <v>0</v>
      </c>
      <c r="AQ221" s="224">
        <f t="shared" si="77"/>
        <v>0</v>
      </c>
      <c r="AR221" s="223">
        <f t="shared" si="78"/>
        <v>0</v>
      </c>
      <c r="AS221" s="224">
        <f t="shared" si="79"/>
        <v>0</v>
      </c>
      <c r="AT221" s="223">
        <f t="shared" si="80"/>
        <v>0</v>
      </c>
      <c r="AU221" s="225">
        <f t="shared" si="81"/>
        <v>0</v>
      </c>
      <c r="AV221" s="231" t="str">
        <f>IF($B219="","",$B219)</f>
        <v>7</v>
      </c>
    </row>
    <row r="222" spans="1:48" ht="14.5" customHeight="1" x14ac:dyDescent="0.2">
      <c r="A222" s="307" t="str">
        <f>IF(OR(D222="W",D223="W",D224="W",D222="1/2W",D223="1/2W",D224="1/2W",D222="1/2L",D223="1/2L",D224="1/2L"),"OK",IF(OR(D222="L",D223="L",D224="L"),"LOSS",IF(OR(D222="X",D223="X",D224="X"),"Anulado"," ")))</f>
        <v>Anulado</v>
      </c>
      <c r="B222" s="317" t="str">
        <f>IF(E222="","",$B219)</f>
        <v>7</v>
      </c>
      <c r="C222" s="305" t="str">
        <f>IF(E222=""," ","– "&amp;COUNTIF(B$3:B224,$B222))</f>
        <v>– 15</v>
      </c>
      <c r="D222" s="65" t="s">
        <v>56</v>
      </c>
      <c r="E222" s="326">
        <v>44719.815972222219</v>
      </c>
      <c r="F222" s="314" t="s">
        <v>517</v>
      </c>
      <c r="G222" s="66" t="s">
        <v>290</v>
      </c>
      <c r="H222" s="313" t="str">
        <f ca="1">IF(E222="","",IF(AND(DAY(E222)&lt;DAY(TODAY()),$A222=" "),"???",IF($A222=" ",IF(AND(DAY(E222)=DAY(TODAY()),HOUR(E222)&lt;=HOUR(NOW())+1),IF(AND(HOUR(E222)+2&lt;=HOUR(NOW()),DAY(E222)&lt;=DAY(TODAY()),MINUTE(E222)&lt;=MINUTE(NOW())),"???",IF(OR(MINUTE(E222)&lt;=MINUTE(NOW()),HOUR(E222)&lt;=HOUR(NOW())),"!!!","")),""),"")))</f>
        <v/>
      </c>
      <c r="I222" s="67" t="s">
        <v>20</v>
      </c>
      <c r="J222" s="69">
        <f>IF(I222="","",IF(_xlfn.XLOOKUP(I222,I$3:I221,$AV$3:AV221,0,,-1)=AV222,_xlfn.XLOOKUP(I222,I$3:I221,J$3:J221,1,,-1)+1,1))</f>
        <v>5</v>
      </c>
      <c r="K222" s="173">
        <f>IF(I222="","",_xlfn.XLOOKUP(I222,I$3:I221,K$3:K221,0,,-1)+IF($D222=" ",1,0))</f>
        <v>0</v>
      </c>
      <c r="L222" s="70">
        <v>2.2000000000000002</v>
      </c>
      <c r="M222" s="71">
        <v>11.27</v>
      </c>
      <c r="N222" s="293" t="b">
        <v>1</v>
      </c>
      <c r="O222" s="72">
        <f>IF(OR(W222="",W223=""),"",ROUND(IF(L224&gt;0,IF(M222&gt;0,M222,IF(M223&gt;0,IF(N222=TRUE,ROUND((M223*W222)/W223,0),(M223*W222)/W223),IF(N222=TRUE,ROUND((M224*W222)/W224,0),(M224*W222)/W224))),IF(M222&gt;0,M222,IF(N222=TRUE,ROUND((M223*W222)/W223,0),(M223*W222)/W223))),2))</f>
        <v>11.27</v>
      </c>
      <c r="P222" s="73">
        <f t="shared" si="82"/>
        <v>24.794</v>
      </c>
      <c r="Q222" s="320">
        <f>IF($A222="Anulado",0,IF(OR($A222="LOSS",$A222="OK"),IF(OR($D222="W",$D222="1/2W",$D222="1/2L"),P222-O222,IF($D222="L",-O222,0))+IF(OR($D223="W",$D223="1/2W",$D223="1/2L"),P223-O223,IF($D223="L",-O223,0))+IF(OR($D224="W",$D224="1/2W",$D224="1/2L"),P224-O224,IF($D224="L",-O224,0)),IF(AND(OR($D222="W",$D222="1/2W",$D222="1/2L"),D223="W"),P222+P223-SUM(O222:O224)+_xlfn.XLOOKUP("X",D222:D224,O222:O224,0),IF(AND(D222=TRUE,D224="W"),P222+P224-SUM(O222:O224),IF(AND(D223="W",D224="W"),P223+P224-SUM(O222:O224)+_xlfn.XLOOKUP("X",D222:D224,O222:O224,0),IF(L224&gt;0,IF(OR($D222="W",$D222="1/2W",$D222="1/2L"),P222-SUM(O222:O224)+_xlfn.XLOOKUP("X",D222:D224,O222:O224,0),IF(OR($D222="W",$D222="1/2W",$D222="1/2L"),P223-SUM(O222:O224)+_xlfn.XLOOKUP("X",D222:D224,O222:O224,0),IF(OR($D222="W",$D222="1/2W",$D222="1/2L"),P224-SUM(O222:O224)+_xlfn.XLOOKUP("X",D222:D224,O222:O224,0),IF(SUM(P222:P224)/3-SUM(O222:O224)+_xlfn.XLOOKUP("X",D222:D224,O222:O224,0)&gt;0,SUM(P222:P224)/3-SUM(O222:O224)+_xlfn.XLOOKUP("X",D222:D224,O222:O224,0),LARGE(P222:P224,1)-SUM(O222:O224))))),IF(OR($D222="W",$D222="1/2W",$D222="1/2L"),P222-SUM(O222:O223)+_xlfn.XLOOKUP("X",D222:D224,O222:O224,0),IF(OR($D222="W",$D222="1/2W",$D222="1/2L"),P223-SUM(O222:O223)+_xlfn.XLOOKUP("X",D222:D224,O222:O224,0),SUM(P222:P223)/2-SUM(O222:O223)+_xlfn.XLOOKUP("X",D222:D224,O222:O224,0)))))))))</f>
        <v>0</v>
      </c>
      <c r="R222" s="319">
        <f>IF(Q222=0,0,Q222/SUM(O222:O224))</f>
        <v>0</v>
      </c>
      <c r="S222" s="296">
        <f>IF($B222=$B219,IF(OR($A222="LOSS",$A222="OK",$A222="Anulada"),Q222,0)+S219,IF(OR($A222="LOSS",$A222="OK",$A222="Anulada"),Q222,0))</f>
        <v>-172.60414000000009</v>
      </c>
      <c r="T222" s="296">
        <f>IF($B222=$B219,IF(Q222&lt;0,IF(G224="",Q222,0),Q222)+T219,Q222)</f>
        <v>-16.685940000000073</v>
      </c>
      <c r="U222" s="296">
        <f>IF($B222=$B219,IF(Q222&lt;0,IF(G224="",Q222,0),Q222)+U219,Q222)</f>
        <v>-172.60414000000009</v>
      </c>
      <c r="V222" s="323">
        <f>IF(U222=0,0,U222/X222)</f>
        <v>-6.6725739049084409E-2</v>
      </c>
      <c r="W222" s="74">
        <f>IF(L222="","",IF(L224&gt;0,(SUM(L222:L224)/L222)/(SUM(L222:L224)/L222+SUM(L222:L224)/L223+SUM(L222:L224)/L224),L223/SUM(L222:L223)))</f>
        <v>0.46458992455585302</v>
      </c>
      <c r="X222" s="321">
        <f>IF($B222=$B219,X219+SUM(O222:O224),SUM(O222:O224))</f>
        <v>2586.77</v>
      </c>
      <c r="Y222" s="296">
        <f>IF($A222=" ",SUM(O222:O224),0)+Y219</f>
        <v>0</v>
      </c>
      <c r="Z222" s="296">
        <f>IF($B222="","",Z219+Q222)</f>
        <v>-108.29954179104486</v>
      </c>
      <c r="AA222" s="225">
        <f t="shared" si="84"/>
        <v>0</v>
      </c>
      <c r="AB222" s="225">
        <f t="shared" si="84"/>
        <v>0</v>
      </c>
      <c r="AC222" s="225">
        <f t="shared" si="84"/>
        <v>0</v>
      </c>
      <c r="AD222" s="225">
        <f t="shared" si="84"/>
        <v>0</v>
      </c>
      <c r="AE222" s="225">
        <f t="shared" si="84"/>
        <v>0</v>
      </c>
      <c r="AF222" s="225">
        <f t="shared" si="84"/>
        <v>0</v>
      </c>
      <c r="AG222" s="224">
        <f t="shared" si="84"/>
        <v>0</v>
      </c>
      <c r="AH222" s="223">
        <f t="shared" si="68"/>
        <v>0</v>
      </c>
      <c r="AI222" s="224">
        <f t="shared" si="69"/>
        <v>0</v>
      </c>
      <c r="AJ222" s="223">
        <f t="shared" si="70"/>
        <v>0</v>
      </c>
      <c r="AK222" s="224">
        <f t="shared" si="71"/>
        <v>0</v>
      </c>
      <c r="AL222" s="223">
        <f t="shared" si="72"/>
        <v>0</v>
      </c>
      <c r="AM222" s="224">
        <f t="shared" si="73"/>
        <v>0</v>
      </c>
      <c r="AN222" s="223">
        <f t="shared" si="74"/>
        <v>0</v>
      </c>
      <c r="AO222" s="224">
        <f t="shared" si="75"/>
        <v>0</v>
      </c>
      <c r="AP222" s="223">
        <f t="shared" si="76"/>
        <v>0</v>
      </c>
      <c r="AQ222" s="224">
        <f t="shared" si="77"/>
        <v>0</v>
      </c>
      <c r="AR222" s="223">
        <f t="shared" si="78"/>
        <v>0</v>
      </c>
      <c r="AS222" s="224">
        <f t="shared" si="79"/>
        <v>0</v>
      </c>
      <c r="AT222" s="223">
        <f t="shared" si="80"/>
        <v>0</v>
      </c>
      <c r="AU222" s="225">
        <f t="shared" si="81"/>
        <v>0</v>
      </c>
      <c r="AV222" s="232" t="str">
        <f>IF($B222="","",$B222)</f>
        <v>7</v>
      </c>
    </row>
    <row r="223" spans="1:48" ht="14.5" customHeight="1" x14ac:dyDescent="0.2">
      <c r="A223" s="308"/>
      <c r="B223" s="282"/>
      <c r="C223" s="303"/>
      <c r="D223" s="79" t="s">
        <v>56</v>
      </c>
      <c r="E223" s="277"/>
      <c r="F223" s="291"/>
      <c r="G223" s="80" t="s">
        <v>309</v>
      </c>
      <c r="H223" s="277"/>
      <c r="I223" s="81" t="s">
        <v>21</v>
      </c>
      <c r="J223" s="83">
        <f>IF(I223="","",IF(_xlfn.XLOOKUP(I223,I$3:I222,$AV$3:AV222,0,,-1)=AV223,_xlfn.XLOOKUP(I223,I$3:I222,J$3:J222,1,,-1)+1,1))</f>
        <v>2</v>
      </c>
      <c r="K223" s="174">
        <f>IF(I223="","",_xlfn.XLOOKUP(I223,I$3:I222,K$3:K222,0,,-1)+IF($D223=" ",1,0))</f>
        <v>0</v>
      </c>
      <c r="L223" s="84">
        <v>1.909</v>
      </c>
      <c r="M223" s="85"/>
      <c r="N223" s="294"/>
      <c r="O223" s="86">
        <f>IF(OR(W222="",W223=""),"",ROUND(IF(L224&gt;0,IF(M223&gt;0,M223,IF(M222&gt;0,IF(N222=TRUE,ROUND((M222*W223)/W222,0),(M222*W223)/W222),IF(M223&gt;0,IF(N222=TRUE,ROUND(M223,0),M223),IF(M224&gt;0,IF(N222=TRUE,ROUND(O224*W223/W224,0),O224*W223/W224),0)))),IF(M223&gt;0,M223,IF(N222=TRUE,ROUND((M222*W223)/W222,0),(M222*W223)/W222))),2))</f>
        <v>13</v>
      </c>
      <c r="P223" s="87">
        <f t="shared" si="82"/>
        <v>24.817</v>
      </c>
      <c r="Q223" s="277"/>
      <c r="R223" s="286"/>
      <c r="S223" s="286"/>
      <c r="T223" s="286"/>
      <c r="U223" s="286"/>
      <c r="V223" s="288"/>
      <c r="W223" s="88">
        <f>IF(L223="","",IF(L224&gt;0,(SUM(L222:L224)/L223)/(SUM(L222:L224)/L222+SUM(L222:L224)/L223+SUM(L222:L224)/L224),L222/SUM(L222:L223)))</f>
        <v>0.53541007544414709</v>
      </c>
      <c r="X223" s="311"/>
      <c r="Y223" s="298"/>
      <c r="Z223" s="298"/>
      <c r="AA223" s="225">
        <f t="shared" ref="AA223:AG232" si="85">IF($I223=AA$2,IF(OR($D223="W",$D223="1/2W",$D223="1/2L"),$P223-$O223,IF($D223="X",0,-$O223)),0)</f>
        <v>0</v>
      </c>
      <c r="AB223" s="225">
        <f t="shared" si="85"/>
        <v>0</v>
      </c>
      <c r="AC223" s="225">
        <f t="shared" si="85"/>
        <v>0</v>
      </c>
      <c r="AD223" s="225">
        <f t="shared" si="85"/>
        <v>0</v>
      </c>
      <c r="AE223" s="225">
        <f t="shared" si="85"/>
        <v>0</v>
      </c>
      <c r="AF223" s="225">
        <f t="shared" si="85"/>
        <v>0</v>
      </c>
      <c r="AG223" s="224">
        <f t="shared" si="85"/>
        <v>0</v>
      </c>
      <c r="AH223" s="223">
        <f t="shared" si="68"/>
        <v>0</v>
      </c>
      <c r="AI223" s="224">
        <f t="shared" si="69"/>
        <v>0</v>
      </c>
      <c r="AJ223" s="223">
        <f t="shared" si="70"/>
        <v>0</v>
      </c>
      <c r="AK223" s="224">
        <f t="shared" si="71"/>
        <v>0</v>
      </c>
      <c r="AL223" s="223">
        <f t="shared" si="72"/>
        <v>0</v>
      </c>
      <c r="AM223" s="224">
        <f t="shared" si="73"/>
        <v>0</v>
      </c>
      <c r="AN223" s="223">
        <f t="shared" si="74"/>
        <v>0</v>
      </c>
      <c r="AO223" s="224">
        <f t="shared" si="75"/>
        <v>0</v>
      </c>
      <c r="AP223" s="223">
        <f t="shared" si="76"/>
        <v>0</v>
      </c>
      <c r="AQ223" s="224">
        <f t="shared" si="77"/>
        <v>0</v>
      </c>
      <c r="AR223" s="223">
        <f t="shared" si="78"/>
        <v>0</v>
      </c>
      <c r="AS223" s="224">
        <f t="shared" si="79"/>
        <v>0</v>
      </c>
      <c r="AT223" s="223">
        <f t="shared" si="80"/>
        <v>0</v>
      </c>
      <c r="AU223" s="225">
        <f t="shared" si="81"/>
        <v>0</v>
      </c>
      <c r="AV223" s="232" t="str">
        <f>IF($B222="","",$B222)</f>
        <v>7</v>
      </c>
    </row>
    <row r="224" spans="1:48" ht="14.5" customHeight="1" x14ac:dyDescent="0.2">
      <c r="A224" s="309"/>
      <c r="B224" s="283"/>
      <c r="C224" s="304"/>
      <c r="D224" s="90" t="s">
        <v>32</v>
      </c>
      <c r="E224" s="278"/>
      <c r="F224" s="292"/>
      <c r="G224" s="109"/>
      <c r="H224" s="278"/>
      <c r="I224" s="110"/>
      <c r="J224" s="112" t="str">
        <f>IF(I224="","",IF(_xlfn.XLOOKUP(I224,I$3:I223,$AV$3:AV223,0,,-1)=AV224,_xlfn.XLOOKUP(I224,I$3:I223,J$3:J223,1,,-1)+1,1))</f>
        <v/>
      </c>
      <c r="K224" s="115" t="str">
        <f>IF(I224="","",_xlfn.XLOOKUP(I224,I$3:I223,K$3:K223,0,,-1)+IF($D224=" ",1,0))</f>
        <v/>
      </c>
      <c r="L224" s="113"/>
      <c r="M224" s="96"/>
      <c r="N224" s="295"/>
      <c r="O224" s="114" t="str">
        <f>IF(OR(W222="",W223=""),"",IF(L224&gt;0,ROUND(IF(M224&gt;0,M224,IF(M222&gt;0,IF(N222=TRUE,ROUND((M222*W224)/W222,0),(M222*W224)/W222),IF(M223&gt;0,IF(N222=TRUE,ROUND((M223*W224)/W223,0),(M223*W224)/W223),IF(M224&gt;0,M224,0)))),2),""))</f>
        <v/>
      </c>
      <c r="P224" s="115" t="str">
        <f t="shared" si="82"/>
        <v/>
      </c>
      <c r="Q224" s="278"/>
      <c r="R224" s="278"/>
      <c r="S224" s="278"/>
      <c r="T224" s="278"/>
      <c r="U224" s="278"/>
      <c r="V224" s="289"/>
      <c r="W224" s="116" t="str">
        <f>IF(L224="","",(SUM(L222:L224)/L224)/(SUM(L222:L224)/L222+SUM(L222:L224)/L223+SUM(L222:L224)/L224))</f>
        <v/>
      </c>
      <c r="X224" s="311"/>
      <c r="Y224" s="298"/>
      <c r="Z224" s="298"/>
      <c r="AA224" s="225">
        <f t="shared" si="85"/>
        <v>0</v>
      </c>
      <c r="AB224" s="225">
        <f t="shared" si="85"/>
        <v>0</v>
      </c>
      <c r="AC224" s="225">
        <f t="shared" si="85"/>
        <v>0</v>
      </c>
      <c r="AD224" s="225">
        <f t="shared" si="85"/>
        <v>0</v>
      </c>
      <c r="AE224" s="225">
        <f t="shared" si="85"/>
        <v>0</v>
      </c>
      <c r="AF224" s="225">
        <f t="shared" si="85"/>
        <v>0</v>
      </c>
      <c r="AG224" s="224">
        <f t="shared" si="85"/>
        <v>0</v>
      </c>
      <c r="AH224" s="223">
        <f t="shared" si="68"/>
        <v>0</v>
      </c>
      <c r="AI224" s="224">
        <f t="shared" si="69"/>
        <v>0</v>
      </c>
      <c r="AJ224" s="223">
        <f t="shared" si="70"/>
        <v>0</v>
      </c>
      <c r="AK224" s="224">
        <f t="shared" si="71"/>
        <v>0</v>
      </c>
      <c r="AL224" s="223">
        <f t="shared" si="72"/>
        <v>0</v>
      </c>
      <c r="AM224" s="224">
        <f t="shared" si="73"/>
        <v>0</v>
      </c>
      <c r="AN224" s="223">
        <f t="shared" si="74"/>
        <v>0</v>
      </c>
      <c r="AO224" s="224">
        <f t="shared" si="75"/>
        <v>0</v>
      </c>
      <c r="AP224" s="223">
        <f t="shared" si="76"/>
        <v>0</v>
      </c>
      <c r="AQ224" s="224">
        <f t="shared" si="77"/>
        <v>0</v>
      </c>
      <c r="AR224" s="223">
        <f t="shared" si="78"/>
        <v>0</v>
      </c>
      <c r="AS224" s="224">
        <f t="shared" si="79"/>
        <v>0</v>
      </c>
      <c r="AT224" s="223">
        <f t="shared" si="80"/>
        <v>0</v>
      </c>
      <c r="AU224" s="225">
        <f t="shared" si="81"/>
        <v>0</v>
      </c>
      <c r="AV224" s="232" t="str">
        <f>IF($B222="","",$B222)</f>
        <v>7</v>
      </c>
    </row>
    <row r="225" spans="1:48" ht="14.5" customHeight="1" x14ac:dyDescent="0.2">
      <c r="A225" s="312" t="str">
        <f>IF(OR(D225="W",D226="W",D227="W",D225="1/2W",D226="1/2W",D227="1/2W",D225="1/2L",D226="1/2L",D227="1/2L"),"OK",IF(OR(D225="L",D226="L",D227="L"),"LOSS",IF(OR(D225="X",D226="X",D227="X"),"Anulado"," ")))</f>
        <v>OK</v>
      </c>
      <c r="B225" s="316" t="str">
        <f>IF(E225="","",$B222)</f>
        <v>7</v>
      </c>
      <c r="C225" s="302" t="str">
        <f>IF(E225=""," ","– "&amp;COUNTIF(B$3:B227,$B225))</f>
        <v>– 16</v>
      </c>
      <c r="D225" s="25" t="s">
        <v>31</v>
      </c>
      <c r="E225" s="325">
        <v>44720.3125</v>
      </c>
      <c r="F225" s="315" t="s">
        <v>518</v>
      </c>
      <c r="G225" s="117" t="s">
        <v>79</v>
      </c>
      <c r="H225" s="306" t="str">
        <f ca="1">IF(E225="","",IF(AND(DAY(E225)&lt;DAY(TODAY()),$A225=" "),"???",IF($A225=" ",IF(AND(DAY(E225)=DAY(TODAY()),HOUR(E225)&lt;=HOUR(NOW())+1),IF(AND(HOUR(E225)+2&lt;=HOUR(NOW()),DAY(E225)&lt;=DAY(TODAY()),MINUTE(E225)&lt;=MINUTE(NOW())),"???",IF(OR(MINUTE(E225)&lt;=MINUTE(NOW()),HOUR(E225)&lt;=HOUR(NOW())),"!!!","")),""),"")))</f>
        <v/>
      </c>
      <c r="I225" s="27" t="s">
        <v>23</v>
      </c>
      <c r="J225" s="175">
        <f>IF(I225="","",IF(_xlfn.XLOOKUP(I225,I$3:I224,$AV$3:AV224,0,,-1)=AV225,_xlfn.XLOOKUP(I225,I$3:I224,J$3:J224,1,,-1)+1,1))</f>
        <v>10</v>
      </c>
      <c r="K225" s="176">
        <f>IF(I225="","",_xlfn.XLOOKUP(I225,I$3:I224,K$3:K224,0,,-1)+IF($D225=" ",1,0))</f>
        <v>0</v>
      </c>
      <c r="L225" s="118">
        <v>1.9</v>
      </c>
      <c r="M225" s="119"/>
      <c r="N225" s="318" t="b">
        <v>0</v>
      </c>
      <c r="O225" s="102">
        <f>IF(OR(W225="",W226=""),"",ROUND(IF(L227&gt;0,IF(M225&gt;0,M225,IF(M226&gt;0,IF(N225=TRUE,ROUND((M226*W225)/W226,0),(M226*W225)/W226),IF(N225=TRUE,ROUND((M227*W225)/W227,0),(M227*W225)/W227))),IF(M225&gt;0,M225,IF(N225=TRUE,ROUND((M226*W225)/W226,0),(M226*W225)/W226))),2))</f>
        <v>81.11</v>
      </c>
      <c r="P225" s="33">
        <f t="shared" si="82"/>
        <v>154.10899999999998</v>
      </c>
      <c r="Q225" s="301">
        <f>IF($A225="Anulado",0,IF(OR($A225="LOSS",$A225="OK"),IF(OR($D225="W",$D225="1/2W",$D225="1/2L"),P225-O225,IF($D225="L",-O225,0))+IF(OR($D226="W",$D226="1/2W",$D226="1/2L"),P226-O226,IF($D226="L",-O226,0))+IF(OR($D227="W",$D227="1/2W",$D227="1/2L"),P227-O227,IF($D227="L",-O227,0)),IF(AND(OR($D225="W",$D225="1/2W",$D225="1/2L"),D226="W"),P225+P226-SUM(O225:O227)+_xlfn.XLOOKUP("X",D225:D227,O225:O227,0),IF(AND(D225=TRUE,D227="W"),P225+P227-SUM(O225:O227),IF(AND(D226="W",D227="W"),P226+P227-SUM(O225:O227)+_xlfn.XLOOKUP("X",D225:D227,O225:O227,0),IF(L227&gt;0,IF(OR($D225="W",$D225="1/2W",$D225="1/2L"),P225-SUM(O225:O227)+_xlfn.XLOOKUP("X",D225:D227,O225:O227,0),IF(OR($D225="W",$D225="1/2W",$D225="1/2L"),P226-SUM(O225:O227)+_xlfn.XLOOKUP("X",D225:D227,O225:O227,0),IF(OR($D225="W",$D225="1/2W",$D225="1/2L"),P227-SUM(O225:O227)+_xlfn.XLOOKUP("X",D225:D227,O225:O227,0),IF(SUM(P225:P227)/3-SUM(O225:O227)+_xlfn.XLOOKUP("X",D225:D227,O225:O227,0)&gt;0,SUM(P225:P227)/3-SUM(O225:O227)+_xlfn.XLOOKUP("X",D225:D227,O225:O227,0),LARGE(P225:P227,1)-SUM(O225:O227))))),IF(OR($D225="W",$D225="1/2W",$D225="1/2L"),P225-SUM(O225:O226)+_xlfn.XLOOKUP("X",D225:D227,O225:O227,0),IF(OR($D225="W",$D225="1/2W",$D225="1/2L"),P226-SUM(O225:O226)+_xlfn.XLOOKUP("X",D225:D227,O225:O227,0),SUM(P225:P226)/2-SUM(O225:O226)+_xlfn.XLOOKUP("X",D225:D227,O225:O227,0)))))))))</f>
        <v>5.998999999999981</v>
      </c>
      <c r="R225" s="300">
        <f>IF(Q225=0,0,Q225/SUM(O225:O227))</f>
        <v>4.0503679697521978E-2</v>
      </c>
      <c r="S225" s="285">
        <f>IF($B225=$B222,IF(OR($A225="LOSS",$A225="OK",$A225="Anulada"),Q225,0)+S222,IF(OR($A225="LOSS",$A225="OK",$A225="Anulada"),Q225,0))</f>
        <v>-166.60514000000012</v>
      </c>
      <c r="T225" s="285">
        <f>IF($B225="",0,IF($B225=$B222,IF(G227="",IF(OR(G225="DNB1",G225="DNB2",G225="AH1(0)",G225="AH2(0)",G225="AH1(1)",G225="AH2(1)",G225="AH1(2)",G225="AH2(2)",G225="AH1(3)",G225="AH2(3)",G225="AH1(4)",G225="AH2(4)"),0,IF(Q225&lt;0,IF(G227="",SMALL(P225:P227,1)-SUM(O225:O227),0),SMALL(P225:P227,1)-SUM(O225:O227))),IF(Q225&lt;0,IF(G227="",SMALL(P225:P227,1)-SUM(O225:O227),0),SMALL(P225:P227,1)-SUM(O225:O227)))+T222,IF(G227="",IF(OR(G225="DNB1",G225="DNB2",G225="AH1(0)",G225="AH2(0)",G225="AH1(1)",G225="AH2(1)",G225="AH1(2)",G225="AH2(2)",G225="AH1(3)",G225="AH2(3)",G225="AH1(4)",G225="AH2(4)"),0,IF(Q225&lt;0,IF(G227="",SMALL(P225:P227,1)-SUM(O225:O227),0),SMALL(P225:P227,1)-SUM(O225:O227))),IF(Q225&lt;0,IF(G227="",SMALL(P225:P227,1)-SUM(O225:O227),0),SMALL(P225:P227,1)-SUM(O225:O227)))))</f>
        <v>-16.685940000000073</v>
      </c>
      <c r="U225" s="285">
        <f>IF($B225=$B222,IF(Q225&lt;0,IF(G227="",Q225,0),Q225)+U222,Q225)</f>
        <v>-166.60514000000012</v>
      </c>
      <c r="V225" s="287">
        <f>IF(U225=0,0,U225/X225)</f>
        <v>-6.0918628970923809E-2</v>
      </c>
      <c r="W225" s="34">
        <f>IF(L225="","",IF(L227&gt;0,(SUM(L225:L227)/L225)/(SUM(L225:L227)/L225+SUM(L225:L227)/L226+SUM(L225:L227)/L227),L226/SUM(L225:L226)))</f>
        <v>0.54761904761904767</v>
      </c>
      <c r="X225" s="322">
        <f>IF($B225=$B222,X222+SUM(O225:O227),SUM(O225:O227))</f>
        <v>2734.88</v>
      </c>
      <c r="Y225" s="285">
        <f>IF($A225=" ",SUM(O225:O227),0)+Y222</f>
        <v>0</v>
      </c>
      <c r="Z225" s="285">
        <f>IF($B225="","",Z222+Q225)</f>
        <v>-102.30054179104488</v>
      </c>
      <c r="AA225" s="225">
        <f t="shared" si="85"/>
        <v>0</v>
      </c>
      <c r="AB225" s="225">
        <f t="shared" si="85"/>
        <v>0</v>
      </c>
      <c r="AC225" s="225">
        <f t="shared" si="85"/>
        <v>0</v>
      </c>
      <c r="AD225" s="225">
        <f t="shared" si="85"/>
        <v>0</v>
      </c>
      <c r="AE225" s="225">
        <f t="shared" si="85"/>
        <v>0</v>
      </c>
      <c r="AF225" s="227">
        <f t="shared" si="85"/>
        <v>72.998999999999981</v>
      </c>
      <c r="AG225" s="224">
        <f t="shared" si="85"/>
        <v>0</v>
      </c>
      <c r="AH225" s="223">
        <f t="shared" si="68"/>
        <v>0</v>
      </c>
      <c r="AI225" s="224">
        <f t="shared" si="69"/>
        <v>0</v>
      </c>
      <c r="AJ225" s="223">
        <f t="shared" si="70"/>
        <v>0</v>
      </c>
      <c r="AK225" s="224">
        <f t="shared" si="71"/>
        <v>0</v>
      </c>
      <c r="AL225" s="223">
        <f t="shared" si="72"/>
        <v>0</v>
      </c>
      <c r="AM225" s="224">
        <f t="shared" si="73"/>
        <v>0</v>
      </c>
      <c r="AN225" s="223">
        <f t="shared" si="74"/>
        <v>0</v>
      </c>
      <c r="AO225" s="224">
        <f t="shared" si="75"/>
        <v>0</v>
      </c>
      <c r="AP225" s="223">
        <f t="shared" si="76"/>
        <v>0</v>
      </c>
      <c r="AQ225" s="224">
        <f t="shared" si="77"/>
        <v>0</v>
      </c>
      <c r="AR225" s="223">
        <f t="shared" si="78"/>
        <v>1</v>
      </c>
      <c r="AS225" s="224">
        <f t="shared" si="79"/>
        <v>0</v>
      </c>
      <c r="AT225" s="223">
        <f t="shared" si="80"/>
        <v>0</v>
      </c>
      <c r="AU225" s="225">
        <f t="shared" si="81"/>
        <v>0</v>
      </c>
      <c r="AV225" s="231" t="str">
        <f>IF($B225="","",$B225)</f>
        <v>7</v>
      </c>
    </row>
    <row r="226" spans="1:48" ht="14.5" customHeight="1" x14ac:dyDescent="0.2">
      <c r="A226" s="308"/>
      <c r="B226" s="282"/>
      <c r="C226" s="303"/>
      <c r="D226" s="39" t="s">
        <v>28</v>
      </c>
      <c r="E226" s="277"/>
      <c r="F226" s="291"/>
      <c r="G226" s="120" t="s">
        <v>35</v>
      </c>
      <c r="H226" s="277"/>
      <c r="I226" s="42" t="s">
        <v>21</v>
      </c>
      <c r="J226" s="177">
        <f>IF(I226="","",IF(_xlfn.XLOOKUP(I226,I$3:I225,$AV$3:AV225,0,,-1)=AV226,_xlfn.XLOOKUP(I226,I$3:I225,J$3:J225,1,,-1)+1,1))</f>
        <v>3</v>
      </c>
      <c r="K226" s="178">
        <f>IF(I226="","",_xlfn.XLOOKUP(I226,I$3:I225,K$3:K225,0,,-1)+IF($D226=" ",1,0))</f>
        <v>0</v>
      </c>
      <c r="L226" s="121">
        <v>2.2999999999999998</v>
      </c>
      <c r="M226" s="122">
        <v>67</v>
      </c>
      <c r="N226" s="294"/>
      <c r="O226" s="47">
        <f>IF(OR(W225="",W226=""),"",ROUND(IF(L227&gt;0,IF(M226&gt;0,M226,IF(M225&gt;0,IF(N225=TRUE,ROUND((M225*W226)/W225,0),(M225*W226)/W225),IF(M226&gt;0,IF(N225=TRUE,ROUND(M226,0),M226),IF(M227&gt;0,IF(N225=TRUE,ROUND(O227*W226/W227,0),O227*W226/W227),0)))),IF(M226&gt;0,M226,IF(N225=TRUE,ROUND((M225*W226)/W225,0),(M225*W226)/W225))),2))</f>
        <v>67</v>
      </c>
      <c r="P226" s="48">
        <f t="shared" si="82"/>
        <v>154.1</v>
      </c>
      <c r="Q226" s="277"/>
      <c r="R226" s="286"/>
      <c r="S226" s="286"/>
      <c r="T226" s="286"/>
      <c r="U226" s="286"/>
      <c r="V226" s="288"/>
      <c r="W226" s="49">
        <f>IF(L226="","",IF(L227&gt;0,(SUM(L225:L227)/L226)/(SUM(L225:L227)/L225+SUM(L225:L227)/L226+SUM(L225:L227)/L227),L225/SUM(L225:L226)))</f>
        <v>0.45238095238095244</v>
      </c>
      <c r="X226" s="311"/>
      <c r="Y226" s="298"/>
      <c r="Z226" s="298"/>
      <c r="AA226" s="225">
        <f t="shared" si="85"/>
        <v>0</v>
      </c>
      <c r="AB226" s="225">
        <f t="shared" si="85"/>
        <v>0</v>
      </c>
      <c r="AC226" s="225">
        <f t="shared" si="85"/>
        <v>0</v>
      </c>
      <c r="AD226" s="227">
        <f t="shared" si="85"/>
        <v>-67</v>
      </c>
      <c r="AE226" s="225">
        <f t="shared" si="85"/>
        <v>0</v>
      </c>
      <c r="AF226" s="225">
        <f t="shared" si="85"/>
        <v>0</v>
      </c>
      <c r="AG226" s="224">
        <f t="shared" si="85"/>
        <v>0</v>
      </c>
      <c r="AH226" s="223">
        <f t="shared" si="68"/>
        <v>0</v>
      </c>
      <c r="AI226" s="224">
        <f t="shared" si="69"/>
        <v>0</v>
      </c>
      <c r="AJ226" s="223">
        <f t="shared" si="70"/>
        <v>0</v>
      </c>
      <c r="AK226" s="224">
        <f t="shared" si="71"/>
        <v>0</v>
      </c>
      <c r="AL226" s="223">
        <f t="shared" si="72"/>
        <v>0</v>
      </c>
      <c r="AM226" s="224">
        <f t="shared" si="73"/>
        <v>0</v>
      </c>
      <c r="AN226" s="223">
        <f t="shared" si="74"/>
        <v>0</v>
      </c>
      <c r="AO226" s="224">
        <f t="shared" si="75"/>
        <v>1</v>
      </c>
      <c r="AP226" s="223">
        <f t="shared" si="76"/>
        <v>0</v>
      </c>
      <c r="AQ226" s="224">
        <f t="shared" si="77"/>
        <v>0</v>
      </c>
      <c r="AR226" s="223">
        <f t="shared" si="78"/>
        <v>0</v>
      </c>
      <c r="AS226" s="224">
        <f t="shared" si="79"/>
        <v>0</v>
      </c>
      <c r="AT226" s="223">
        <f t="shared" si="80"/>
        <v>0</v>
      </c>
      <c r="AU226" s="225">
        <f t="shared" si="81"/>
        <v>0</v>
      </c>
      <c r="AV226" s="231" t="str">
        <f>IF($B225="","",$B225)</f>
        <v>7</v>
      </c>
    </row>
    <row r="227" spans="1:48" ht="14.5" customHeight="1" x14ac:dyDescent="0.2">
      <c r="A227" s="309"/>
      <c r="B227" s="283"/>
      <c r="C227" s="304"/>
      <c r="D227" s="54" t="s">
        <v>32</v>
      </c>
      <c r="E227" s="278"/>
      <c r="F227" s="292"/>
      <c r="G227" s="134"/>
      <c r="H227" s="278"/>
      <c r="I227" s="57"/>
      <c r="J227" s="179" t="str">
        <f>IF(I227="","",IF(_xlfn.XLOOKUP(I227,I$3:I226,$AV$3:AV226,0,,-1)=AV227,_xlfn.XLOOKUP(I227,I$3:I226,J$3:J226,1,,-1)+1,1))</f>
        <v/>
      </c>
      <c r="K227" s="63" t="str">
        <f>IF(I227="","",_xlfn.XLOOKUP(I227,I$3:I226,K$3:K226,0,,-1)+IF($D227=" ",1,0))</f>
        <v/>
      </c>
      <c r="L227" s="55"/>
      <c r="M227" s="128"/>
      <c r="N227" s="295"/>
      <c r="O227" s="62" t="str">
        <f>IF(OR(W225="",W226=""),"",IF(L227&gt;0,ROUND(IF(M227&gt;0,M227,IF(M225&gt;0,IF(N225=TRUE,ROUND((M225*W227)/W225,0),(M225*W227)/W225),IF(M226&gt;0,IF(N225=TRUE,ROUND((M226*W227)/W226,0),(M226*W227)/W226),IF(M227&gt;0,M227,0)))),2),""))</f>
        <v/>
      </c>
      <c r="P227" s="63" t="str">
        <f t="shared" si="82"/>
        <v/>
      </c>
      <c r="Q227" s="278"/>
      <c r="R227" s="278"/>
      <c r="S227" s="278"/>
      <c r="T227" s="278"/>
      <c r="U227" s="278"/>
      <c r="V227" s="289"/>
      <c r="W227" s="64" t="str">
        <f>IF(L227="","",(SUM(L225:L227)/L227)/(SUM(L225:L227)/L225+SUM(L225:L227)/L226+SUM(L225:L227)/L227))</f>
        <v/>
      </c>
      <c r="X227" s="311"/>
      <c r="Y227" s="298"/>
      <c r="Z227" s="298"/>
      <c r="AA227" s="225">
        <f t="shared" si="85"/>
        <v>0</v>
      </c>
      <c r="AB227" s="225">
        <f t="shared" si="85"/>
        <v>0</v>
      </c>
      <c r="AC227" s="225">
        <f t="shared" si="85"/>
        <v>0</v>
      </c>
      <c r="AD227" s="225">
        <f t="shared" si="85"/>
        <v>0</v>
      </c>
      <c r="AE227" s="225">
        <f t="shared" si="85"/>
        <v>0</v>
      </c>
      <c r="AF227" s="225">
        <f t="shared" si="85"/>
        <v>0</v>
      </c>
      <c r="AG227" s="224">
        <f t="shared" si="85"/>
        <v>0</v>
      </c>
      <c r="AH227" s="223">
        <f t="shared" si="68"/>
        <v>0</v>
      </c>
      <c r="AI227" s="224">
        <f t="shared" si="69"/>
        <v>0</v>
      </c>
      <c r="AJ227" s="223">
        <f t="shared" si="70"/>
        <v>0</v>
      </c>
      <c r="AK227" s="224">
        <f t="shared" si="71"/>
        <v>0</v>
      </c>
      <c r="AL227" s="223">
        <f t="shared" si="72"/>
        <v>0</v>
      </c>
      <c r="AM227" s="224">
        <f t="shared" si="73"/>
        <v>0</v>
      </c>
      <c r="AN227" s="223">
        <f t="shared" si="74"/>
        <v>0</v>
      </c>
      <c r="AO227" s="224">
        <f t="shared" si="75"/>
        <v>0</v>
      </c>
      <c r="AP227" s="223">
        <f t="shared" si="76"/>
        <v>0</v>
      </c>
      <c r="AQ227" s="224">
        <f t="shared" si="77"/>
        <v>0</v>
      </c>
      <c r="AR227" s="223">
        <f t="shared" si="78"/>
        <v>0</v>
      </c>
      <c r="AS227" s="224">
        <f t="shared" si="79"/>
        <v>0</v>
      </c>
      <c r="AT227" s="223">
        <f t="shared" si="80"/>
        <v>0</v>
      </c>
      <c r="AU227" s="225">
        <f t="shared" si="81"/>
        <v>0</v>
      </c>
      <c r="AV227" s="231" t="str">
        <f>IF($B225="","",$B225)</f>
        <v>7</v>
      </c>
    </row>
    <row r="228" spans="1:48" ht="14.5" customHeight="1" x14ac:dyDescent="0.2">
      <c r="A228" s="307" t="str">
        <f>IF(OR(D228="W",D229="W",D230="W",D228="1/2W",D229="1/2W",D230="1/2W",D228="1/2L",D229="1/2L",D230="1/2L"),"OK",IF(OR(D228="L",D229="L",D230="L"),"LOSS",IF(OR(D228="X",D229="X",D230="X"),"Anulado"," ")))</f>
        <v>OK</v>
      </c>
      <c r="B228" s="317" t="str">
        <f>IF(E228="","",$B225)</f>
        <v>7</v>
      </c>
      <c r="C228" s="305" t="str">
        <f>IF(E228=""," ","– "&amp;COUNTIF(B$3:B230,$B228))</f>
        <v>– 17</v>
      </c>
      <c r="D228" s="65" t="s">
        <v>31</v>
      </c>
      <c r="E228" s="326">
        <v>44720.1875</v>
      </c>
      <c r="F228" s="314" t="s">
        <v>519</v>
      </c>
      <c r="G228" s="66" t="s">
        <v>153</v>
      </c>
      <c r="H228" s="313" t="str">
        <f ca="1">IF(E228="","",IF(AND(DAY(E228)&lt;DAY(TODAY()),$A228=" "),"???",IF($A228=" ",IF(AND(DAY(E228)=DAY(TODAY()),HOUR(E228)&lt;=HOUR(NOW())+1),IF(AND(HOUR(E228)+2&lt;=HOUR(NOW()),DAY(E228)&lt;=DAY(TODAY()),MINUTE(E228)&lt;=MINUTE(NOW())),"???",IF(OR(MINUTE(E228)&lt;=MINUTE(NOW()),HOUR(E228)&lt;=HOUR(NOW())),"!!!","")),""),"")))</f>
        <v/>
      </c>
      <c r="I228" s="67" t="s">
        <v>21</v>
      </c>
      <c r="J228" s="69">
        <f>IF(I228="","",IF(_xlfn.XLOOKUP(I228,I$3:I227,$AV$3:AV227,0,,-1)=AV228,_xlfn.XLOOKUP(I228,I$3:I227,J$3:J227,1,,-1)+1,1))</f>
        <v>4</v>
      </c>
      <c r="K228" s="173">
        <f>IF(I228="","",_xlfn.XLOOKUP(I228,I$3:I227,K$3:K227,0,,-1)+IF($D228=" ",1,0))</f>
        <v>0</v>
      </c>
      <c r="L228" s="70">
        <v>2.25</v>
      </c>
      <c r="M228" s="71">
        <v>0</v>
      </c>
      <c r="N228" s="293" t="b">
        <v>0</v>
      </c>
      <c r="O228" s="72">
        <v>0</v>
      </c>
      <c r="P228" s="73">
        <v>150</v>
      </c>
      <c r="Q228" s="320">
        <f>IF($A228="Anulado",0,IF(OR($A228="LOSS",$A228="OK"),IF(OR($D228="W",$D228="1/2W",$D228="1/2L"),P228-O228,IF($D228="L",-O228,0))+IF(OR($D229="W",$D229="1/2W",$D229="1/2L"),P229-O229,IF($D229="L",-O229,0))+IF(OR($D230="W",$D230="1/2W",$D230="1/2L"),P230-O230,IF($D230="L",-O230,0)),IF(AND(OR($D228="W",$D228="1/2W",$D228="1/2L"),D229="W"),P228+P229-SUM(O228:O230)+_xlfn.XLOOKUP("X",D228:D230,O228:O230,0),IF(AND(D228=TRUE,D230="W"),P228+P230-SUM(O228:O230),IF(AND(D229="W",D230="W"),P229+P230-SUM(O228:O230)+_xlfn.XLOOKUP("X",D228:D230,O228:O230,0),IF(L230&gt;0,IF(OR($D228="W",$D228="1/2W",$D228="1/2L"),P228-SUM(O228:O230)+_xlfn.XLOOKUP("X",D228:D230,O228:O230,0),IF(OR($D228="W",$D228="1/2W",$D228="1/2L"),P229-SUM(O228:O230)+_xlfn.XLOOKUP("X",D228:D230,O228:O230,0),IF(OR($D228="W",$D228="1/2W",$D228="1/2L"),P230-SUM(O228:O230)+_xlfn.XLOOKUP("X",D228:D230,O228:O230,0),IF(SUM(P228:P230)/3-SUM(O228:O230)+_xlfn.XLOOKUP("X",D228:D230,O228:O230,0)&gt;0,SUM(P228:P230)/3-SUM(O228:O230)+_xlfn.XLOOKUP("X",D228:D230,O228:O230,0),LARGE(P228:P230,1)-SUM(O228:O230))))),IF(OR($D228="W",$D228="1/2W",$D228="1/2L"),P228-SUM(O228:O229)+_xlfn.XLOOKUP("X",D228:D230,O228:O230,0),IF(OR($D228="W",$D228="1/2W",$D228="1/2L"),P229-SUM(O228:O229)+_xlfn.XLOOKUP("X",D228:D230,O228:O230,0),SUM(P228:P229)/2-SUM(O228:O229)+_xlfn.XLOOKUP("X",D228:D230,O228:O230,0)))))))))</f>
        <v>15</v>
      </c>
      <c r="R228" s="319">
        <f>IF(Q228=0,0,Q228/SUM(O228:O230))</f>
        <v>0.1111111111111111</v>
      </c>
      <c r="S228" s="296">
        <f>IF($B228=$B225,IF(OR($A228="LOSS",$A228="OK",$A228="Anulada"),Q228,0)+S225,IF(OR($A228="LOSS",$A228="OK",$A228="Anulada"),Q228,0))</f>
        <v>-151.60514000000012</v>
      </c>
      <c r="T228" s="296">
        <f>IF($B228=$B225,IF(Q228&lt;0,IF(G230="",Q228,0),Q228)+T225,Q228)</f>
        <v>-1.6859400000000733</v>
      </c>
      <c r="U228" s="296">
        <f>IF($B228=$B225,IF(Q228&lt;0,IF(G230="",Q228,0),Q228)+U225,Q228)</f>
        <v>-151.60514000000012</v>
      </c>
      <c r="V228" s="323">
        <f>IF(U228=0,0,U228/X228)</f>
        <v>-5.2826299357464461E-2</v>
      </c>
      <c r="W228" s="74">
        <f>IF(L228="","",IF(L230&gt;0,(SUM(L228:L230)/L228)/(SUM(L228:L230)/L228+SUM(L228:L230)/L229+SUM(L228:L230)/L230),L229/SUM(L228:L229)))</f>
        <v>0.47058823529411764</v>
      </c>
      <c r="X228" s="321">
        <f>IF($B228=$B225,X225+SUM(O228:O230),SUM(O228:O230))</f>
        <v>2869.88</v>
      </c>
      <c r="Y228" s="296">
        <f>IF($A228=" ",SUM(O228:O230),0)+Y225</f>
        <v>0</v>
      </c>
      <c r="Z228" s="296">
        <f>IF($B228="","",Z225+Q228)</f>
        <v>-87.300541791044878</v>
      </c>
      <c r="AA228" s="225">
        <f t="shared" si="85"/>
        <v>0</v>
      </c>
      <c r="AB228" s="225">
        <f t="shared" si="85"/>
        <v>0</v>
      </c>
      <c r="AC228" s="225">
        <f t="shared" si="85"/>
        <v>0</v>
      </c>
      <c r="AD228" s="227">
        <f t="shared" si="85"/>
        <v>150</v>
      </c>
      <c r="AE228" s="225">
        <f t="shared" si="85"/>
        <v>0</v>
      </c>
      <c r="AF228" s="225">
        <f t="shared" si="85"/>
        <v>0</v>
      </c>
      <c r="AG228" s="224">
        <f t="shared" si="85"/>
        <v>0</v>
      </c>
      <c r="AH228" s="223">
        <f t="shared" si="68"/>
        <v>0</v>
      </c>
      <c r="AI228" s="224">
        <f t="shared" si="69"/>
        <v>0</v>
      </c>
      <c r="AJ228" s="223">
        <f t="shared" si="70"/>
        <v>0</v>
      </c>
      <c r="AK228" s="224">
        <f t="shared" si="71"/>
        <v>0</v>
      </c>
      <c r="AL228" s="223">
        <f t="shared" si="72"/>
        <v>0</v>
      </c>
      <c r="AM228" s="224">
        <f t="shared" si="73"/>
        <v>0</v>
      </c>
      <c r="AN228" s="223">
        <f t="shared" si="74"/>
        <v>1</v>
      </c>
      <c r="AO228" s="224">
        <f t="shared" si="75"/>
        <v>0</v>
      </c>
      <c r="AP228" s="223">
        <f t="shared" si="76"/>
        <v>0</v>
      </c>
      <c r="AQ228" s="224">
        <f t="shared" si="77"/>
        <v>0</v>
      </c>
      <c r="AR228" s="223">
        <f t="shared" si="78"/>
        <v>0</v>
      </c>
      <c r="AS228" s="224">
        <f t="shared" si="79"/>
        <v>0</v>
      </c>
      <c r="AT228" s="223">
        <f t="shared" si="80"/>
        <v>0</v>
      </c>
      <c r="AU228" s="225">
        <f t="shared" si="81"/>
        <v>0</v>
      </c>
      <c r="AV228" s="232" t="str">
        <f>IF($B228="","",$B228)</f>
        <v>7</v>
      </c>
    </row>
    <row r="229" spans="1:48" ht="14.5" customHeight="1" x14ac:dyDescent="0.2">
      <c r="A229" s="308"/>
      <c r="B229" s="282"/>
      <c r="C229" s="303"/>
      <c r="D229" s="79" t="s">
        <v>28</v>
      </c>
      <c r="E229" s="277"/>
      <c r="F229" s="291"/>
      <c r="G229" s="80" t="s">
        <v>106</v>
      </c>
      <c r="H229" s="277"/>
      <c r="I229" s="81" t="s">
        <v>19</v>
      </c>
      <c r="J229" s="83">
        <f>IF(I229="","",IF(_xlfn.XLOOKUP(I229,I$3:I228,$AV$3:AV228,0,,-1)=AV229,_xlfn.XLOOKUP(I229,I$3:I228,J$3:J228,1,,-1)+1,1))</f>
        <v>5</v>
      </c>
      <c r="K229" s="174">
        <f>IF(I229="","",_xlfn.XLOOKUP(I229,I$3:I228,K$3:K228,0,,-1)+IF($D229=" ",1,0))</f>
        <v>0</v>
      </c>
      <c r="L229" s="84">
        <v>2</v>
      </c>
      <c r="M229" s="85">
        <v>135</v>
      </c>
      <c r="N229" s="294"/>
      <c r="O229" s="86">
        <f>IF(OR(W228="",W229=""),"",ROUND(IF(L230&gt;0,IF(M229&gt;0,M229,IF(M228&gt;0,IF(N228=TRUE,ROUND((M228*W229)/W228,0),(M228*W229)/W228),IF(M229&gt;0,IF(N228=TRUE,ROUND(M229,0),M229),IF(M230&gt;0,IF(N228=TRUE,ROUND(O230*W229/W230,0),O230*W229/W230),0)))),IF(M229&gt;0,M229,IF(N228=TRUE,ROUND((M228*W229)/W228,0),(M228*W229)/W228))),2))</f>
        <v>135</v>
      </c>
      <c r="P229" s="87">
        <f t="shared" ref="P229:P260" si="86">IF(OR(L229="",O229=""),"",IF($D229="1/2W",O229/2+O229/2*L229,IF($D229="1/2L",O229/2,O229*L229)))</f>
        <v>270</v>
      </c>
      <c r="Q229" s="277"/>
      <c r="R229" s="286"/>
      <c r="S229" s="286"/>
      <c r="T229" s="286"/>
      <c r="U229" s="286"/>
      <c r="V229" s="288"/>
      <c r="W229" s="88">
        <f>IF(L229="","",IF(L230&gt;0,(SUM(L228:L230)/L229)/(SUM(L228:L230)/L228+SUM(L228:L230)/L229+SUM(L228:L230)/L230),L228/SUM(L228:L229)))</f>
        <v>0.52941176470588236</v>
      </c>
      <c r="X229" s="311"/>
      <c r="Y229" s="298"/>
      <c r="Z229" s="298"/>
      <c r="AA229" s="225">
        <f t="shared" si="85"/>
        <v>0</v>
      </c>
      <c r="AB229" s="227">
        <f t="shared" si="85"/>
        <v>-135</v>
      </c>
      <c r="AC229" s="225">
        <f t="shared" si="85"/>
        <v>0</v>
      </c>
      <c r="AD229" s="225">
        <f t="shared" si="85"/>
        <v>0</v>
      </c>
      <c r="AE229" s="225">
        <f t="shared" si="85"/>
        <v>0</v>
      </c>
      <c r="AF229" s="225">
        <f t="shared" si="85"/>
        <v>0</v>
      </c>
      <c r="AG229" s="224">
        <f t="shared" si="85"/>
        <v>0</v>
      </c>
      <c r="AH229" s="223">
        <f t="shared" si="68"/>
        <v>0</v>
      </c>
      <c r="AI229" s="224">
        <f t="shared" si="69"/>
        <v>0</v>
      </c>
      <c r="AJ229" s="223">
        <f t="shared" si="70"/>
        <v>0</v>
      </c>
      <c r="AK229" s="224">
        <f t="shared" si="71"/>
        <v>1</v>
      </c>
      <c r="AL229" s="223">
        <f t="shared" si="72"/>
        <v>0</v>
      </c>
      <c r="AM229" s="224">
        <f t="shared" si="73"/>
        <v>0</v>
      </c>
      <c r="AN229" s="223">
        <f t="shared" si="74"/>
        <v>0</v>
      </c>
      <c r="AO229" s="224">
        <f t="shared" si="75"/>
        <v>0</v>
      </c>
      <c r="AP229" s="223">
        <f t="shared" si="76"/>
        <v>0</v>
      </c>
      <c r="AQ229" s="224">
        <f t="shared" si="77"/>
        <v>0</v>
      </c>
      <c r="AR229" s="223">
        <f t="shared" si="78"/>
        <v>0</v>
      </c>
      <c r="AS229" s="224">
        <f t="shared" si="79"/>
        <v>0</v>
      </c>
      <c r="AT229" s="223">
        <f t="shared" si="80"/>
        <v>0</v>
      </c>
      <c r="AU229" s="225">
        <f t="shared" si="81"/>
        <v>0</v>
      </c>
      <c r="AV229" s="232" t="str">
        <f>IF($B228="","",$B228)</f>
        <v>7</v>
      </c>
    </row>
    <row r="230" spans="1:48" ht="14.5" customHeight="1" x14ac:dyDescent="0.2">
      <c r="A230" s="309"/>
      <c r="B230" s="283"/>
      <c r="C230" s="304"/>
      <c r="D230" s="90" t="s">
        <v>32</v>
      </c>
      <c r="E230" s="278"/>
      <c r="F230" s="292"/>
      <c r="G230" s="109"/>
      <c r="H230" s="278"/>
      <c r="I230" s="110"/>
      <c r="J230" s="112" t="str">
        <f>IF(I230="","",IF(_xlfn.XLOOKUP(I230,I$3:I229,$AV$3:AV229,0,,-1)=AV230,_xlfn.XLOOKUP(I230,I$3:I229,J$3:J229,1,,-1)+1,1))</f>
        <v/>
      </c>
      <c r="K230" s="115" t="str">
        <f>IF(I230="","",_xlfn.XLOOKUP(I230,I$3:I229,K$3:K229,0,,-1)+IF($D230=" ",1,0))</f>
        <v/>
      </c>
      <c r="L230" s="113"/>
      <c r="M230" s="96"/>
      <c r="N230" s="295"/>
      <c r="O230" s="114" t="str">
        <f>IF(OR(W228="",W229=""),"",IF(L230&gt;0,ROUND(IF(M230&gt;0,M230,IF(M228&gt;0,IF(N228=TRUE,ROUND((M228*W230)/W228,0),(M228*W230)/W228),IF(M229&gt;0,IF(N228=TRUE,ROUND((M229*W230)/W229,0),(M229*W230)/W229),IF(M230&gt;0,M230,0)))),2),""))</f>
        <v/>
      </c>
      <c r="P230" s="115" t="str">
        <f t="shared" si="86"/>
        <v/>
      </c>
      <c r="Q230" s="278"/>
      <c r="R230" s="278"/>
      <c r="S230" s="278"/>
      <c r="T230" s="278"/>
      <c r="U230" s="278"/>
      <c r="V230" s="289"/>
      <c r="W230" s="116" t="str">
        <f>IF(L230="","",(SUM(L228:L230)/L230)/(SUM(L228:L230)/L228+SUM(L228:L230)/L229+SUM(L228:L230)/L230))</f>
        <v/>
      </c>
      <c r="X230" s="311"/>
      <c r="Y230" s="298"/>
      <c r="Z230" s="298"/>
      <c r="AA230" s="225">
        <f t="shared" si="85"/>
        <v>0</v>
      </c>
      <c r="AB230" s="225">
        <f t="shared" si="85"/>
        <v>0</v>
      </c>
      <c r="AC230" s="225">
        <f t="shared" si="85"/>
        <v>0</v>
      </c>
      <c r="AD230" s="225">
        <f t="shared" si="85"/>
        <v>0</v>
      </c>
      <c r="AE230" s="225">
        <f t="shared" si="85"/>
        <v>0</v>
      </c>
      <c r="AF230" s="225">
        <f t="shared" si="85"/>
        <v>0</v>
      </c>
      <c r="AG230" s="224">
        <f t="shared" si="85"/>
        <v>0</v>
      </c>
      <c r="AH230" s="223">
        <f t="shared" si="68"/>
        <v>0</v>
      </c>
      <c r="AI230" s="224">
        <f t="shared" si="69"/>
        <v>0</v>
      </c>
      <c r="AJ230" s="223">
        <f t="shared" si="70"/>
        <v>0</v>
      </c>
      <c r="AK230" s="224">
        <f t="shared" si="71"/>
        <v>0</v>
      </c>
      <c r="AL230" s="223">
        <f t="shared" si="72"/>
        <v>0</v>
      </c>
      <c r="AM230" s="224">
        <f t="shared" si="73"/>
        <v>0</v>
      </c>
      <c r="AN230" s="223">
        <f t="shared" si="74"/>
        <v>0</v>
      </c>
      <c r="AO230" s="224">
        <f t="shared" si="75"/>
        <v>0</v>
      </c>
      <c r="AP230" s="223">
        <f t="shared" si="76"/>
        <v>0</v>
      </c>
      <c r="AQ230" s="224">
        <f t="shared" si="77"/>
        <v>0</v>
      </c>
      <c r="AR230" s="223">
        <f t="shared" si="78"/>
        <v>0</v>
      </c>
      <c r="AS230" s="224">
        <f t="shared" si="79"/>
        <v>0</v>
      </c>
      <c r="AT230" s="223">
        <f t="shared" si="80"/>
        <v>0</v>
      </c>
      <c r="AU230" s="225">
        <f t="shared" si="81"/>
        <v>0</v>
      </c>
      <c r="AV230" s="232" t="str">
        <f>IF($B228="","",$B228)</f>
        <v>7</v>
      </c>
    </row>
    <row r="231" spans="1:48" ht="14.5" customHeight="1" x14ac:dyDescent="0.2">
      <c r="A231" s="312" t="str">
        <f>IF(OR(D231="W",D232="W",D233="W",D231="1/2W",D232="1/2W",D233="1/2W",D231="1/2L",D232="1/2L",D233="1/2L"),"OK",IF(OR(D231="L",D232="L",D233="L"),"LOSS",IF(OR(D231="X",D232="X",D233="X"),"Anulado"," ")))</f>
        <v>OK</v>
      </c>
      <c r="B231" s="316" t="s">
        <v>520</v>
      </c>
      <c r="C231" s="302" t="str">
        <f>IF(E231=""," ","– "&amp;COUNTIF(B$3:B233,$B231))</f>
        <v>– 1</v>
      </c>
      <c r="D231" s="25" t="s">
        <v>28</v>
      </c>
      <c r="E231" s="325">
        <v>44720.3125</v>
      </c>
      <c r="F231" s="315" t="s">
        <v>521</v>
      </c>
      <c r="G231" s="117" t="s">
        <v>452</v>
      </c>
      <c r="H231" s="306" t="str">
        <f ca="1">IF(E231="","",IF(AND(DAY(E231)&lt;DAY(TODAY()),$A231=" "),"???",IF($A231=" ",IF(AND(DAY(E231)=DAY(TODAY()),HOUR(E231)&lt;=HOUR(NOW())+1),IF(AND(HOUR(E231)+2&lt;=HOUR(NOW()),DAY(E231)&lt;=DAY(TODAY()),MINUTE(E231)&lt;=MINUTE(NOW())),"???",IF(OR(MINUTE(E231)&lt;=MINUTE(NOW()),HOUR(E231)&lt;=HOUR(NOW())),"!!!","")),""),"")))</f>
        <v/>
      </c>
      <c r="I231" s="27" t="s">
        <v>21</v>
      </c>
      <c r="J231" s="175">
        <f>IF(I231="","",IF(_xlfn.XLOOKUP(I231,I$3:I230,$AV$3:AV230,0,,-1)=AV231,_xlfn.XLOOKUP(I231,I$3:I230,J$3:J230,1,,-1)+1,1))</f>
        <v>1</v>
      </c>
      <c r="K231" s="176">
        <f>IF(I231="","",_xlfn.XLOOKUP(I231,I$3:I230,K$3:K230,0,,-1)+IF($D231=" ",1,0))</f>
        <v>0</v>
      </c>
      <c r="L231" s="118">
        <v>1.5</v>
      </c>
      <c r="M231" s="119">
        <v>11</v>
      </c>
      <c r="N231" s="318" t="b">
        <v>0</v>
      </c>
      <c r="O231" s="102">
        <f>IF(OR(W231="",W232=""),"",ROUND(IF(L233&gt;0,IF(M231&gt;0,M231,IF(M232&gt;0,IF(N231=TRUE,ROUND((M232*W231)/W232,0),(M232*W231)/W232),IF(N231=TRUE,ROUND((M233*W231)/W233,0),(M233*W231)/W233))),IF(M231&gt;0,M231,IF(N231=TRUE,ROUND((M232*W231)/W232,0),(M232*W231)/W232))),2))</f>
        <v>11</v>
      </c>
      <c r="P231" s="33">
        <f t="shared" si="86"/>
        <v>16.5</v>
      </c>
      <c r="Q231" s="301">
        <f>IF($A231="Anulado",0,IF(OR($A231="LOSS",$A231="OK"),IF(OR($D231="W",$D231="1/2W",$D231="1/2L"),P231-O231,IF($D231="L",-O231,0))+IF(OR($D232="W",$D232="1/2W",$D232="1/2L"),P232-O232,IF($D232="L",-O232,0))+IF(OR($D233="W",$D233="1/2W",$D233="1/2L"),P233-O233,IF($D233="L",-O233,0)),IF(AND(OR($D231="W",$D231="1/2W",$D231="1/2L"),D232="W"),P231+P232-SUM(O231:O233)+_xlfn.XLOOKUP("X",D231:D233,O231:O233,0),IF(AND(D231=TRUE,D233="W"),P231+P233-SUM(O231:O233),IF(AND(D232="W",D233="W"),P232+P233-SUM(O231:O233)+_xlfn.XLOOKUP("X",D231:D233,O231:O233,0),IF(L233&gt;0,IF(OR($D231="W",$D231="1/2W",$D231="1/2L"),P231-SUM(O231:O233)+_xlfn.XLOOKUP("X",D231:D233,O231:O233,0),IF(OR($D231="W",$D231="1/2W",$D231="1/2L"),P232-SUM(O231:O233)+_xlfn.XLOOKUP("X",D231:D233,O231:O233,0),IF(OR($D231="W",$D231="1/2W",$D231="1/2L"),P233-SUM(O231:O233)+_xlfn.XLOOKUP("X",D231:D233,O231:O233,0),IF(SUM(P231:P233)/3-SUM(O231:O233)+_xlfn.XLOOKUP("X",D231:D233,O231:O233,0)&gt;0,SUM(P231:P233)/3-SUM(O231:O233)+_xlfn.XLOOKUP("X",D231:D233,O231:O233,0),LARGE(P231:P233,1)-SUM(O231:O233))))),IF(OR($D231="W",$D231="1/2W",$D231="1/2L"),P231-SUM(O231:O232)+_xlfn.XLOOKUP("X",D231:D233,O231:O233,0),IF(OR($D231="W",$D231="1/2W",$D231="1/2L"),P232-SUM(O231:O232)+_xlfn.XLOOKUP("X",D231:D233,O231:O233,0),SUM(P231:P232)/2-SUM(O231:O232)+_xlfn.XLOOKUP("X",D231:D233,O231:O233,0)))))))))</f>
        <v>1.3369999999999997</v>
      </c>
      <c r="R231" s="300">
        <f>IF(Q231=0,0,Q231/SUM(O231:O233))</f>
        <v>9.2976356050069528E-2</v>
      </c>
      <c r="S231" s="285">
        <f>IF($B231=$B228,IF(OR($A231="LOSS",$A231="OK",$A231="Anulada"),Q231,0)+S228,IF(OR($A231="LOSS",$A231="OK",$A231="Anulada"),Q231,0))</f>
        <v>1.3369999999999997</v>
      </c>
      <c r="T231" s="285">
        <f>IF($B231="",0,IF($B231=$B228,IF(G233="",IF(OR(G231="DNB1",G231="DNB2",G231="AH1(0)",G231="AH2(0)",G231="AH1(1)",G231="AH2(1)",G231="AH1(2)",G231="AH2(2)",G231="AH1(3)",G231="AH2(3)",G231="AH1(4)",G231="AH2(4)"),0,IF(Q231&lt;0,IF(G233="",SMALL(P231:P233,1)-SUM(O231:O233),0),SMALL(P231:P233,1)-SUM(O231:O233))),IF(Q231&lt;0,IF(G233="",SMALL(P231:P233,1)-SUM(O231:O233),0),SMALL(P231:P233,1)-SUM(O231:O233)))+T228,IF(G233="",IF(OR(G231="DNB1",G231="DNB2",G231="AH1(0)",G231="AH2(0)",G231="AH1(1)",G231="AH2(1)",G231="AH1(2)",G231="AH2(2)",G231="AH1(3)",G231="AH2(3)",G231="AH1(4)",G231="AH2(4)"),0,IF(Q231&lt;0,IF(G233="",SMALL(P231:P233,1)-SUM(O231:O233),0),SMALL(P231:P233,1)-SUM(O231:O233))),IF(Q231&lt;0,IF(G233="",SMALL(P231:P233,1)-SUM(O231:O233),0),SMALL(P231:P233,1)-SUM(O231:O233)))))</f>
        <v>1.3370000000000015</v>
      </c>
      <c r="U231" s="285">
        <f>IF($B231=$B228,IF(Q231&lt;0,IF(G233="",Q231,0),Q231)+U228,Q231)</f>
        <v>1.3369999999999997</v>
      </c>
      <c r="V231" s="287">
        <f>IF(U231=0,0,U231/X231)</f>
        <v>9.2976356050069528E-2</v>
      </c>
      <c r="W231" s="34">
        <f>IF(L231="","",IF(L233&gt;0,(SUM(L231:L233)/L231)/(SUM(L231:L233)/L231+SUM(L231:L233)/L232+SUM(L231:L233)/L233),L232/SUM(L231:L232)))</f>
        <v>0.75609756097560976</v>
      </c>
      <c r="X231" s="322">
        <f>IF($B231=$B228,X228+SUM(O231:O233),SUM(O231:O233))</f>
        <v>14.379999999999999</v>
      </c>
      <c r="Y231" s="285">
        <f>IF($A231=" ",SUM(O231:O233),0)+Y228</f>
        <v>0</v>
      </c>
      <c r="Z231" s="285">
        <f>IF($B231="","",Z228+Q231)</f>
        <v>-85.963541791044875</v>
      </c>
      <c r="AA231" s="225">
        <f t="shared" si="85"/>
        <v>0</v>
      </c>
      <c r="AB231" s="225">
        <f t="shared" si="85"/>
        <v>0</v>
      </c>
      <c r="AC231" s="225">
        <f t="shared" si="85"/>
        <v>0</v>
      </c>
      <c r="AD231" s="227">
        <f t="shared" si="85"/>
        <v>-11</v>
      </c>
      <c r="AE231" s="225">
        <f t="shared" si="85"/>
        <v>0</v>
      </c>
      <c r="AF231" s="225">
        <f t="shared" si="85"/>
        <v>0</v>
      </c>
      <c r="AG231" s="224">
        <f t="shared" si="85"/>
        <v>0</v>
      </c>
      <c r="AH231" s="223">
        <f t="shared" si="68"/>
        <v>0</v>
      </c>
      <c r="AI231" s="224">
        <f t="shared" si="69"/>
        <v>0</v>
      </c>
      <c r="AJ231" s="223">
        <f t="shared" si="70"/>
        <v>0</v>
      </c>
      <c r="AK231" s="224">
        <f t="shared" si="71"/>
        <v>0</v>
      </c>
      <c r="AL231" s="223">
        <f t="shared" si="72"/>
        <v>0</v>
      </c>
      <c r="AM231" s="224">
        <f t="shared" si="73"/>
        <v>0</v>
      </c>
      <c r="AN231" s="223">
        <f t="shared" si="74"/>
        <v>0</v>
      </c>
      <c r="AO231" s="224">
        <f t="shared" si="75"/>
        <v>1</v>
      </c>
      <c r="AP231" s="223">
        <f t="shared" si="76"/>
        <v>0</v>
      </c>
      <c r="AQ231" s="224">
        <f t="shared" si="77"/>
        <v>0</v>
      </c>
      <c r="AR231" s="223">
        <f t="shared" si="78"/>
        <v>0</v>
      </c>
      <c r="AS231" s="224">
        <f t="shared" si="79"/>
        <v>0</v>
      </c>
      <c r="AT231" s="223">
        <f t="shared" si="80"/>
        <v>0</v>
      </c>
      <c r="AU231" s="225">
        <f t="shared" si="81"/>
        <v>0</v>
      </c>
      <c r="AV231" s="231" t="str">
        <f>IF($B231="","",$B231)</f>
        <v>8</v>
      </c>
    </row>
    <row r="232" spans="1:48" ht="14.5" customHeight="1" x14ac:dyDescent="0.2">
      <c r="A232" s="308"/>
      <c r="B232" s="282"/>
      <c r="C232" s="303"/>
      <c r="D232" s="39" t="s">
        <v>31</v>
      </c>
      <c r="E232" s="277"/>
      <c r="F232" s="291"/>
      <c r="G232" s="120" t="s">
        <v>522</v>
      </c>
      <c r="H232" s="277"/>
      <c r="I232" s="42" t="s">
        <v>20</v>
      </c>
      <c r="J232" s="177">
        <f>IF(I232="","",IF(_xlfn.XLOOKUP(I232,I$3:I231,$AV$3:AV231,0,,-1)=AV232,_xlfn.XLOOKUP(I232,I$3:I231,J$3:J231,1,,-1)+1,1))</f>
        <v>1</v>
      </c>
      <c r="K232" s="178">
        <f>IF(I232="","",_xlfn.XLOOKUP(I232,I$3:I231,K$3:K231,0,,-1)+IF($D232=" ",1,0))</f>
        <v>0</v>
      </c>
      <c r="L232" s="121">
        <v>4.6500000000000004</v>
      </c>
      <c r="M232" s="122">
        <v>3.38</v>
      </c>
      <c r="N232" s="294"/>
      <c r="O232" s="47">
        <f>IF(OR(W231="",W232=""),"",ROUND(IF(L233&gt;0,IF(M232&gt;0,M232,IF(M231&gt;0,IF(N231=TRUE,ROUND((M231*W232)/W231,0),(M231*W232)/W231),IF(M232&gt;0,IF(N231=TRUE,ROUND(M232,0),M232),IF(M233&gt;0,IF(N231=TRUE,ROUND(O233*W232/W233,0),O233*W232/W233),0)))),IF(M232&gt;0,M232,IF(N231=TRUE,ROUND((M231*W232)/W231,0),(M231*W232)/W231))),2))</f>
        <v>3.38</v>
      </c>
      <c r="P232" s="48">
        <f t="shared" si="86"/>
        <v>15.717000000000001</v>
      </c>
      <c r="Q232" s="277"/>
      <c r="R232" s="286"/>
      <c r="S232" s="286"/>
      <c r="T232" s="286"/>
      <c r="U232" s="286"/>
      <c r="V232" s="288"/>
      <c r="W232" s="49">
        <f>IF(L232="","",IF(L233&gt;0,(SUM(L231:L233)/L232)/(SUM(L231:L233)/L231+SUM(L231:L233)/L232+SUM(L231:L233)/L233),L231/SUM(L231:L232)))</f>
        <v>0.24390243902439024</v>
      </c>
      <c r="X232" s="311"/>
      <c r="Y232" s="298"/>
      <c r="Z232" s="298"/>
      <c r="AA232" s="225">
        <f t="shared" si="85"/>
        <v>0</v>
      </c>
      <c r="AB232" s="225">
        <f t="shared" si="85"/>
        <v>0</v>
      </c>
      <c r="AC232" s="227">
        <f t="shared" si="85"/>
        <v>12.337</v>
      </c>
      <c r="AD232" s="225">
        <f t="shared" si="85"/>
        <v>0</v>
      </c>
      <c r="AE232" s="225">
        <f t="shared" si="85"/>
        <v>0</v>
      </c>
      <c r="AF232" s="225">
        <f t="shared" si="85"/>
        <v>0</v>
      </c>
      <c r="AG232" s="224">
        <f t="shared" si="85"/>
        <v>0</v>
      </c>
      <c r="AH232" s="223">
        <f t="shared" si="68"/>
        <v>0</v>
      </c>
      <c r="AI232" s="224">
        <f t="shared" si="69"/>
        <v>0</v>
      </c>
      <c r="AJ232" s="223">
        <f t="shared" si="70"/>
        <v>0</v>
      </c>
      <c r="AK232" s="224">
        <f t="shared" si="71"/>
        <v>0</v>
      </c>
      <c r="AL232" s="223">
        <f t="shared" si="72"/>
        <v>1</v>
      </c>
      <c r="AM232" s="224">
        <f t="shared" si="73"/>
        <v>0</v>
      </c>
      <c r="AN232" s="223">
        <f t="shared" si="74"/>
        <v>0</v>
      </c>
      <c r="AO232" s="224">
        <f t="shared" si="75"/>
        <v>0</v>
      </c>
      <c r="AP232" s="223">
        <f t="shared" si="76"/>
        <v>0</v>
      </c>
      <c r="AQ232" s="224">
        <f t="shared" si="77"/>
        <v>0</v>
      </c>
      <c r="AR232" s="223">
        <f t="shared" si="78"/>
        <v>0</v>
      </c>
      <c r="AS232" s="224">
        <f t="shared" si="79"/>
        <v>0</v>
      </c>
      <c r="AT232" s="223">
        <f t="shared" si="80"/>
        <v>0</v>
      </c>
      <c r="AU232" s="225">
        <f t="shared" si="81"/>
        <v>0</v>
      </c>
      <c r="AV232" s="231" t="str">
        <f>IF($B231="","",$B231)</f>
        <v>8</v>
      </c>
    </row>
    <row r="233" spans="1:48" ht="14.5" customHeight="1" x14ac:dyDescent="0.2">
      <c r="A233" s="309"/>
      <c r="B233" s="283"/>
      <c r="C233" s="304"/>
      <c r="D233" s="54" t="s">
        <v>32</v>
      </c>
      <c r="E233" s="278"/>
      <c r="F233" s="292"/>
      <c r="G233" s="134"/>
      <c r="H233" s="278"/>
      <c r="I233" s="57"/>
      <c r="J233" s="179" t="str">
        <f>IF(I233="","",IF(_xlfn.XLOOKUP(I233,I$3:I232,$AV$3:AV232,0,,-1)=AV233,_xlfn.XLOOKUP(I233,I$3:I232,J$3:J232,1,,-1)+1,1))</f>
        <v/>
      </c>
      <c r="K233" s="63" t="str">
        <f>IF(I233="","",_xlfn.XLOOKUP(I233,I$3:I232,K$3:K232,0,,-1)+IF($D233=" ",1,0))</f>
        <v/>
      </c>
      <c r="L233" s="55"/>
      <c r="M233" s="128"/>
      <c r="N233" s="295"/>
      <c r="O233" s="62" t="str">
        <f>IF(OR(W231="",W232=""),"",IF(L233&gt;0,ROUND(IF(M233&gt;0,M233,IF(M231&gt;0,IF(N231=TRUE,ROUND((M231*W233)/W231,0),(M231*W233)/W231),IF(M232&gt;0,IF(N231=TRUE,ROUND((M232*W233)/W232,0),(M232*W233)/W232),IF(M233&gt;0,M233,0)))),2),""))</f>
        <v/>
      </c>
      <c r="P233" s="63" t="str">
        <f t="shared" si="86"/>
        <v/>
      </c>
      <c r="Q233" s="278"/>
      <c r="R233" s="278"/>
      <c r="S233" s="278"/>
      <c r="T233" s="278"/>
      <c r="U233" s="278"/>
      <c r="V233" s="289"/>
      <c r="W233" s="64" t="str">
        <f>IF(L233="","",(SUM(L231:L233)/L233)/(SUM(L231:L233)/L231+SUM(L231:L233)/L232+SUM(L231:L233)/L233))</f>
        <v/>
      </c>
      <c r="X233" s="311"/>
      <c r="Y233" s="298"/>
      <c r="Z233" s="298"/>
      <c r="AA233" s="225">
        <f t="shared" ref="AA233:AG242" si="87">IF($I233=AA$2,IF(OR($D233="W",$D233="1/2W",$D233="1/2L"),$P233-$O233,IF($D233="X",0,-$O233)),0)</f>
        <v>0</v>
      </c>
      <c r="AB233" s="225">
        <f t="shared" si="87"/>
        <v>0</v>
      </c>
      <c r="AC233" s="225">
        <f t="shared" si="87"/>
        <v>0</v>
      </c>
      <c r="AD233" s="225">
        <f t="shared" si="87"/>
        <v>0</v>
      </c>
      <c r="AE233" s="225">
        <f t="shared" si="87"/>
        <v>0</v>
      </c>
      <c r="AF233" s="225">
        <f t="shared" si="87"/>
        <v>0</v>
      </c>
      <c r="AG233" s="224">
        <f t="shared" si="87"/>
        <v>0</v>
      </c>
      <c r="AH233" s="223">
        <f t="shared" si="68"/>
        <v>0</v>
      </c>
      <c r="AI233" s="224">
        <f t="shared" si="69"/>
        <v>0</v>
      </c>
      <c r="AJ233" s="223">
        <f t="shared" si="70"/>
        <v>0</v>
      </c>
      <c r="AK233" s="224">
        <f t="shared" si="71"/>
        <v>0</v>
      </c>
      <c r="AL233" s="223">
        <f t="shared" si="72"/>
        <v>0</v>
      </c>
      <c r="AM233" s="224">
        <f t="shared" si="73"/>
        <v>0</v>
      </c>
      <c r="AN233" s="223">
        <f t="shared" si="74"/>
        <v>0</v>
      </c>
      <c r="AO233" s="224">
        <f t="shared" si="75"/>
        <v>0</v>
      </c>
      <c r="AP233" s="223">
        <f t="shared" si="76"/>
        <v>0</v>
      </c>
      <c r="AQ233" s="224">
        <f t="shared" si="77"/>
        <v>0</v>
      </c>
      <c r="AR233" s="223">
        <f t="shared" si="78"/>
        <v>0</v>
      </c>
      <c r="AS233" s="224">
        <f t="shared" si="79"/>
        <v>0</v>
      </c>
      <c r="AT233" s="223">
        <f t="shared" si="80"/>
        <v>0</v>
      </c>
      <c r="AU233" s="225">
        <f t="shared" si="81"/>
        <v>0</v>
      </c>
      <c r="AV233" s="231" t="str">
        <f>IF($B231="","",$B231)</f>
        <v>8</v>
      </c>
    </row>
    <row r="234" spans="1:48" ht="14.5" customHeight="1" x14ac:dyDescent="0.2">
      <c r="A234" s="307" t="str">
        <f>IF(OR(D234="W",D235="W",D236="W",D234="1/2W",D235="1/2W",D236="1/2W",D234="1/2L",D235="1/2L",D236="1/2L"),"OK",IF(OR(D234="L",D235="L",D236="L"),"LOSS",IF(OR(D234="X",D235="X",D236="X"),"Anulado"," ")))</f>
        <v>OK</v>
      </c>
      <c r="B234" s="317" t="str">
        <f>IF(E234="","",$B231)</f>
        <v>8</v>
      </c>
      <c r="C234" s="305" t="str">
        <f>IF(E234=""," ","– "&amp;COUNTIF(B$3:B236,$B234))</f>
        <v>– 2</v>
      </c>
      <c r="D234" s="65" t="s">
        <v>28</v>
      </c>
      <c r="E234" s="326">
        <v>44720.1875</v>
      </c>
      <c r="F234" s="314" t="s">
        <v>523</v>
      </c>
      <c r="G234" s="66" t="s">
        <v>253</v>
      </c>
      <c r="H234" s="313" t="str">
        <f ca="1">IF(E234="","",IF(AND(DAY(E234)&lt;DAY(TODAY()),$A234=" "),"???",IF($A234=" ",IF(AND(DAY(E234)=DAY(TODAY()),HOUR(E234)&lt;=HOUR(NOW())+1),IF(AND(HOUR(E234)+2&lt;=HOUR(NOW()),DAY(E234)&lt;=DAY(TODAY()),MINUTE(E234)&lt;=MINUTE(NOW())),"???",IF(OR(MINUTE(E234)&lt;=MINUTE(NOW()),HOUR(E234)&lt;=HOUR(NOW())),"!!!","")),""),"")))</f>
        <v/>
      </c>
      <c r="I234" s="67" t="s">
        <v>23</v>
      </c>
      <c r="J234" s="69">
        <f>IF(I234="","",IF(_xlfn.XLOOKUP(I234,I$3:I233,$AV$3:AV233,0,,-1)=AV234,_xlfn.XLOOKUP(I234,I$3:I233,J$3:J233,1,,-1)+1,1))</f>
        <v>1</v>
      </c>
      <c r="K234" s="173">
        <f>IF(I234="","",_xlfn.XLOOKUP(I234,I$3:I233,K$3:K233,0,,-1)+IF($D234=" ",1,0))</f>
        <v>0</v>
      </c>
      <c r="L234" s="70">
        <v>2.04</v>
      </c>
      <c r="M234" s="71">
        <v>541</v>
      </c>
      <c r="N234" s="293" t="b">
        <v>0</v>
      </c>
      <c r="O234" s="72">
        <f>IF(OR(W234="",W235=""),"",ROUND(IF(L236&gt;0,IF(M234&gt;0,M234,IF(M235&gt;0,IF(N234=TRUE,ROUND((M235*W234)/W235,0),(M235*W234)/W235),IF(N234=TRUE,ROUND((M236*W234)/W236,0),(M236*W234)/W236))),IF(M234&gt;0,M234,IF(N234=TRUE,ROUND((M235*W234)/W235,0),(M235*W234)/W235))),2))</f>
        <v>541</v>
      </c>
      <c r="P234" s="73">
        <f t="shared" si="86"/>
        <v>1103.6400000000001</v>
      </c>
      <c r="Q234" s="320">
        <f>IF($A234="Anulado",0,IF(OR($A234="LOSS",$A234="OK"),IF(OR($D234="W",$D234="1/2W",$D234="1/2L"),P234-O234,IF($D234="L",-O234,0))+IF(OR($D235="W",$D235="1/2W",$D235="1/2L"),P235-O235,IF($D235="L",-O235,0))+IF(OR($D236="W",$D236="1/2W",$D236="1/2L"),P236-O236,IF($D236="L",-O236,0)),IF(AND(OR($D234="W",$D234="1/2W",$D234="1/2L"),D235="W"),P234+P235-SUM(O234:O236)+_xlfn.XLOOKUP("X",D234:D236,O234:O236,0),IF(AND(D234=TRUE,D236="W"),P234+P236-SUM(O234:O236),IF(AND(D235="W",D236="W"),P235+P236-SUM(O234:O236)+_xlfn.XLOOKUP("X",D234:D236,O234:O236,0),IF(L236&gt;0,IF(OR($D234="W",$D234="1/2W",$D234="1/2L"),P234-SUM(O234:O236)+_xlfn.XLOOKUP("X",D234:D236,O234:O236,0),IF(OR($D234="W",$D234="1/2W",$D234="1/2L"),P235-SUM(O234:O236)+_xlfn.XLOOKUP("X",D234:D236,O234:O236,0),IF(OR($D234="W",$D234="1/2W",$D234="1/2L"),P236-SUM(O234:O236)+_xlfn.XLOOKUP("X",D234:D236,O234:O236,0),IF(SUM(P234:P236)/3-SUM(O234:O236)+_xlfn.XLOOKUP("X",D234:D236,O234:O236,0)&gt;0,SUM(P234:P236)/3-SUM(O234:O236)+_xlfn.XLOOKUP("X",D234:D236,O234:O236,0),LARGE(P234:P236,1)-SUM(O234:O236))))),IF(OR($D234="W",$D234="1/2W",$D234="1/2L"),P234-SUM(O234:O235)+_xlfn.XLOOKUP("X",D234:D236,O234:O236,0),IF(OR($D234="W",$D234="1/2W",$D234="1/2L"),P235-SUM(O234:O235)+_xlfn.XLOOKUP("X",D234:D236,O234:O236,0),SUM(P234:P235)/2-SUM(O234:O235)+_xlfn.XLOOKUP("X",D234:D236,O234:O236,0)))))))))</f>
        <v>103.10000000000002</v>
      </c>
      <c r="R234" s="319">
        <f>IF(Q234=0,0,Q234/SUM(O234:O236))</f>
        <v>0.10310000000000002</v>
      </c>
      <c r="S234" s="296">
        <f>IF($B234=$B231,IF(OR($A234="LOSS",$A234="OK",$A234="Anulada"),Q234,0)+S231,IF(OR($A234="LOSS",$A234="OK",$A234="Anulada"),Q234,0))</f>
        <v>104.43700000000003</v>
      </c>
      <c r="T234" s="296">
        <f>IF($B234=$B231,IF(Q234&lt;0,IF(G236="",Q234,0),Q234)+T231,Q234)</f>
        <v>104.43700000000003</v>
      </c>
      <c r="U234" s="296">
        <f>IF($B234=$B231,IF(Q234&lt;0,IF(G236="",Q234,0),Q234)+U231,Q234)</f>
        <v>104.43700000000003</v>
      </c>
      <c r="V234" s="323">
        <f>IF(U234=0,0,U234/X234)</f>
        <v>0.10295648573512887</v>
      </c>
      <c r="W234" s="74">
        <f>IF(L234="","",IF(L236&gt;0,(SUM(L234:L236)/L234)/(SUM(L234:L236)/L234+SUM(L234:L236)/L235+SUM(L234:L236)/L236),L235/SUM(L234:L235)))</f>
        <v>0.37202380952380953</v>
      </c>
      <c r="X234" s="321">
        <f>IF($B234=$B231,X231+SUM(O234:O236),SUM(O234:O236))</f>
        <v>1014.38</v>
      </c>
      <c r="Y234" s="296">
        <f>IF($A234=" ",SUM(O234:O236),0)+Y231</f>
        <v>0</v>
      </c>
      <c r="Z234" s="296">
        <f>IF($B234="","",Z231+Q234)</f>
        <v>17.136458208955148</v>
      </c>
      <c r="AA234" s="225">
        <f t="shared" si="87"/>
        <v>0</v>
      </c>
      <c r="AB234" s="225">
        <f t="shared" si="87"/>
        <v>0</v>
      </c>
      <c r="AC234" s="225">
        <f t="shared" si="87"/>
        <v>0</v>
      </c>
      <c r="AD234" s="225">
        <f t="shared" si="87"/>
        <v>0</v>
      </c>
      <c r="AE234" s="225">
        <f t="shared" si="87"/>
        <v>0</v>
      </c>
      <c r="AF234" s="227">
        <f t="shared" si="87"/>
        <v>-541</v>
      </c>
      <c r="AG234" s="224">
        <f t="shared" si="87"/>
        <v>0</v>
      </c>
      <c r="AH234" s="223">
        <f t="shared" si="68"/>
        <v>0</v>
      </c>
      <c r="AI234" s="224">
        <f t="shared" si="69"/>
        <v>0</v>
      </c>
      <c r="AJ234" s="223">
        <f t="shared" si="70"/>
        <v>0</v>
      </c>
      <c r="AK234" s="224">
        <f t="shared" si="71"/>
        <v>0</v>
      </c>
      <c r="AL234" s="223">
        <f t="shared" si="72"/>
        <v>0</v>
      </c>
      <c r="AM234" s="224">
        <f t="shared" si="73"/>
        <v>0</v>
      </c>
      <c r="AN234" s="223">
        <f t="shared" si="74"/>
        <v>0</v>
      </c>
      <c r="AO234" s="224">
        <f t="shared" si="75"/>
        <v>0</v>
      </c>
      <c r="AP234" s="223">
        <f t="shared" si="76"/>
        <v>0</v>
      </c>
      <c r="AQ234" s="224">
        <f t="shared" si="77"/>
        <v>0</v>
      </c>
      <c r="AR234" s="223">
        <f t="shared" si="78"/>
        <v>0</v>
      </c>
      <c r="AS234" s="224">
        <f t="shared" si="79"/>
        <v>1</v>
      </c>
      <c r="AT234" s="223">
        <f t="shared" si="80"/>
        <v>0</v>
      </c>
      <c r="AU234" s="225">
        <f t="shared" si="81"/>
        <v>0</v>
      </c>
      <c r="AV234" s="232" t="str">
        <f>IF($B234="","",$B234)</f>
        <v>8</v>
      </c>
    </row>
    <row r="235" spans="1:48" ht="14.5" customHeight="1" x14ac:dyDescent="0.2">
      <c r="A235" s="308"/>
      <c r="B235" s="282"/>
      <c r="C235" s="303"/>
      <c r="D235" s="79" t="s">
        <v>31</v>
      </c>
      <c r="E235" s="277"/>
      <c r="F235" s="291"/>
      <c r="G235" s="80" t="s">
        <v>153</v>
      </c>
      <c r="H235" s="277"/>
      <c r="I235" s="81" t="s">
        <v>21</v>
      </c>
      <c r="J235" s="83">
        <f>IF(I235="","",IF(_xlfn.XLOOKUP(I235,I$3:I234,$AV$3:AV234,0,,-1)=AV235,_xlfn.XLOOKUP(I235,I$3:I234,J$3:J234,1,,-1)+1,1))</f>
        <v>2</v>
      </c>
      <c r="K235" s="174">
        <f>IF(I235="","",_xlfn.XLOOKUP(I235,I$3:I234,K$3:K234,0,,-1)+IF($D235=" ",1,0))</f>
        <v>0</v>
      </c>
      <c r="L235" s="84">
        <v>1.875</v>
      </c>
      <c r="M235" s="85">
        <v>300</v>
      </c>
      <c r="N235" s="294"/>
      <c r="O235" s="86">
        <f>IF(OR(W234="",W235=""),"",ROUND(IF(L236&gt;0,IF(M235&gt;0,M235,IF(M234&gt;0,IF(N234=TRUE,ROUND((M234*W235)/W234,0),(M234*W235)/W234),IF(M235&gt;0,IF(N234=TRUE,ROUND(M235,0),M235),IF(M236&gt;0,IF(N234=TRUE,ROUND(O236*W235/W236,0),O236*W235/W236),0)))),IF(M235&gt;0,M235,IF(N234=TRUE,ROUND((M234*W235)/W234,0),(M234*W235)/W234))),2))</f>
        <v>300</v>
      </c>
      <c r="P235" s="87">
        <f t="shared" si="86"/>
        <v>562.5</v>
      </c>
      <c r="Q235" s="277"/>
      <c r="R235" s="286"/>
      <c r="S235" s="286"/>
      <c r="T235" s="286"/>
      <c r="U235" s="286"/>
      <c r="V235" s="288"/>
      <c r="W235" s="88">
        <f>IF(L235="","",IF(L236&gt;0,(SUM(L234:L236)/L235)/(SUM(L234:L236)/L234+SUM(L234:L236)/L235+SUM(L234:L236)/L236),L234/SUM(L234:L235)))</f>
        <v>0.40476190476190477</v>
      </c>
      <c r="X235" s="311"/>
      <c r="Y235" s="298"/>
      <c r="Z235" s="298"/>
      <c r="AA235" s="225">
        <f t="shared" si="87"/>
        <v>0</v>
      </c>
      <c r="AB235" s="225">
        <f t="shared" si="87"/>
        <v>0</v>
      </c>
      <c r="AC235" s="225">
        <f t="shared" si="87"/>
        <v>0</v>
      </c>
      <c r="AD235" s="227">
        <f t="shared" si="87"/>
        <v>262.5</v>
      </c>
      <c r="AE235" s="225">
        <f t="shared" si="87"/>
        <v>0</v>
      </c>
      <c r="AF235" s="225">
        <f t="shared" si="87"/>
        <v>0</v>
      </c>
      <c r="AG235" s="224">
        <f t="shared" si="87"/>
        <v>0</v>
      </c>
      <c r="AH235" s="223">
        <f t="shared" si="68"/>
        <v>0</v>
      </c>
      <c r="AI235" s="224">
        <f t="shared" si="69"/>
        <v>0</v>
      </c>
      <c r="AJ235" s="223">
        <f t="shared" si="70"/>
        <v>0</v>
      </c>
      <c r="AK235" s="224">
        <f t="shared" si="71"/>
        <v>0</v>
      </c>
      <c r="AL235" s="223">
        <f t="shared" si="72"/>
        <v>0</v>
      </c>
      <c r="AM235" s="224">
        <f t="shared" si="73"/>
        <v>0</v>
      </c>
      <c r="AN235" s="223">
        <f t="shared" si="74"/>
        <v>1</v>
      </c>
      <c r="AO235" s="224">
        <f t="shared" si="75"/>
        <v>0</v>
      </c>
      <c r="AP235" s="223">
        <f t="shared" si="76"/>
        <v>0</v>
      </c>
      <c r="AQ235" s="224">
        <f t="shared" si="77"/>
        <v>0</v>
      </c>
      <c r="AR235" s="223">
        <f t="shared" si="78"/>
        <v>0</v>
      </c>
      <c r="AS235" s="224">
        <f t="shared" si="79"/>
        <v>0</v>
      </c>
      <c r="AT235" s="223">
        <f t="shared" si="80"/>
        <v>0</v>
      </c>
      <c r="AU235" s="225">
        <f t="shared" si="81"/>
        <v>0</v>
      </c>
      <c r="AV235" s="232" t="str">
        <f>IF($B234="","",$B234)</f>
        <v>8</v>
      </c>
    </row>
    <row r="236" spans="1:48" ht="24.5" customHeight="1" x14ac:dyDescent="0.2">
      <c r="A236" s="309"/>
      <c r="B236" s="283"/>
      <c r="C236" s="304"/>
      <c r="D236" s="90" t="s">
        <v>31</v>
      </c>
      <c r="E236" s="278"/>
      <c r="F236" s="292"/>
      <c r="G236" s="135" t="s">
        <v>438</v>
      </c>
      <c r="H236" s="278"/>
      <c r="I236" s="92" t="s">
        <v>21</v>
      </c>
      <c r="J236" s="94">
        <f>IF(I236="","",IF(_xlfn.XLOOKUP(I236,I$3:I235,$AV$3:AV235,0,,-1)=AV236,_xlfn.XLOOKUP(I236,I$3:I235,J$3:J235,1,,-1)+1,1))</f>
        <v>3</v>
      </c>
      <c r="K236" s="180">
        <f>IF(I236="","",_xlfn.XLOOKUP(I236,I$3:I235,K$3:K235,0,,-1)+IF($D236=" ",1,0))</f>
        <v>0</v>
      </c>
      <c r="L236" s="95">
        <v>3.4</v>
      </c>
      <c r="M236" s="96">
        <v>159</v>
      </c>
      <c r="N236" s="295"/>
      <c r="O236" s="97">
        <f>IF(OR(W234="",W235=""),"",IF(L236&gt;0,ROUND(IF(M236&gt;0,M236,IF(M234&gt;0,IF(N234=TRUE,ROUND((M234*W236)/W234,0),(M234*W236)/W234),IF(M235&gt;0,IF(N234=TRUE,ROUND((M235*W236)/W235,0),(M235*W236)/W235),IF(M236&gt;0,M236,0)))),2),""))</f>
        <v>159</v>
      </c>
      <c r="P236" s="98">
        <f t="shared" si="86"/>
        <v>540.6</v>
      </c>
      <c r="Q236" s="278"/>
      <c r="R236" s="278"/>
      <c r="S236" s="278"/>
      <c r="T236" s="278"/>
      <c r="U236" s="278"/>
      <c r="V236" s="289"/>
      <c r="W236" s="99">
        <f>IF(L236="","",(SUM(L234:L236)/L236)/(SUM(L234:L236)/L234+SUM(L234:L236)/L235+SUM(L234:L236)/L236))</f>
        <v>0.22321428571428573</v>
      </c>
      <c r="X236" s="311"/>
      <c r="Y236" s="298"/>
      <c r="Z236" s="298"/>
      <c r="AA236" s="225">
        <f t="shared" si="87"/>
        <v>0</v>
      </c>
      <c r="AB236" s="225">
        <f t="shared" si="87"/>
        <v>0</v>
      </c>
      <c r="AC236" s="225">
        <f t="shared" si="87"/>
        <v>0</v>
      </c>
      <c r="AD236" s="227">
        <f t="shared" si="87"/>
        <v>381.6</v>
      </c>
      <c r="AE236" s="225">
        <f t="shared" si="87"/>
        <v>0</v>
      </c>
      <c r="AF236" s="225">
        <f t="shared" si="87"/>
        <v>0</v>
      </c>
      <c r="AG236" s="224">
        <f t="shared" si="87"/>
        <v>0</v>
      </c>
      <c r="AH236" s="223">
        <f t="shared" si="68"/>
        <v>0</v>
      </c>
      <c r="AI236" s="224">
        <f t="shared" si="69"/>
        <v>0</v>
      </c>
      <c r="AJ236" s="223">
        <f t="shared" si="70"/>
        <v>0</v>
      </c>
      <c r="AK236" s="224">
        <f t="shared" si="71"/>
        <v>0</v>
      </c>
      <c r="AL236" s="223">
        <f t="shared" si="72"/>
        <v>0</v>
      </c>
      <c r="AM236" s="224">
        <f t="shared" si="73"/>
        <v>0</v>
      </c>
      <c r="AN236" s="223">
        <f t="shared" si="74"/>
        <v>1</v>
      </c>
      <c r="AO236" s="224">
        <f t="shared" si="75"/>
        <v>0</v>
      </c>
      <c r="AP236" s="223">
        <f t="shared" si="76"/>
        <v>0</v>
      </c>
      <c r="AQ236" s="224">
        <f t="shared" si="77"/>
        <v>0</v>
      </c>
      <c r="AR236" s="223">
        <f t="shared" si="78"/>
        <v>0</v>
      </c>
      <c r="AS236" s="224">
        <f t="shared" si="79"/>
        <v>0</v>
      </c>
      <c r="AT236" s="223">
        <f t="shared" si="80"/>
        <v>0</v>
      </c>
      <c r="AU236" s="225">
        <f t="shared" si="81"/>
        <v>0</v>
      </c>
      <c r="AV236" s="232" t="str">
        <f>IF($B234="","",$B234)</f>
        <v>8</v>
      </c>
    </row>
    <row r="237" spans="1:48" ht="14.5" customHeight="1" x14ac:dyDescent="0.2">
      <c r="A237" s="312" t="str">
        <f>IF(OR(D237="W",D238="W",D239="W",D237="1/2W",D238="1/2W",D239="1/2W",D237="1/2L",D238="1/2L",D239="1/2L"),"OK",IF(OR(D237="L",D238="L",D239="L"),"LOSS",IF(OR(D237="X",D238="X",D239="X"),"Anulado"," ")))</f>
        <v>OK</v>
      </c>
      <c r="B237" s="316" t="str">
        <f>IF(E237="","",$B234)</f>
        <v>8</v>
      </c>
      <c r="C237" s="302" t="str">
        <f>IF(E237=""," ","– "&amp;COUNTIF(B$3:B239,$B237))</f>
        <v>– 3</v>
      </c>
      <c r="D237" s="25" t="s">
        <v>28</v>
      </c>
      <c r="E237" s="325">
        <v>44720.1875</v>
      </c>
      <c r="F237" s="315" t="s">
        <v>523</v>
      </c>
      <c r="G237" s="117" t="s">
        <v>298</v>
      </c>
      <c r="H237" s="306" t="str">
        <f ca="1">IF(E237="","",IF(AND(DAY(E237)&lt;DAY(TODAY()),$A237=" "),"???",IF($A237=" ",IF(AND(DAY(E237)=DAY(TODAY()),HOUR(E237)&lt;=HOUR(NOW())+1),IF(AND(HOUR(E237)+2&lt;=HOUR(NOW()),DAY(E237)&lt;=DAY(TODAY()),MINUTE(E237)&lt;=MINUTE(NOW())),"???",IF(OR(MINUTE(E237)&lt;=MINUTE(NOW()),HOUR(E237)&lt;=HOUR(NOW())),"!!!","")),""),"")))</f>
        <v/>
      </c>
      <c r="I237" s="27" t="s">
        <v>23</v>
      </c>
      <c r="J237" s="175">
        <f>IF(I237="","",IF(_xlfn.XLOOKUP(I237,I$3:I236,$AV$3:AV236,0,,-1)=AV237,_xlfn.XLOOKUP(I237,I$3:I236,J$3:J236,1,,-1)+1,1))</f>
        <v>2</v>
      </c>
      <c r="K237" s="176">
        <f>IF(I237="","",_xlfn.XLOOKUP(I237,I$3:I236,K$3:K236,0,,-1)+IF($D237=" ",1,0))</f>
        <v>0</v>
      </c>
      <c r="L237" s="118">
        <v>1.645</v>
      </c>
      <c r="M237" s="119"/>
      <c r="N237" s="318" t="b">
        <v>1</v>
      </c>
      <c r="O237" s="102">
        <f>IF(OR(W237="",W238=""),"",ROUND(IF(L239&gt;0,IF(M237&gt;0,M237,IF(M238&gt;0,IF(N237=TRUE,ROUND((M238*W237)/W238,0),(M238*W237)/W238),IF(N237=TRUE,ROUND((M239*W237)/W239,0),(M239*W237)/W239))),IF(M237&gt;0,M237,IF(N237=TRUE,ROUND((M238*W237)/W238,0),(M238*W237)/W238))),2))</f>
        <v>89</v>
      </c>
      <c r="P237" s="33">
        <f t="shared" si="86"/>
        <v>146.405</v>
      </c>
      <c r="Q237" s="301">
        <f>IF($A237="Anulado",0,IF(OR($A237="LOSS",$A237="OK"),IF(OR($D237="W",$D237="1/2W",$D237="1/2L"),P237-O237,IF($D237="L",-O237,0))+IF(OR($D238="W",$D238="1/2W",$D238="1/2L"),P238-O238,IF($D238="L",-O238,0))+IF(OR($D239="W",$D239="1/2W",$D239="1/2L"),P239-O239,IF($D239="L",-O239,0)),IF(AND(OR($D237="W",$D237="1/2W",$D237="1/2L"),D238="W"),P237+P238-SUM(O237:O239)+_xlfn.XLOOKUP("X",D237:D239,O237:O239,0),IF(AND(D237=TRUE,D239="W"),P237+P239-SUM(O237:O239),IF(AND(D238="W",D239="W"),P238+P239-SUM(O237:O239)+_xlfn.XLOOKUP("X",D237:D239,O237:O239,0),IF(L239&gt;0,IF(OR($D237="W",$D237="1/2W",$D237="1/2L"),P237-SUM(O237:O239)+_xlfn.XLOOKUP("X",D237:D239,O237:O239,0),IF(OR($D237="W",$D237="1/2W",$D237="1/2L"),P238-SUM(O237:O239)+_xlfn.XLOOKUP("X",D237:D239,O237:O239,0),IF(OR($D237="W",$D237="1/2W",$D237="1/2L"),P239-SUM(O237:O239)+_xlfn.XLOOKUP("X",D237:D239,O237:O239,0),IF(SUM(P237:P239)/3-SUM(O237:O239)+_xlfn.XLOOKUP("X",D237:D239,O237:O239,0)&gt;0,SUM(P237:P239)/3-SUM(O237:O239)+_xlfn.XLOOKUP("X",D237:D239,O237:O239,0),LARGE(P237:P239,1)-SUM(O237:O239))))),IF(OR($D237="W",$D237="1/2W",$D237="1/2L"),P237-SUM(O237:O238)+_xlfn.XLOOKUP("X",D237:D239,O237:O239,0),IF(OR($D237="W",$D237="1/2W",$D237="1/2L"),P238-SUM(O237:O238)+_xlfn.XLOOKUP("X",D237:D239,O237:O239,0),SUM(P237:P238)/2-SUM(O237:O238)+_xlfn.XLOOKUP("X",D237:D239,O237:O239,0)))))))))</f>
        <v>14.199999999999989</v>
      </c>
      <c r="R237" s="300">
        <f>IF(Q237=0,0,Q237/SUM(O237:O239))</f>
        <v>0.10757575757575749</v>
      </c>
      <c r="S237" s="285">
        <f>IF($B237=$B234,IF(OR($A237="LOSS",$A237="OK",$A237="Anulada"),Q237,0)+S234,IF(OR($A237="LOSS",$A237="OK",$A237="Anulada"),Q237,0))</f>
        <v>118.63700000000001</v>
      </c>
      <c r="T237" s="285">
        <f>IF($B237="",0,IF($B237=$B234,IF(G239="",IF(OR(G237="DNB1",G237="DNB2",G237="AH1(0)",G237="AH2(0)",G237="AH1(1)",G237="AH2(1)",G237="AH1(2)",G237="AH2(2)",G237="AH1(3)",G237="AH2(3)",G237="AH1(4)",G237="AH2(4)"),0,IF(Q237&lt;0,IF(G239="",SMALL(P237:P239,1)-SUM(O237:O239),0),SMALL(P237:P239,1)-SUM(O237:O239))),IF(Q237&lt;0,IF(G239="",SMALL(P237:P239,1)-SUM(O237:O239),0),SMALL(P237:P239,1)-SUM(O237:O239)))+T234,IF(G239="",IF(OR(G237="DNB1",G237="DNB2",G237="AH1(0)",G237="AH2(0)",G237="AH1(1)",G237="AH2(1)",G237="AH1(2)",G237="AH2(2)",G237="AH1(3)",G237="AH2(3)",G237="AH1(4)",G237="AH2(4)"),0,IF(Q237&lt;0,IF(G239="",SMALL(P237:P239,1)-SUM(O237:O239),0),SMALL(P237:P239,1)-SUM(O237:O239))),IF(Q237&lt;0,IF(G239="",SMALL(P237:P239,1)-SUM(O237:O239),0),SMALL(P237:P239,1)-SUM(O237:O239)))))</f>
        <v>118.63700000000001</v>
      </c>
      <c r="U237" s="285">
        <f>IF($B237=$B234,IF(Q237&lt;0,IF(G239="",Q237,0),Q237)+U234,Q237)</f>
        <v>118.63700000000001</v>
      </c>
      <c r="V237" s="287">
        <f>IF(U237=0,0,U237/X237)</f>
        <v>0.10348837209302326</v>
      </c>
      <c r="W237" s="34">
        <f>IF(L237="","",IF(L239&gt;0,(SUM(L237:L239)/L237)/(SUM(L237:L239)/L237+SUM(L237:L239)/L238+SUM(L237:L239)/L239),L238/SUM(L237:L238)))</f>
        <v>0.67393458870168488</v>
      </c>
      <c r="X237" s="322">
        <f>IF($B237=$B234,X234+SUM(O237:O239),SUM(O237:O239))</f>
        <v>1146.3800000000001</v>
      </c>
      <c r="Y237" s="285">
        <f>IF($A237=" ",SUM(O237:O239),0)+Y234</f>
        <v>0</v>
      </c>
      <c r="Z237" s="285">
        <f>IF($B237="","",Z234+Q237)</f>
        <v>31.336458208955136</v>
      </c>
      <c r="AA237" s="225">
        <f t="shared" si="87"/>
        <v>0</v>
      </c>
      <c r="AB237" s="225">
        <f t="shared" si="87"/>
        <v>0</v>
      </c>
      <c r="AC237" s="225">
        <f t="shared" si="87"/>
        <v>0</v>
      </c>
      <c r="AD237" s="225">
        <f t="shared" si="87"/>
        <v>0</v>
      </c>
      <c r="AE237" s="225">
        <f t="shared" si="87"/>
        <v>0</v>
      </c>
      <c r="AF237" s="227">
        <f t="shared" si="87"/>
        <v>-89</v>
      </c>
      <c r="AG237" s="224">
        <f t="shared" si="87"/>
        <v>0</v>
      </c>
      <c r="AH237" s="223">
        <f t="shared" si="68"/>
        <v>0</v>
      </c>
      <c r="AI237" s="224">
        <f t="shared" si="69"/>
        <v>0</v>
      </c>
      <c r="AJ237" s="223">
        <f t="shared" si="70"/>
        <v>0</v>
      </c>
      <c r="AK237" s="224">
        <f t="shared" si="71"/>
        <v>0</v>
      </c>
      <c r="AL237" s="223">
        <f t="shared" si="72"/>
        <v>0</v>
      </c>
      <c r="AM237" s="224">
        <f t="shared" si="73"/>
        <v>0</v>
      </c>
      <c r="AN237" s="223">
        <f t="shared" si="74"/>
        <v>0</v>
      </c>
      <c r="AO237" s="224">
        <f t="shared" si="75"/>
        <v>0</v>
      </c>
      <c r="AP237" s="223">
        <f t="shared" si="76"/>
        <v>0</v>
      </c>
      <c r="AQ237" s="224">
        <f t="shared" si="77"/>
        <v>0</v>
      </c>
      <c r="AR237" s="223">
        <f t="shared" si="78"/>
        <v>0</v>
      </c>
      <c r="AS237" s="224">
        <f t="shared" si="79"/>
        <v>1</v>
      </c>
      <c r="AT237" s="223">
        <f t="shared" si="80"/>
        <v>0</v>
      </c>
      <c r="AU237" s="225">
        <f t="shared" si="81"/>
        <v>0</v>
      </c>
      <c r="AV237" s="231" t="str">
        <f>IF($B237="","",$B237)</f>
        <v>8</v>
      </c>
    </row>
    <row r="238" spans="1:48" ht="14.5" customHeight="1" x14ac:dyDescent="0.2">
      <c r="A238" s="308"/>
      <c r="B238" s="282"/>
      <c r="C238" s="303"/>
      <c r="D238" s="39" t="s">
        <v>31</v>
      </c>
      <c r="E238" s="277"/>
      <c r="F238" s="291"/>
      <c r="G238" s="120" t="s">
        <v>438</v>
      </c>
      <c r="H238" s="277"/>
      <c r="I238" s="42" t="s">
        <v>21</v>
      </c>
      <c r="J238" s="177">
        <f>IF(I238="","",IF(_xlfn.XLOOKUP(I238,I$3:I237,$AV$3:AV237,0,,-1)=AV238,_xlfn.XLOOKUP(I238,I$3:I237,J$3:J237,1,,-1)+1,1))</f>
        <v>4</v>
      </c>
      <c r="K238" s="178">
        <f>IF(I238="","",_xlfn.XLOOKUP(I238,I$3:I237,K$3:K237,0,,-1)+IF($D238=" ",1,0))</f>
        <v>0</v>
      </c>
      <c r="L238" s="121">
        <v>3.4</v>
      </c>
      <c r="M238" s="122">
        <v>43</v>
      </c>
      <c r="N238" s="294"/>
      <c r="O238" s="47">
        <f>IF(OR(W237="",W238=""),"",ROUND(IF(L239&gt;0,IF(M238&gt;0,M238,IF(M237&gt;0,IF(N237=TRUE,ROUND((M237*W238)/W237,0),(M237*W238)/W237),IF(M238&gt;0,IF(N237=TRUE,ROUND(M238,0),M238),IF(M239&gt;0,IF(N237=TRUE,ROUND(O239*W238/W239,0),O239*W238/W239),0)))),IF(M238&gt;0,M238,IF(N237=TRUE,ROUND((M237*W238)/W237,0),(M237*W238)/W237))),2))</f>
        <v>43</v>
      </c>
      <c r="P238" s="48">
        <f t="shared" si="86"/>
        <v>146.19999999999999</v>
      </c>
      <c r="Q238" s="277"/>
      <c r="R238" s="286"/>
      <c r="S238" s="286"/>
      <c r="T238" s="286"/>
      <c r="U238" s="286"/>
      <c r="V238" s="288"/>
      <c r="W238" s="49">
        <f>IF(L238="","",IF(L239&gt;0,(SUM(L237:L239)/L238)/(SUM(L237:L239)/L237+SUM(L237:L239)/L238+SUM(L237:L239)/L239),L237/SUM(L237:L238)))</f>
        <v>0.32606541129831518</v>
      </c>
      <c r="X238" s="311"/>
      <c r="Y238" s="298"/>
      <c r="Z238" s="298"/>
      <c r="AA238" s="225">
        <f t="shared" si="87"/>
        <v>0</v>
      </c>
      <c r="AB238" s="225">
        <f t="shared" si="87"/>
        <v>0</v>
      </c>
      <c r="AC238" s="225">
        <f t="shared" si="87"/>
        <v>0</v>
      </c>
      <c r="AD238" s="227">
        <f t="shared" si="87"/>
        <v>103.19999999999999</v>
      </c>
      <c r="AE238" s="225">
        <f t="shared" si="87"/>
        <v>0</v>
      </c>
      <c r="AF238" s="225">
        <f t="shared" si="87"/>
        <v>0</v>
      </c>
      <c r="AG238" s="224">
        <f t="shared" si="87"/>
        <v>0</v>
      </c>
      <c r="AH238" s="223">
        <f t="shared" si="68"/>
        <v>0</v>
      </c>
      <c r="AI238" s="224">
        <f t="shared" si="69"/>
        <v>0</v>
      </c>
      <c r="AJ238" s="223">
        <f t="shared" si="70"/>
        <v>0</v>
      </c>
      <c r="AK238" s="224">
        <f t="shared" si="71"/>
        <v>0</v>
      </c>
      <c r="AL238" s="223">
        <f t="shared" si="72"/>
        <v>0</v>
      </c>
      <c r="AM238" s="224">
        <f t="shared" si="73"/>
        <v>0</v>
      </c>
      <c r="AN238" s="223">
        <f t="shared" si="74"/>
        <v>1</v>
      </c>
      <c r="AO238" s="224">
        <f t="shared" si="75"/>
        <v>0</v>
      </c>
      <c r="AP238" s="223">
        <f t="shared" si="76"/>
        <v>0</v>
      </c>
      <c r="AQ238" s="224">
        <f t="shared" si="77"/>
        <v>0</v>
      </c>
      <c r="AR238" s="223">
        <f t="shared" si="78"/>
        <v>0</v>
      </c>
      <c r="AS238" s="224">
        <f t="shared" si="79"/>
        <v>0</v>
      </c>
      <c r="AT238" s="223">
        <f t="shared" si="80"/>
        <v>0</v>
      </c>
      <c r="AU238" s="225">
        <f t="shared" si="81"/>
        <v>0</v>
      </c>
      <c r="AV238" s="231" t="str">
        <f>IF($B237="","",$B237)</f>
        <v>8</v>
      </c>
    </row>
    <row r="239" spans="1:48" ht="24.5" customHeight="1" x14ac:dyDescent="0.2">
      <c r="A239" s="309"/>
      <c r="B239" s="283"/>
      <c r="C239" s="304"/>
      <c r="D239" s="54" t="s">
        <v>32</v>
      </c>
      <c r="E239" s="278"/>
      <c r="F239" s="292"/>
      <c r="G239" s="134"/>
      <c r="H239" s="278"/>
      <c r="I239" s="57"/>
      <c r="J239" s="179" t="str">
        <f>IF(I239="","",IF(_xlfn.XLOOKUP(I239,I$3:I238,$AV$3:AV238,0,,-1)=AV239,_xlfn.XLOOKUP(I239,I$3:I238,J$3:J238,1,,-1)+1,1))</f>
        <v/>
      </c>
      <c r="K239" s="63" t="str">
        <f>IF(I239="","",_xlfn.XLOOKUP(I239,I$3:I238,K$3:K238,0,,-1)+IF($D239=" ",1,0))</f>
        <v/>
      </c>
      <c r="L239" s="55"/>
      <c r="M239" s="128"/>
      <c r="N239" s="295"/>
      <c r="O239" s="62" t="str">
        <f>IF(OR(W237="",W238=""),"",IF(L239&gt;0,ROUND(IF(M239&gt;0,M239,IF(M237&gt;0,IF(N237=TRUE,ROUND((M237*W239)/W237,0),(M237*W239)/W237),IF(M238&gt;0,IF(N237=TRUE,ROUND((M238*W239)/W238,0),(M238*W239)/W238),IF(M239&gt;0,M239,0)))),2),""))</f>
        <v/>
      </c>
      <c r="P239" s="63" t="str">
        <f t="shared" si="86"/>
        <v/>
      </c>
      <c r="Q239" s="278"/>
      <c r="R239" s="278"/>
      <c r="S239" s="278"/>
      <c r="T239" s="278"/>
      <c r="U239" s="278"/>
      <c r="V239" s="289"/>
      <c r="W239" s="64" t="str">
        <f>IF(L239="","",(SUM(L237:L239)/L239)/(SUM(L237:L239)/L237+SUM(L237:L239)/L238+SUM(L237:L239)/L239))</f>
        <v/>
      </c>
      <c r="X239" s="311"/>
      <c r="Y239" s="298"/>
      <c r="Z239" s="298"/>
      <c r="AA239" s="225">
        <f t="shared" si="87"/>
        <v>0</v>
      </c>
      <c r="AB239" s="225">
        <f t="shared" si="87"/>
        <v>0</v>
      </c>
      <c r="AC239" s="225">
        <f t="shared" si="87"/>
        <v>0</v>
      </c>
      <c r="AD239" s="225">
        <f t="shared" si="87"/>
        <v>0</v>
      </c>
      <c r="AE239" s="225">
        <f t="shared" si="87"/>
        <v>0</v>
      </c>
      <c r="AF239" s="225">
        <f t="shared" si="87"/>
        <v>0</v>
      </c>
      <c r="AG239" s="224">
        <f t="shared" si="87"/>
        <v>0</v>
      </c>
      <c r="AH239" s="223">
        <f t="shared" si="68"/>
        <v>0</v>
      </c>
      <c r="AI239" s="224">
        <f t="shared" si="69"/>
        <v>0</v>
      </c>
      <c r="AJ239" s="223">
        <f t="shared" si="70"/>
        <v>0</v>
      </c>
      <c r="AK239" s="224">
        <f t="shared" si="71"/>
        <v>0</v>
      </c>
      <c r="AL239" s="223">
        <f t="shared" si="72"/>
        <v>0</v>
      </c>
      <c r="AM239" s="224">
        <f t="shared" si="73"/>
        <v>0</v>
      </c>
      <c r="AN239" s="223">
        <f t="shared" si="74"/>
        <v>0</v>
      </c>
      <c r="AO239" s="224">
        <f t="shared" si="75"/>
        <v>0</v>
      </c>
      <c r="AP239" s="223">
        <f t="shared" si="76"/>
        <v>0</v>
      </c>
      <c r="AQ239" s="224">
        <f t="shared" si="77"/>
        <v>0</v>
      </c>
      <c r="AR239" s="223">
        <f t="shared" si="78"/>
        <v>0</v>
      </c>
      <c r="AS239" s="224">
        <f t="shared" si="79"/>
        <v>0</v>
      </c>
      <c r="AT239" s="223">
        <f t="shared" si="80"/>
        <v>0</v>
      </c>
      <c r="AU239" s="225">
        <f t="shared" si="81"/>
        <v>0</v>
      </c>
      <c r="AV239" s="231" t="str">
        <f>IF($B237="","",$B237)</f>
        <v>8</v>
      </c>
    </row>
    <row r="240" spans="1:48" ht="14.5" customHeight="1" x14ac:dyDescent="0.2">
      <c r="A240" s="307" t="str">
        <f>IF(OR(D240="W",D241="W",D242="W",D240="1/2W",D241="1/2W",D242="1/2W",D240="1/2L",D241="1/2L",D242="1/2L"),"OK",IF(OR(D240="L",D241="L",D242="L"),"LOSS",IF(OR(D240="X",D241="X",D242="X"),"Anulado"," ")))</f>
        <v>OK</v>
      </c>
      <c r="B240" s="317" t="str">
        <f>IF(E240="","",$B237)</f>
        <v>8</v>
      </c>
      <c r="C240" s="305" t="str">
        <f>IF(E240=""," ","– "&amp;COUNTIF(B$3:B242,$B240))</f>
        <v>– 4</v>
      </c>
      <c r="D240" s="65" t="s">
        <v>28</v>
      </c>
      <c r="E240" s="326">
        <v>44721.677083333336</v>
      </c>
      <c r="F240" s="314" t="s">
        <v>524</v>
      </c>
      <c r="G240" s="136">
        <v>1</v>
      </c>
      <c r="H240" s="313" t="str">
        <f ca="1">IF(E240="","",IF(AND(DAY(E240)&lt;DAY(TODAY()),$A240=" "),"???",IF($A240=" ",IF(AND(DAY(E240)=DAY(TODAY()),HOUR(E240)&lt;=HOUR(NOW())+1),IF(AND(HOUR(E240)+2&lt;=HOUR(NOW()),DAY(E240)&lt;=DAY(TODAY()),MINUTE(E240)&lt;=MINUTE(NOW())),"???",IF(OR(MINUTE(E240)&lt;=MINUTE(NOW()),HOUR(E240)&lt;=HOUR(NOW())),"!!!","")),""),"")))</f>
        <v/>
      </c>
      <c r="I240" s="67" t="s">
        <v>23</v>
      </c>
      <c r="J240" s="69">
        <f>IF(I240="","",IF(_xlfn.XLOOKUP(I240,I$3:I239,$AV$3:AV239,0,,-1)=AV240,_xlfn.XLOOKUP(I240,I$3:I239,J$3:J239,1,,-1)+1,1))</f>
        <v>3</v>
      </c>
      <c r="K240" s="173">
        <f>IF(I240="","",_xlfn.XLOOKUP(I240,I$3:I239,K$3:K239,0,,-1)+IF($D240=" ",1,0))</f>
        <v>0</v>
      </c>
      <c r="L240" s="70">
        <v>7.59</v>
      </c>
      <c r="M240" s="71"/>
      <c r="N240" s="293" t="b">
        <v>0</v>
      </c>
      <c r="O240" s="72">
        <f>IF(OR(W240="",W241=""),"",ROUND(IF(L242&gt;0,IF(M240&gt;0,M240,IF(M241&gt;0,IF(N240=TRUE,ROUND((M241*W240)/W241,0),(M241*W240)/W241),IF(N240=TRUE,ROUND((M242*W240)/W242,0),(M242*W240)/W242))),IF(M240&gt;0,M240,IF(N240=TRUE,ROUND((M241*W240)/W241,0),(M241*W240)/W241))),2))</f>
        <v>10.85</v>
      </c>
      <c r="P240" s="73">
        <f t="shared" si="86"/>
        <v>82.351500000000001</v>
      </c>
      <c r="Q240" s="320">
        <f>IF($A240="Anulado",0,IF(OR($A240="LOSS",$A240="OK"),IF(OR($D240="W",$D240="1/2W",$D240="1/2L"),P240-O240,IF($D240="L",-O240,0))+IF(OR($D241="W",$D241="1/2W",$D241="1/2L"),P241-O241,IF($D241="L",-O241,0))+IF(OR($D242="W",$D242="1/2W",$D242="1/2L"),P242-O242,IF($D242="L",-O242,0)),IF(AND(OR($D240="W",$D240="1/2W",$D240="1/2L"),D241="W"),P240+P241-SUM(O240:O242)+_xlfn.XLOOKUP("X",D240:D242,O240:O242,0),IF(AND(D240=TRUE,D242="W"),P240+P242-SUM(O240:O242),IF(AND(D241="W",D242="W"),P241+P242-SUM(O240:O242)+_xlfn.XLOOKUP("X",D240:D242,O240:O242,0),IF(L242&gt;0,IF(OR($D240="W",$D240="1/2W",$D240="1/2L"),P240-SUM(O240:O242)+_xlfn.XLOOKUP("X",D240:D242,O240:O242,0),IF(OR($D240="W",$D240="1/2W",$D240="1/2L"),P241-SUM(O240:O242)+_xlfn.XLOOKUP("X",D240:D242,O240:O242,0),IF(OR($D240="W",$D240="1/2W",$D240="1/2L"),P242-SUM(O240:O242)+_xlfn.XLOOKUP("X",D240:D242,O240:O242,0),IF(SUM(P240:P242)/3-SUM(O240:O242)+_xlfn.XLOOKUP("X",D240:D242,O240:O242,0)&gt;0,SUM(P240:P242)/3-SUM(O240:O242)+_xlfn.XLOOKUP("X",D240:D242,O240:O242,0),LARGE(P240:P242,1)-SUM(O240:O242))))),IF(OR($D240="W",$D240="1/2W",$D240="1/2L"),P240-SUM(O240:O241)+_xlfn.XLOOKUP("X",D240:D242,O240:O242,0),IF(OR($D240="W",$D240="1/2W",$D240="1/2L"),P241-SUM(O240:O241)+_xlfn.XLOOKUP("X",D240:D242,O240:O242,0),SUM(P240:P241)/2-SUM(O240:O241)+_xlfn.XLOOKUP("X",D240:D242,O240:O242,0)))))))))</f>
        <v>4.2940000000000111</v>
      </c>
      <c r="R240" s="319">
        <f>IF(Q240=0,0,Q240/SUM(O240:O242))</f>
        <v>5.4987834549878482E-2</v>
      </c>
      <c r="S240" s="296">
        <f>IF($B240=$B237,IF(OR($A240="LOSS",$A240="OK",$A240="Anulada"),Q240,0)+S237,IF(OR($A240="LOSS",$A240="OK",$A240="Anulada"),Q240,0))</f>
        <v>122.93100000000003</v>
      </c>
      <c r="T240" s="296">
        <f>IF($B240=$B237,IF(Q240&lt;0,IF(G242="",Q240,0),Q240)+T237,Q240)</f>
        <v>122.93100000000003</v>
      </c>
      <c r="U240" s="296">
        <f>IF($B240=$B237,IF(Q240&lt;0,IF(G242="",Q240,0),Q240)+U237,Q240)</f>
        <v>122.93100000000003</v>
      </c>
      <c r="V240" s="323">
        <f>IF(U240=0,0,U240/X240)</f>
        <v>0.10039527305691444</v>
      </c>
      <c r="W240" s="74">
        <f>IF(L240="","",IF(L242&gt;0,(SUM(L240:L242)/L240)/(SUM(L240:L242)/L240+SUM(L240:L242)/L241+SUM(L240:L242)/L242),L241/SUM(L240:L241)))</f>
        <v>0.13898554503825924</v>
      </c>
      <c r="X240" s="321">
        <f>IF($B240=$B237,X237+SUM(O240:O242),SUM(O240:O242))</f>
        <v>1224.47</v>
      </c>
      <c r="Y240" s="296">
        <f>IF($A240=" ",SUM(O240:O242),0)+Y237</f>
        <v>0</v>
      </c>
      <c r="Z240" s="296">
        <f>IF($B240="","",Z237+Q240)</f>
        <v>35.630458208955147</v>
      </c>
      <c r="AA240" s="225">
        <f t="shared" si="87"/>
        <v>0</v>
      </c>
      <c r="AB240" s="225">
        <f t="shared" si="87"/>
        <v>0</v>
      </c>
      <c r="AC240" s="225">
        <f t="shared" si="87"/>
        <v>0</v>
      </c>
      <c r="AD240" s="225">
        <f t="shared" si="87"/>
        <v>0</v>
      </c>
      <c r="AE240" s="225">
        <f t="shared" si="87"/>
        <v>0</v>
      </c>
      <c r="AF240" s="227">
        <f t="shared" si="87"/>
        <v>-10.85</v>
      </c>
      <c r="AG240" s="224">
        <f t="shared" si="87"/>
        <v>0</v>
      </c>
      <c r="AH240" s="223">
        <f t="shared" si="68"/>
        <v>0</v>
      </c>
      <c r="AI240" s="224">
        <f t="shared" si="69"/>
        <v>0</v>
      </c>
      <c r="AJ240" s="223">
        <f t="shared" si="70"/>
        <v>0</v>
      </c>
      <c r="AK240" s="224">
        <f t="shared" si="71"/>
        <v>0</v>
      </c>
      <c r="AL240" s="223">
        <f t="shared" si="72"/>
        <v>0</v>
      </c>
      <c r="AM240" s="224">
        <f t="shared" si="73"/>
        <v>0</v>
      </c>
      <c r="AN240" s="223">
        <f t="shared" si="74"/>
        <v>0</v>
      </c>
      <c r="AO240" s="224">
        <f t="shared" si="75"/>
        <v>0</v>
      </c>
      <c r="AP240" s="223">
        <f t="shared" si="76"/>
        <v>0</v>
      </c>
      <c r="AQ240" s="224">
        <f t="shared" si="77"/>
        <v>0</v>
      </c>
      <c r="AR240" s="223">
        <f t="shared" si="78"/>
        <v>0</v>
      </c>
      <c r="AS240" s="224">
        <f t="shared" si="79"/>
        <v>1</v>
      </c>
      <c r="AT240" s="223">
        <f t="shared" si="80"/>
        <v>0</v>
      </c>
      <c r="AU240" s="225">
        <f t="shared" si="81"/>
        <v>0</v>
      </c>
      <c r="AV240" s="232" t="str">
        <f>IF($B240="","",$B240)</f>
        <v>8</v>
      </c>
    </row>
    <row r="241" spans="1:48" ht="14.5" customHeight="1" x14ac:dyDescent="0.2">
      <c r="A241" s="308"/>
      <c r="B241" s="282"/>
      <c r="C241" s="303"/>
      <c r="D241" s="79" t="s">
        <v>28</v>
      </c>
      <c r="E241" s="277"/>
      <c r="F241" s="291"/>
      <c r="G241" s="80" t="s">
        <v>56</v>
      </c>
      <c r="H241" s="277"/>
      <c r="I241" s="81" t="s">
        <v>23</v>
      </c>
      <c r="J241" s="83">
        <f>IF(I241="","",IF(_xlfn.XLOOKUP(I241,I$3:I240,$AV$3:AV240,0,,-1)=AV241,_xlfn.XLOOKUP(I241,I$3:I240,J$3:J240,1,,-1)+1,1))</f>
        <v>4</v>
      </c>
      <c r="K241" s="174">
        <f>IF(I241="","",_xlfn.XLOOKUP(I241,I$3:I240,K$3:K240,0,,-1)+IF($D241=" ",1,0))</f>
        <v>0</v>
      </c>
      <c r="L241" s="84">
        <v>5.23</v>
      </c>
      <c r="M241" s="85">
        <v>15.75</v>
      </c>
      <c r="N241" s="294"/>
      <c r="O241" s="86">
        <f>IF(OR(W240="",W241=""),"",ROUND(IF(L242&gt;0,IF(M241&gt;0,M241,IF(M240&gt;0,IF(N240=TRUE,ROUND((M240*W241)/W240,0),(M240*W241)/W240),IF(M241&gt;0,IF(N240=TRUE,ROUND(M241,0),M241),IF(M242&gt;0,IF(N240=TRUE,ROUND(O242*W241/W242,0),O242*W241/W242),0)))),IF(M241&gt;0,M241,IF(N240=TRUE,ROUND((M240*W241)/W240,0),(M240*W241)/W240))),2))</f>
        <v>15.75</v>
      </c>
      <c r="P241" s="87">
        <f t="shared" si="86"/>
        <v>82.372500000000002</v>
      </c>
      <c r="Q241" s="277"/>
      <c r="R241" s="286"/>
      <c r="S241" s="286"/>
      <c r="T241" s="286"/>
      <c r="U241" s="286"/>
      <c r="V241" s="288"/>
      <c r="W241" s="88">
        <f>IF(L241="","",IF(L242&gt;0,(SUM(L240:L242)/L241)/(SUM(L240:L242)/L240+SUM(L240:L242)/L241+SUM(L240:L242)/L242),L240/SUM(L240:L241)))</f>
        <v>0.20170177568649858</v>
      </c>
      <c r="X241" s="311"/>
      <c r="Y241" s="298"/>
      <c r="Z241" s="298"/>
      <c r="AA241" s="225">
        <f t="shared" si="87"/>
        <v>0</v>
      </c>
      <c r="AB241" s="225">
        <f t="shared" si="87"/>
        <v>0</v>
      </c>
      <c r="AC241" s="225">
        <f t="shared" si="87"/>
        <v>0</v>
      </c>
      <c r="AD241" s="225">
        <f t="shared" si="87"/>
        <v>0</v>
      </c>
      <c r="AE241" s="225">
        <f t="shared" si="87"/>
        <v>0</v>
      </c>
      <c r="AF241" s="227">
        <f t="shared" si="87"/>
        <v>-15.75</v>
      </c>
      <c r="AG241" s="224">
        <f t="shared" si="87"/>
        <v>0</v>
      </c>
      <c r="AH241" s="223">
        <f t="shared" si="68"/>
        <v>0</v>
      </c>
      <c r="AI241" s="224">
        <f t="shared" si="69"/>
        <v>0</v>
      </c>
      <c r="AJ241" s="223">
        <f t="shared" si="70"/>
        <v>0</v>
      </c>
      <c r="AK241" s="224">
        <f t="shared" si="71"/>
        <v>0</v>
      </c>
      <c r="AL241" s="223">
        <f t="shared" si="72"/>
        <v>0</v>
      </c>
      <c r="AM241" s="224">
        <f t="shared" si="73"/>
        <v>0</v>
      </c>
      <c r="AN241" s="223">
        <f t="shared" si="74"/>
        <v>0</v>
      </c>
      <c r="AO241" s="224">
        <f t="shared" si="75"/>
        <v>0</v>
      </c>
      <c r="AP241" s="223">
        <f t="shared" si="76"/>
        <v>0</v>
      </c>
      <c r="AQ241" s="224">
        <f t="shared" si="77"/>
        <v>0</v>
      </c>
      <c r="AR241" s="223">
        <f t="shared" si="78"/>
        <v>0</v>
      </c>
      <c r="AS241" s="224">
        <f t="shared" si="79"/>
        <v>1</v>
      </c>
      <c r="AT241" s="223">
        <f t="shared" si="80"/>
        <v>0</v>
      </c>
      <c r="AU241" s="225">
        <f t="shared" si="81"/>
        <v>0</v>
      </c>
      <c r="AV241" s="232" t="str">
        <f>IF($B240="","",$B240)</f>
        <v>8</v>
      </c>
    </row>
    <row r="242" spans="1:48" ht="14.5" customHeight="1" x14ac:dyDescent="0.2">
      <c r="A242" s="309"/>
      <c r="B242" s="283"/>
      <c r="C242" s="304"/>
      <c r="D242" s="90" t="s">
        <v>31</v>
      </c>
      <c r="E242" s="278"/>
      <c r="F242" s="292"/>
      <c r="G242" s="91">
        <v>2</v>
      </c>
      <c r="H242" s="278"/>
      <c r="I242" s="92" t="s">
        <v>20</v>
      </c>
      <c r="J242" s="94">
        <f>IF(I242="","",IF(_xlfn.XLOOKUP(I242,I$3:I241,$AV$3:AV241,0,,-1)=AV242,_xlfn.XLOOKUP(I242,I$3:I241,J$3:J241,1,,-1)+1,1))</f>
        <v>2</v>
      </c>
      <c r="K242" s="180">
        <f>IF(I242="","",_xlfn.XLOOKUP(I242,I$3:I241,K$3:K241,0,,-1)+IF($D242=" ",1,0))</f>
        <v>0</v>
      </c>
      <c r="L242" s="95">
        <v>1.6</v>
      </c>
      <c r="M242" s="96">
        <v>51.49</v>
      </c>
      <c r="N242" s="295"/>
      <c r="O242" s="97">
        <f>IF(OR(W240="",W241=""),"",IF(L242&gt;0,ROUND(IF(M242&gt;0,M242,IF(M240&gt;0,IF(N240=TRUE,ROUND((M240*W242)/W240,0),(M240*W242)/W240),IF(M241&gt;0,IF(N240=TRUE,ROUND((M241*W242)/W241,0),(M241*W242)/W241),IF(M242&gt;0,M242,0)))),2),""))</f>
        <v>51.49</v>
      </c>
      <c r="P242" s="98">
        <f t="shared" si="86"/>
        <v>82.384000000000015</v>
      </c>
      <c r="Q242" s="278"/>
      <c r="R242" s="278"/>
      <c r="S242" s="278"/>
      <c r="T242" s="278"/>
      <c r="U242" s="278"/>
      <c r="V242" s="289"/>
      <c r="W242" s="99">
        <f>IF(L242="","",(SUM(L240:L242)/L242)/(SUM(L240:L242)/L240+SUM(L240:L242)/L241+SUM(L240:L242)/L242))</f>
        <v>0.65931267927524217</v>
      </c>
      <c r="X242" s="311"/>
      <c r="Y242" s="298"/>
      <c r="Z242" s="298"/>
      <c r="AA242" s="225">
        <f t="shared" si="87"/>
        <v>0</v>
      </c>
      <c r="AB242" s="225">
        <f t="shared" si="87"/>
        <v>0</v>
      </c>
      <c r="AC242" s="227">
        <f t="shared" si="87"/>
        <v>30.894000000000013</v>
      </c>
      <c r="AD242" s="225">
        <f t="shared" si="87"/>
        <v>0</v>
      </c>
      <c r="AE242" s="225">
        <f t="shared" si="87"/>
        <v>0</v>
      </c>
      <c r="AF242" s="225">
        <f t="shared" si="87"/>
        <v>0</v>
      </c>
      <c r="AG242" s="224">
        <f t="shared" si="87"/>
        <v>0</v>
      </c>
      <c r="AH242" s="223">
        <f t="shared" si="68"/>
        <v>0</v>
      </c>
      <c r="AI242" s="224">
        <f t="shared" si="69"/>
        <v>0</v>
      </c>
      <c r="AJ242" s="223">
        <f t="shared" si="70"/>
        <v>0</v>
      </c>
      <c r="AK242" s="224">
        <f t="shared" si="71"/>
        <v>0</v>
      </c>
      <c r="AL242" s="223">
        <f t="shared" si="72"/>
        <v>1</v>
      </c>
      <c r="AM242" s="224">
        <f t="shared" si="73"/>
        <v>0</v>
      </c>
      <c r="AN242" s="223">
        <f t="shared" si="74"/>
        <v>0</v>
      </c>
      <c r="AO242" s="224">
        <f t="shared" si="75"/>
        <v>0</v>
      </c>
      <c r="AP242" s="223">
        <f t="shared" si="76"/>
        <v>0</v>
      </c>
      <c r="AQ242" s="224">
        <f t="shared" si="77"/>
        <v>0</v>
      </c>
      <c r="AR242" s="223">
        <f t="shared" si="78"/>
        <v>0</v>
      </c>
      <c r="AS242" s="224">
        <f t="shared" si="79"/>
        <v>0</v>
      </c>
      <c r="AT242" s="223">
        <f t="shared" si="80"/>
        <v>0</v>
      </c>
      <c r="AU242" s="225">
        <f t="shared" si="81"/>
        <v>0</v>
      </c>
      <c r="AV242" s="232" t="str">
        <f>IF($B240="","",$B240)</f>
        <v>8</v>
      </c>
    </row>
    <row r="243" spans="1:48" ht="14.5" customHeight="1" x14ac:dyDescent="0.2">
      <c r="A243" s="312" t="str">
        <f>IF(OR(D243="W",D244="W",D245="W",D243="1/2W",D244="1/2W",D245="1/2W",D243="1/2L",D244="1/2L",D245="1/2L"),"OK",IF(OR(D243="L",D244="L",D245="L"),"LOSS",IF(OR(D243="X",D244="X",D245="X"),"Anulado"," ")))</f>
        <v>OK</v>
      </c>
      <c r="B243" s="316" t="str">
        <f>IF(E243="","",$B240)</f>
        <v>8</v>
      </c>
      <c r="C243" s="302" t="str">
        <f>IF(E243=""," ","– "&amp;COUNTIF(B$3:B245,$B243))</f>
        <v>– 5</v>
      </c>
      <c r="D243" s="25" t="s">
        <v>31</v>
      </c>
      <c r="E243" s="325">
        <v>44720.65625</v>
      </c>
      <c r="F243" s="315" t="s">
        <v>525</v>
      </c>
      <c r="G243" s="117" t="s">
        <v>289</v>
      </c>
      <c r="H243" s="306" t="str">
        <f ca="1">IF(E243="","",IF(AND(DAY(E243)&lt;DAY(TODAY()),$A243=" "),"???",IF($A243=" ",IF(AND(DAY(E243)=DAY(TODAY()),HOUR(E243)&lt;=HOUR(NOW())+1),IF(AND(HOUR(E243)+2&lt;=HOUR(NOW()),DAY(E243)&lt;=DAY(TODAY()),MINUTE(E243)&lt;=MINUTE(NOW())),"???",IF(OR(MINUTE(E243)&lt;=MINUTE(NOW()),HOUR(E243)&lt;=HOUR(NOW())),"!!!","")),""),"")))</f>
        <v/>
      </c>
      <c r="I243" s="27" t="s">
        <v>23</v>
      </c>
      <c r="J243" s="175">
        <f>IF(I243="","",IF(_xlfn.XLOOKUP(I243,I$3:I242,$AV$3:AV242,0,,-1)=AV243,_xlfn.XLOOKUP(I243,I$3:I242,J$3:J242,1,,-1)+1,1))</f>
        <v>5</v>
      </c>
      <c r="K243" s="176">
        <f>IF(I243="","",_xlfn.XLOOKUP(I243,I$3:I242,K$3:K242,0,,-1)+IF($D243=" ",1,0))</f>
        <v>0</v>
      </c>
      <c r="L243" s="118">
        <v>1.5369999999999999</v>
      </c>
      <c r="M243" s="119">
        <v>121.59</v>
      </c>
      <c r="N243" s="318" t="b">
        <v>0</v>
      </c>
      <c r="O243" s="102">
        <f>IF(OR(W243="",W244=""),"",ROUND(IF(L245&gt;0,IF(M243&gt;0,M243,IF(M244&gt;0,IF(N243=TRUE,ROUND((M244*W243)/W244,0),(M244*W243)/W244),IF(N243=TRUE,ROUND((M245*W243)/W245,0),(M245*W243)/W245))),IF(M243&gt;0,M243,IF(N243=TRUE,ROUND((M244*W243)/W244,0),(M244*W243)/W244))),2))</f>
        <v>121.59</v>
      </c>
      <c r="P243" s="33">
        <f t="shared" si="86"/>
        <v>186.88382999999999</v>
      </c>
      <c r="Q243" s="301">
        <f>IF($A243="Anulado",0,IF(OR($A243="LOSS",$A243="OK"),IF(OR($D243="W",$D243="1/2W",$D243="1/2L"),P243-O243,IF($D243="L",-O243,0))+IF(OR($D244="W",$D244="1/2W",$D244="1/2L"),P244-O244,IF($D244="L",-O244,0))+IF(OR($D245="W",$D245="1/2W",$D245="1/2L"),P245-O245,IF($D245="L",-O245,0)),IF(AND(OR($D243="W",$D243="1/2W",$D243="1/2L"),D244="W"),P243+P244-SUM(O243:O245)+_xlfn.XLOOKUP("X",D243:D245,O243:O245,0),IF(AND(D243=TRUE,D245="W"),P243+P245-SUM(O243:O245),IF(AND(D244="W",D245="W"),P244+P245-SUM(O243:O245)+_xlfn.XLOOKUP("X",D243:D245,O243:O245,0),IF(L245&gt;0,IF(OR($D243="W",$D243="1/2W",$D243="1/2L"),P243-SUM(O243:O245)+_xlfn.XLOOKUP("X",D243:D245,O243:O245,0),IF(OR($D243="W",$D243="1/2W",$D243="1/2L"),P244-SUM(O243:O245)+_xlfn.XLOOKUP("X",D243:D245,O243:O245,0),IF(OR($D243="W",$D243="1/2W",$D243="1/2L"),P245-SUM(O243:O245)+_xlfn.XLOOKUP("X",D243:D245,O243:O245,0),IF(SUM(P243:P245)/3-SUM(O243:O245)+_xlfn.XLOOKUP("X",D243:D245,O243:O245,0)&gt;0,SUM(P243:P245)/3-SUM(O243:O245)+_xlfn.XLOOKUP("X",D243:D245,O243:O245,0),LARGE(P243:P245,1)-SUM(O243:O245))))),IF(OR($D243="W",$D243="1/2W",$D243="1/2L"),P243-SUM(O243:O244)+_xlfn.XLOOKUP("X",D243:D245,O243:O245,0),IF(OR($D243="W",$D243="1/2W",$D243="1/2L"),P244-SUM(O243:O244)+_xlfn.XLOOKUP("X",D243:D245,O243:O245,0),SUM(P243:P244)/2-SUM(O243:O244)+_xlfn.XLOOKUP("X",D243:D245,O243:O245,0)))))))))</f>
        <v>4.4338299999999791</v>
      </c>
      <c r="R243" s="300">
        <f>IF(Q243=0,0,Q243/SUM(O243:O245))</f>
        <v>2.4301616881337237E-2</v>
      </c>
      <c r="S243" s="285">
        <f>IF($B243=$B240,IF(OR($A243="LOSS",$A243="OK",$A243="Anulada"),Q243,0)+S240,IF(OR($A243="LOSS",$A243="OK",$A243="Anulada"),Q243,0))</f>
        <v>127.36483000000001</v>
      </c>
      <c r="T243" s="285">
        <f>IF($B243="",0,IF($B243=$B240,IF(G245="",IF(OR(G243="DNB1",G243="DNB2",G243="AH1(0)",G243="AH2(0)",G243="AH1(1)",G243="AH2(1)",G243="AH1(2)",G243="AH2(2)",G243="AH1(3)",G243="AH2(3)",G243="AH1(4)",G243="AH2(4)"),0,IF(Q243&lt;0,IF(G245="",SMALL(P243:P245,1)-SUM(O243:O245),0),SMALL(P243:P245,1)-SUM(O243:O245))),IF(Q243&lt;0,IF(G245="",SMALL(P243:P245,1)-SUM(O243:O245),0),SMALL(P243:P245,1)-SUM(O243:O245)))+T240,IF(G245="",IF(OR(G243="DNB1",G243="DNB2",G243="AH1(0)",G243="AH2(0)",G243="AH1(1)",G243="AH2(1)",G243="AH1(2)",G243="AH2(2)",G243="AH1(3)",G243="AH2(3)",G243="AH1(4)",G243="AH2(4)"),0,IF(Q243&lt;0,IF(G245="",SMALL(P243:P245,1)-SUM(O243:O245),0),SMALL(P243:P245,1)-SUM(O243:O245))),IF(Q243&lt;0,IF(G245="",SMALL(P243:P245,1)-SUM(O243:O245),0),SMALL(P243:P245,1)-SUM(O243:O245)))))</f>
        <v>5.7810000000000059</v>
      </c>
      <c r="U243" s="285">
        <f>IF($B243=$B240,IF(Q243&lt;0,IF(G245="",Q243,0),Q243)+U240,Q243)</f>
        <v>127.36483000000001</v>
      </c>
      <c r="V243" s="287">
        <f>IF(U243=0,0,U243/X243)</f>
        <v>9.0527414494072159E-2</v>
      </c>
      <c r="W243" s="34">
        <f>IF(L243="","",IF(L245&gt;0,(SUM(L243:L245)/L243)/(SUM(L243:L245)/L243+SUM(L243:L245)/L244+SUM(L243:L245)/L245),L244/SUM(L243:L244)))</f>
        <v>0.48686846205208101</v>
      </c>
      <c r="X243" s="322">
        <f>IF($B243=$B240,X240+SUM(O243:O245),SUM(O243:O245))</f>
        <v>1406.92</v>
      </c>
      <c r="Y243" s="285">
        <f>IF($A243=" ",SUM(O243:O245),0)+Y240</f>
        <v>0</v>
      </c>
      <c r="Z243" s="285">
        <f>IF($B243="","",Z240+Q243)</f>
        <v>40.064288208955126</v>
      </c>
      <c r="AA243" s="225">
        <f t="shared" ref="AA243:AG252" si="88">IF($I243=AA$2,IF(OR($D243="W",$D243="1/2W",$D243="1/2L"),$P243-$O243,IF($D243="X",0,-$O243)),0)</f>
        <v>0</v>
      </c>
      <c r="AB243" s="225">
        <f t="shared" si="88"/>
        <v>0</v>
      </c>
      <c r="AC243" s="225">
        <f t="shared" si="88"/>
        <v>0</v>
      </c>
      <c r="AD243" s="225">
        <f t="shared" si="88"/>
        <v>0</v>
      </c>
      <c r="AE243" s="225">
        <f t="shared" si="88"/>
        <v>0</v>
      </c>
      <c r="AF243" s="227">
        <f t="shared" si="88"/>
        <v>65.293829999999986</v>
      </c>
      <c r="AG243" s="224">
        <f t="shared" si="88"/>
        <v>0</v>
      </c>
      <c r="AH243" s="223">
        <f t="shared" si="68"/>
        <v>0</v>
      </c>
      <c r="AI243" s="224">
        <f t="shared" si="69"/>
        <v>0</v>
      </c>
      <c r="AJ243" s="223">
        <f t="shared" si="70"/>
        <v>0</v>
      </c>
      <c r="AK243" s="224">
        <f t="shared" si="71"/>
        <v>0</v>
      </c>
      <c r="AL243" s="223">
        <f t="shared" si="72"/>
        <v>0</v>
      </c>
      <c r="AM243" s="224">
        <f t="shared" si="73"/>
        <v>0</v>
      </c>
      <c r="AN243" s="223">
        <f t="shared" si="74"/>
        <v>0</v>
      </c>
      <c r="AO243" s="224">
        <f t="shared" si="75"/>
        <v>0</v>
      </c>
      <c r="AP243" s="223">
        <f t="shared" si="76"/>
        <v>0</v>
      </c>
      <c r="AQ243" s="224">
        <f t="shared" si="77"/>
        <v>0</v>
      </c>
      <c r="AR243" s="223">
        <f t="shared" si="78"/>
        <v>1</v>
      </c>
      <c r="AS243" s="224">
        <f t="shared" si="79"/>
        <v>0</v>
      </c>
      <c r="AT243" s="223">
        <f t="shared" si="80"/>
        <v>0</v>
      </c>
      <c r="AU243" s="225">
        <f t="shared" si="81"/>
        <v>0</v>
      </c>
      <c r="AV243" s="231" t="str">
        <f>IF($B243="","",$B243)</f>
        <v>8</v>
      </c>
    </row>
    <row r="244" spans="1:48" ht="14.5" customHeight="1" x14ac:dyDescent="0.2">
      <c r="A244" s="308"/>
      <c r="B244" s="282"/>
      <c r="C244" s="303"/>
      <c r="D244" s="39" t="s">
        <v>28</v>
      </c>
      <c r="E244" s="277"/>
      <c r="F244" s="291"/>
      <c r="G244" s="120" t="s">
        <v>290</v>
      </c>
      <c r="H244" s="277"/>
      <c r="I244" s="42" t="s">
        <v>20</v>
      </c>
      <c r="J244" s="177">
        <f>IF(I244="","",IF(_xlfn.XLOOKUP(I244,I$3:I243,$AV$3:AV243,0,,-1)=AV244,_xlfn.XLOOKUP(I244,I$3:I243,J$3:J243,1,,-1)+1,1))</f>
        <v>3</v>
      </c>
      <c r="K244" s="178">
        <f>IF(I244="","",_xlfn.XLOOKUP(I244,I$3:I243,K$3:K243,0,,-1)+IF($D244=" ",1,0))</f>
        <v>0</v>
      </c>
      <c r="L244" s="121">
        <v>2.5</v>
      </c>
      <c r="M244" s="122">
        <v>26.12</v>
      </c>
      <c r="N244" s="294"/>
      <c r="O244" s="47">
        <f>IF(OR(W243="",W244=""),"",ROUND(IF(L245&gt;0,IF(M244&gt;0,M244,IF(M243&gt;0,IF(N243=TRUE,ROUND((M243*W244)/W243,0),(M243*W244)/W243),IF(M244&gt;0,IF(N243=TRUE,ROUND(M244,0),M244),IF(M245&gt;0,IF(N243=TRUE,ROUND(O245*W244/W245,0),O245*W244/W245),0)))),IF(M244&gt;0,M244,IF(N243=TRUE,ROUND((M243*W244)/W243,0),(M243*W244)/W243))),2))</f>
        <v>26.12</v>
      </c>
      <c r="P244" s="48">
        <f t="shared" si="86"/>
        <v>65.3</v>
      </c>
      <c r="Q244" s="277"/>
      <c r="R244" s="286"/>
      <c r="S244" s="286"/>
      <c r="T244" s="286"/>
      <c r="U244" s="286"/>
      <c r="V244" s="288"/>
      <c r="W244" s="49">
        <f>IF(L244="","",IF(L245&gt;0,(SUM(L243:L245)/L244)/(SUM(L243:L245)/L243+SUM(L243:L245)/L244+SUM(L243:L245)/L245),L243/SUM(L243:L244)))</f>
        <v>0.29932673046961938</v>
      </c>
      <c r="X244" s="311"/>
      <c r="Y244" s="298"/>
      <c r="Z244" s="298"/>
      <c r="AA244" s="225">
        <f t="shared" si="88"/>
        <v>0</v>
      </c>
      <c r="AB244" s="225">
        <f t="shared" si="88"/>
        <v>0</v>
      </c>
      <c r="AC244" s="227">
        <f t="shared" si="88"/>
        <v>-26.12</v>
      </c>
      <c r="AD244" s="225">
        <f t="shared" si="88"/>
        <v>0</v>
      </c>
      <c r="AE244" s="225">
        <f t="shared" si="88"/>
        <v>0</v>
      </c>
      <c r="AF244" s="225">
        <f t="shared" si="88"/>
        <v>0</v>
      </c>
      <c r="AG244" s="224">
        <f t="shared" si="88"/>
        <v>0</v>
      </c>
      <c r="AH244" s="223">
        <f t="shared" si="68"/>
        <v>0</v>
      </c>
      <c r="AI244" s="224">
        <f t="shared" si="69"/>
        <v>0</v>
      </c>
      <c r="AJ244" s="223">
        <f t="shared" si="70"/>
        <v>0</v>
      </c>
      <c r="AK244" s="224">
        <f t="shared" si="71"/>
        <v>0</v>
      </c>
      <c r="AL244" s="223">
        <f t="shared" si="72"/>
        <v>0</v>
      </c>
      <c r="AM244" s="224">
        <f t="shared" si="73"/>
        <v>1</v>
      </c>
      <c r="AN244" s="223">
        <f t="shared" si="74"/>
        <v>0</v>
      </c>
      <c r="AO244" s="224">
        <f t="shared" si="75"/>
        <v>0</v>
      </c>
      <c r="AP244" s="223">
        <f t="shared" si="76"/>
        <v>0</v>
      </c>
      <c r="AQ244" s="224">
        <f t="shared" si="77"/>
        <v>0</v>
      </c>
      <c r="AR244" s="223">
        <f t="shared" si="78"/>
        <v>0</v>
      </c>
      <c r="AS244" s="224">
        <f t="shared" si="79"/>
        <v>0</v>
      </c>
      <c r="AT244" s="223">
        <f t="shared" si="80"/>
        <v>0</v>
      </c>
      <c r="AU244" s="225">
        <f t="shared" si="81"/>
        <v>0</v>
      </c>
      <c r="AV244" s="231" t="str">
        <f>IF($B243="","",$B243)</f>
        <v>8</v>
      </c>
    </row>
    <row r="245" spans="1:48" ht="14.5" customHeight="1" x14ac:dyDescent="0.2">
      <c r="A245" s="309"/>
      <c r="B245" s="283"/>
      <c r="C245" s="304"/>
      <c r="D245" s="54" t="s">
        <v>28</v>
      </c>
      <c r="E245" s="278"/>
      <c r="F245" s="292"/>
      <c r="G245" s="123" t="s">
        <v>277</v>
      </c>
      <c r="H245" s="278"/>
      <c r="I245" s="124" t="s">
        <v>20</v>
      </c>
      <c r="J245" s="181">
        <f>IF(I245="","",IF(_xlfn.XLOOKUP(I245,I$3:I244,$AV$3:AV244,0,,-1)=AV245,_xlfn.XLOOKUP(I245,I$3:I244,J$3:J244,1,,-1)+1,1))</f>
        <v>4</v>
      </c>
      <c r="K245" s="182">
        <f>IF(I245="","",_xlfn.XLOOKUP(I245,I$3:I244,K$3:K244,0,,-1)+IF($D245=" ",1,0))</f>
        <v>0</v>
      </c>
      <c r="L245" s="127">
        <v>3.5</v>
      </c>
      <c r="M245" s="128">
        <v>34.74</v>
      </c>
      <c r="N245" s="295"/>
      <c r="O245" s="129">
        <f>IF(OR(W243="",W244=""),"",IF(L245&gt;0,ROUND(IF(M245&gt;0,M245,IF(M243&gt;0,IF(N243=TRUE,ROUND((M243*W245)/W243,0),(M243*W245)/W243),IF(M244&gt;0,IF(N243=TRUE,ROUND((M244*W245)/W244,0),(M244*W245)/W244),IF(M245&gt;0,M245,0)))),2),""))</f>
        <v>34.74</v>
      </c>
      <c r="P245" s="130">
        <f t="shared" si="86"/>
        <v>121.59</v>
      </c>
      <c r="Q245" s="278"/>
      <c r="R245" s="278"/>
      <c r="S245" s="278"/>
      <c r="T245" s="278"/>
      <c r="U245" s="278"/>
      <c r="V245" s="289"/>
      <c r="W245" s="131">
        <f>IF(L245="","",(SUM(L243:L245)/L245)/(SUM(L243:L245)/L243+SUM(L243:L245)/L244+SUM(L243:L245)/L245))</f>
        <v>0.21380480747829955</v>
      </c>
      <c r="X245" s="311"/>
      <c r="Y245" s="298"/>
      <c r="Z245" s="298"/>
      <c r="AA245" s="225">
        <f t="shared" si="88"/>
        <v>0</v>
      </c>
      <c r="AB245" s="225">
        <f t="shared" si="88"/>
        <v>0</v>
      </c>
      <c r="AC245" s="227">
        <f t="shared" si="88"/>
        <v>-34.74</v>
      </c>
      <c r="AD245" s="225">
        <f t="shared" si="88"/>
        <v>0</v>
      </c>
      <c r="AE245" s="225">
        <f t="shared" si="88"/>
        <v>0</v>
      </c>
      <c r="AF245" s="225">
        <f t="shared" si="88"/>
        <v>0</v>
      </c>
      <c r="AG245" s="224">
        <f t="shared" si="88"/>
        <v>0</v>
      </c>
      <c r="AH245" s="223">
        <f t="shared" si="68"/>
        <v>0</v>
      </c>
      <c r="AI245" s="224">
        <f t="shared" si="69"/>
        <v>0</v>
      </c>
      <c r="AJ245" s="223">
        <f t="shared" si="70"/>
        <v>0</v>
      </c>
      <c r="AK245" s="224">
        <f t="shared" si="71"/>
        <v>0</v>
      </c>
      <c r="AL245" s="223">
        <f t="shared" si="72"/>
        <v>0</v>
      </c>
      <c r="AM245" s="224">
        <f t="shared" si="73"/>
        <v>1</v>
      </c>
      <c r="AN245" s="223">
        <f t="shared" si="74"/>
        <v>0</v>
      </c>
      <c r="AO245" s="224">
        <f t="shared" si="75"/>
        <v>0</v>
      </c>
      <c r="AP245" s="223">
        <f t="shared" si="76"/>
        <v>0</v>
      </c>
      <c r="AQ245" s="224">
        <f t="shared" si="77"/>
        <v>0</v>
      </c>
      <c r="AR245" s="223">
        <f t="shared" si="78"/>
        <v>0</v>
      </c>
      <c r="AS245" s="224">
        <f t="shared" si="79"/>
        <v>0</v>
      </c>
      <c r="AT245" s="223">
        <f t="shared" si="80"/>
        <v>0</v>
      </c>
      <c r="AU245" s="225">
        <f t="shared" si="81"/>
        <v>0</v>
      </c>
      <c r="AV245" s="231" t="str">
        <f>IF($B243="","",$B243)</f>
        <v>8</v>
      </c>
    </row>
    <row r="246" spans="1:48" ht="14.5" customHeight="1" x14ac:dyDescent="0.2">
      <c r="A246" s="307" t="str">
        <f>IF(OR(D246="W",D247="W",D248="W",D246="1/2W",D247="1/2W",D248="1/2W",D246="1/2L",D247="1/2L",D248="1/2L"),"OK",IF(OR(D246="L",D247="L",D248="L"),"LOSS",IF(OR(D246="X",D247="X",D248="X"),"Anulado"," ")))</f>
        <v>OK</v>
      </c>
      <c r="B246" s="317" t="str">
        <f>IF(E246="","",$B243)</f>
        <v>8</v>
      </c>
      <c r="C246" s="305" t="str">
        <f>IF(E246=""," ","– "&amp;COUNTIF(B$3:B248,$B246))</f>
        <v>– 6</v>
      </c>
      <c r="D246" s="65" t="s">
        <v>28</v>
      </c>
      <c r="E246" s="326">
        <v>44720.416666666664</v>
      </c>
      <c r="F246" s="314" t="s">
        <v>526</v>
      </c>
      <c r="G246" s="66" t="s">
        <v>79</v>
      </c>
      <c r="H246" s="313" t="str">
        <f ca="1">IF(E246="","",IF(AND(DAY(E246)&lt;DAY(TODAY()),$A246=" "),"???",IF($A246=" ",IF(AND(DAY(E246)=DAY(TODAY()),HOUR(E246)&lt;=HOUR(NOW())+1),IF(AND(HOUR(E246)+2&lt;=HOUR(NOW()),DAY(E246)&lt;=DAY(TODAY()),MINUTE(E246)&lt;=MINUTE(NOW())),"???",IF(OR(MINUTE(E246)&lt;=MINUTE(NOW()),HOUR(E246)&lt;=HOUR(NOW())),"!!!","")),""),"")))</f>
        <v/>
      </c>
      <c r="I246" s="67" t="s">
        <v>21</v>
      </c>
      <c r="J246" s="69">
        <f>IF(I246="","",IF(_xlfn.XLOOKUP(I246,I$3:I245,$AV$3:AV245,0,,-1)=AV246,_xlfn.XLOOKUP(I246,I$3:I245,J$3:J245,1,,-1)+1,1))</f>
        <v>5</v>
      </c>
      <c r="K246" s="173">
        <f>IF(I246="","",_xlfn.XLOOKUP(I246,I$3:I245,K$3:K245,0,,-1)+IF($D246=" ",1,0))</f>
        <v>0</v>
      </c>
      <c r="L246" s="70">
        <v>2.1</v>
      </c>
      <c r="M246" s="71">
        <v>270</v>
      </c>
      <c r="N246" s="293" t="b">
        <v>0</v>
      </c>
      <c r="O246" s="72">
        <f>IF(OR(W246="",W247=""),"",ROUND(IF(L248&gt;0,IF(M246&gt;0,M246,IF(M247&gt;0,IF(N246=TRUE,ROUND((M247*W246)/W247,0),(M247*W246)/W247),IF(N246=TRUE,ROUND((M248*W246)/W248,0),(M248*W246)/W248))),IF(M246&gt;0,M246,IF(N246=TRUE,ROUND((M247*W246)/W247,0),(M247*W246)/W247))),2))</f>
        <v>270</v>
      </c>
      <c r="P246" s="73">
        <f t="shared" si="86"/>
        <v>567</v>
      </c>
      <c r="Q246" s="320">
        <f>IF($A246="Anulado",0,IF(OR($A246="LOSS",$A246="OK"),IF(OR($D246="W",$D246="1/2W",$D246="1/2L"),P246-O246,IF($D246="L",-O246,0))+IF(OR($D247="W",$D247="1/2W",$D247="1/2L"),P247-O247,IF($D247="L",-O247,0))+IF(OR($D248="W",$D248="1/2W",$D248="1/2L"),P248-O248,IF($D248="L",-O248,0)),IF(AND(OR($D246="W",$D246="1/2W",$D246="1/2L"),D247="W"),P246+P247-SUM(O246:O248)+_xlfn.XLOOKUP("X",D246:D248,O246:O248,0),IF(AND(D246=TRUE,D248="W"),P246+P248-SUM(O246:O248),IF(AND(D247="W",D248="W"),P247+P248-SUM(O246:O248)+_xlfn.XLOOKUP("X",D246:D248,O246:O248,0),IF(L248&gt;0,IF(OR($D246="W",$D246="1/2W",$D246="1/2L"),P246-SUM(O246:O248)+_xlfn.XLOOKUP("X",D246:D248,O246:O248,0),IF(OR($D246="W",$D246="1/2W",$D246="1/2L"),P247-SUM(O246:O248)+_xlfn.XLOOKUP("X",D246:D248,O246:O248,0),IF(OR($D246="W",$D246="1/2W",$D246="1/2L"),P248-SUM(O246:O248)+_xlfn.XLOOKUP("X",D246:D248,O246:O248,0),IF(SUM(P246:P248)/3-SUM(O246:O248)+_xlfn.XLOOKUP("X",D246:D248,O246:O248,0)&gt;0,SUM(P246:P248)/3-SUM(O246:O248)+_xlfn.XLOOKUP("X",D246:D248,O246:O248,0),LARGE(P246:P248,1)-SUM(O246:O248))))),IF(OR($D246="W",$D246="1/2W",$D246="1/2L"),P246-SUM(O246:O247)+_xlfn.XLOOKUP("X",D246:D248,O246:O248,0),IF(OR($D246="W",$D246="1/2W",$D246="1/2L"),P247-SUM(O246:O247)+_xlfn.XLOOKUP("X",D246:D248,O246:O248,0),SUM(P246:P247)/2-SUM(O246:O247)+_xlfn.XLOOKUP("X",D246:D248,O246:O248,0)))))))))</f>
        <v>27</v>
      </c>
      <c r="R246" s="319">
        <f>IF(Q246=0,0,Q246/SUM(O246:O248))</f>
        <v>0.05</v>
      </c>
      <c r="S246" s="296">
        <f>IF($B246=$B243,IF(OR($A246="LOSS",$A246="OK",$A246="Anulada"),Q246,0)+S243,IF(OR($A246="LOSS",$A246="OK",$A246="Anulada"),Q246,0))</f>
        <v>154.36483000000001</v>
      </c>
      <c r="T246" s="296">
        <f>IF($B246=$B243,IF(Q246&lt;0,IF(G248="",Q246,0),Q246)+T243,Q246)</f>
        <v>32.781000000000006</v>
      </c>
      <c r="U246" s="296">
        <f>IF($B246=$B243,IF(Q246&lt;0,IF(G248="",Q246,0),Q246)+U243,Q246)</f>
        <v>154.36483000000001</v>
      </c>
      <c r="V246" s="323">
        <f>IF(U246=0,0,U246/X246)</f>
        <v>7.9286683582273546E-2</v>
      </c>
      <c r="W246" s="74">
        <f>IF(L246="","",IF(L248&gt;0,(SUM(L246:L248)/L246)/(SUM(L246:L248)/L246+SUM(L246:L248)/L247+SUM(L246:L248)/L248),L247/SUM(L246:L247)))</f>
        <v>0.5</v>
      </c>
      <c r="X246" s="321">
        <f>IF($B246=$B243,X243+SUM(O246:O248),SUM(O246:O248))</f>
        <v>1946.92</v>
      </c>
      <c r="Y246" s="296">
        <f>IF($A246=" ",SUM(O246:O248),0)+Y243</f>
        <v>0</v>
      </c>
      <c r="Z246" s="296">
        <f>IF($B246="","",Z243+Q246)</f>
        <v>67.064288208955134</v>
      </c>
      <c r="AA246" s="225">
        <f t="shared" si="88"/>
        <v>0</v>
      </c>
      <c r="AB246" s="225">
        <f t="shared" si="88"/>
        <v>0</v>
      </c>
      <c r="AC246" s="225">
        <f t="shared" si="88"/>
        <v>0</v>
      </c>
      <c r="AD246" s="227">
        <f t="shared" si="88"/>
        <v>-270</v>
      </c>
      <c r="AE246" s="225">
        <f t="shared" si="88"/>
        <v>0</v>
      </c>
      <c r="AF246" s="225">
        <f t="shared" si="88"/>
        <v>0</v>
      </c>
      <c r="AG246" s="224">
        <f t="shared" si="88"/>
        <v>0</v>
      </c>
      <c r="AH246" s="223">
        <f t="shared" si="68"/>
        <v>0</v>
      </c>
      <c r="AI246" s="224">
        <f t="shared" si="69"/>
        <v>0</v>
      </c>
      <c r="AJ246" s="223">
        <f t="shared" si="70"/>
        <v>0</v>
      </c>
      <c r="AK246" s="224">
        <f t="shared" si="71"/>
        <v>0</v>
      </c>
      <c r="AL246" s="223">
        <f t="shared" si="72"/>
        <v>0</v>
      </c>
      <c r="AM246" s="224">
        <f t="shared" si="73"/>
        <v>0</v>
      </c>
      <c r="AN246" s="223">
        <f t="shared" si="74"/>
        <v>0</v>
      </c>
      <c r="AO246" s="224">
        <f t="shared" si="75"/>
        <v>1</v>
      </c>
      <c r="AP246" s="223">
        <f t="shared" si="76"/>
        <v>0</v>
      </c>
      <c r="AQ246" s="224">
        <f t="shared" si="77"/>
        <v>0</v>
      </c>
      <c r="AR246" s="223">
        <f t="shared" si="78"/>
        <v>0</v>
      </c>
      <c r="AS246" s="224">
        <f t="shared" si="79"/>
        <v>0</v>
      </c>
      <c r="AT246" s="223">
        <f t="shared" si="80"/>
        <v>0</v>
      </c>
      <c r="AU246" s="225">
        <f t="shared" si="81"/>
        <v>0</v>
      </c>
      <c r="AV246" s="232" t="str">
        <f>IF($B246="","",$B246)</f>
        <v>8</v>
      </c>
    </row>
    <row r="247" spans="1:48" ht="14.5" customHeight="1" x14ac:dyDescent="0.2">
      <c r="A247" s="308"/>
      <c r="B247" s="282"/>
      <c r="C247" s="303"/>
      <c r="D247" s="79" t="s">
        <v>31</v>
      </c>
      <c r="E247" s="277"/>
      <c r="F247" s="291"/>
      <c r="G247" s="80" t="s">
        <v>35</v>
      </c>
      <c r="H247" s="277"/>
      <c r="I247" s="81" t="s">
        <v>19</v>
      </c>
      <c r="J247" s="83">
        <f>IF(I247="","",IF(_xlfn.XLOOKUP(I247,I$3:I246,$AV$3:AV246,0,,-1)=AV247,_xlfn.XLOOKUP(I247,I$3:I246,J$3:J246,1,,-1)+1,1))</f>
        <v>1</v>
      </c>
      <c r="K247" s="174">
        <f>IF(I247="","",_xlfn.XLOOKUP(I247,I$3:I246,K$3:K246,0,,-1)+IF($D247=" ",1,0))</f>
        <v>0</v>
      </c>
      <c r="L247" s="84">
        <v>2.1</v>
      </c>
      <c r="M247" s="85"/>
      <c r="N247" s="294"/>
      <c r="O247" s="86">
        <f>IF(OR(W246="",W247=""),"",ROUND(IF(L248&gt;0,IF(M247&gt;0,M247,IF(M246&gt;0,IF(N246=TRUE,ROUND((M246*W247)/W246,0),(M246*W247)/W246),IF(M247&gt;0,IF(N246=TRUE,ROUND(M247,0),M247),IF(M248&gt;0,IF(N246=TRUE,ROUND(O248*W247/W248,0),O248*W247/W248),0)))),IF(M247&gt;0,M247,IF(N246=TRUE,ROUND((M246*W247)/W246,0),(M246*W247)/W246))),2))</f>
        <v>270</v>
      </c>
      <c r="P247" s="87">
        <f t="shared" si="86"/>
        <v>567</v>
      </c>
      <c r="Q247" s="277"/>
      <c r="R247" s="286"/>
      <c r="S247" s="286"/>
      <c r="T247" s="286"/>
      <c r="U247" s="286"/>
      <c r="V247" s="288"/>
      <c r="W247" s="88">
        <f>IF(L247="","",IF(L248&gt;0,(SUM(L246:L248)/L247)/(SUM(L246:L248)/L246+SUM(L246:L248)/L247+SUM(L246:L248)/L248),L246/SUM(L246:L247)))</f>
        <v>0.5</v>
      </c>
      <c r="X247" s="311"/>
      <c r="Y247" s="298"/>
      <c r="Z247" s="298"/>
      <c r="AA247" s="225">
        <f t="shared" si="88"/>
        <v>0</v>
      </c>
      <c r="AB247" s="227">
        <f t="shared" si="88"/>
        <v>297</v>
      </c>
      <c r="AC247" s="225">
        <f t="shared" si="88"/>
        <v>0</v>
      </c>
      <c r="AD247" s="225">
        <f t="shared" si="88"/>
        <v>0</v>
      </c>
      <c r="AE247" s="225">
        <f t="shared" si="88"/>
        <v>0</v>
      </c>
      <c r="AF247" s="225">
        <f t="shared" si="88"/>
        <v>0</v>
      </c>
      <c r="AG247" s="224">
        <f t="shared" si="88"/>
        <v>0</v>
      </c>
      <c r="AH247" s="223">
        <f t="shared" si="68"/>
        <v>0</v>
      </c>
      <c r="AI247" s="224">
        <f t="shared" si="69"/>
        <v>0</v>
      </c>
      <c r="AJ247" s="223">
        <f t="shared" si="70"/>
        <v>1</v>
      </c>
      <c r="AK247" s="224">
        <f t="shared" si="71"/>
        <v>0</v>
      </c>
      <c r="AL247" s="223">
        <f t="shared" si="72"/>
        <v>0</v>
      </c>
      <c r="AM247" s="224">
        <f t="shared" si="73"/>
        <v>0</v>
      </c>
      <c r="AN247" s="223">
        <f t="shared" si="74"/>
        <v>0</v>
      </c>
      <c r="AO247" s="224">
        <f t="shared" si="75"/>
        <v>0</v>
      </c>
      <c r="AP247" s="223">
        <f t="shared" si="76"/>
        <v>0</v>
      </c>
      <c r="AQ247" s="224">
        <f t="shared" si="77"/>
        <v>0</v>
      </c>
      <c r="AR247" s="223">
        <f t="shared" si="78"/>
        <v>0</v>
      </c>
      <c r="AS247" s="224">
        <f t="shared" si="79"/>
        <v>0</v>
      </c>
      <c r="AT247" s="223">
        <f t="shared" si="80"/>
        <v>0</v>
      </c>
      <c r="AU247" s="225">
        <f t="shared" si="81"/>
        <v>0</v>
      </c>
      <c r="AV247" s="232" t="str">
        <f>IF($B246="","",$B246)</f>
        <v>8</v>
      </c>
    </row>
    <row r="248" spans="1:48" ht="14.5" customHeight="1" x14ac:dyDescent="0.2">
      <c r="A248" s="309"/>
      <c r="B248" s="283"/>
      <c r="C248" s="304"/>
      <c r="D248" s="90" t="s">
        <v>32</v>
      </c>
      <c r="E248" s="278"/>
      <c r="F248" s="292"/>
      <c r="G248" s="109"/>
      <c r="H248" s="278"/>
      <c r="I248" s="110"/>
      <c r="J248" s="112" t="str">
        <f>IF(I248="","",IF(_xlfn.XLOOKUP(I248,I$3:I247,$AV$3:AV247,0,,-1)=AV248,_xlfn.XLOOKUP(I248,I$3:I247,J$3:J247,1,,-1)+1,1))</f>
        <v/>
      </c>
      <c r="K248" s="115" t="str">
        <f>IF(I248="","",_xlfn.XLOOKUP(I248,I$3:I247,K$3:K247,0,,-1)+IF($D248=" ",1,0))</f>
        <v/>
      </c>
      <c r="L248" s="113"/>
      <c r="M248" s="96"/>
      <c r="N248" s="295"/>
      <c r="O248" s="114" t="str">
        <f>IF(OR(W246="",W247=""),"",IF(L248&gt;0,ROUND(IF(M248&gt;0,M248,IF(M246&gt;0,IF(N246=TRUE,ROUND((M246*W248)/W246,0),(M246*W248)/W246),IF(M247&gt;0,IF(N246=TRUE,ROUND((M247*W248)/W247,0),(M247*W248)/W247),IF(M248&gt;0,M248,0)))),2),""))</f>
        <v/>
      </c>
      <c r="P248" s="115" t="str">
        <f t="shared" si="86"/>
        <v/>
      </c>
      <c r="Q248" s="278"/>
      <c r="R248" s="278"/>
      <c r="S248" s="278"/>
      <c r="T248" s="278"/>
      <c r="U248" s="278"/>
      <c r="V248" s="289"/>
      <c r="W248" s="116" t="str">
        <f>IF(L248="","",(SUM(L246:L248)/L248)/(SUM(L246:L248)/L246+SUM(L246:L248)/L247+SUM(L246:L248)/L248))</f>
        <v/>
      </c>
      <c r="X248" s="311"/>
      <c r="Y248" s="298"/>
      <c r="Z248" s="298"/>
      <c r="AA248" s="225">
        <f t="shared" si="88"/>
        <v>0</v>
      </c>
      <c r="AB248" s="225">
        <f t="shared" si="88"/>
        <v>0</v>
      </c>
      <c r="AC248" s="225">
        <f t="shared" si="88"/>
        <v>0</v>
      </c>
      <c r="AD248" s="225">
        <f t="shared" si="88"/>
        <v>0</v>
      </c>
      <c r="AE248" s="225">
        <f t="shared" si="88"/>
        <v>0</v>
      </c>
      <c r="AF248" s="225">
        <f t="shared" si="88"/>
        <v>0</v>
      </c>
      <c r="AG248" s="224">
        <f t="shared" si="88"/>
        <v>0</v>
      </c>
      <c r="AH248" s="223">
        <f t="shared" si="68"/>
        <v>0</v>
      </c>
      <c r="AI248" s="224">
        <f t="shared" si="69"/>
        <v>0</v>
      </c>
      <c r="AJ248" s="223">
        <f t="shared" si="70"/>
        <v>0</v>
      </c>
      <c r="AK248" s="224">
        <f t="shared" si="71"/>
        <v>0</v>
      </c>
      <c r="AL248" s="223">
        <f t="shared" si="72"/>
        <v>0</v>
      </c>
      <c r="AM248" s="224">
        <f t="shared" si="73"/>
        <v>0</v>
      </c>
      <c r="AN248" s="223">
        <f t="shared" si="74"/>
        <v>0</v>
      </c>
      <c r="AO248" s="224">
        <f t="shared" si="75"/>
        <v>0</v>
      </c>
      <c r="AP248" s="223">
        <f t="shared" si="76"/>
        <v>0</v>
      </c>
      <c r="AQ248" s="224">
        <f t="shared" si="77"/>
        <v>0</v>
      </c>
      <c r="AR248" s="223">
        <f t="shared" si="78"/>
        <v>0</v>
      </c>
      <c r="AS248" s="224">
        <f t="shared" si="79"/>
        <v>0</v>
      </c>
      <c r="AT248" s="223">
        <f t="shared" si="80"/>
        <v>0</v>
      </c>
      <c r="AU248" s="225">
        <f t="shared" si="81"/>
        <v>0</v>
      </c>
      <c r="AV248" s="232" t="str">
        <f>IF($B246="","",$B246)</f>
        <v>8</v>
      </c>
    </row>
    <row r="249" spans="1:48" ht="14.5" customHeight="1" x14ac:dyDescent="0.2">
      <c r="A249" s="312" t="str">
        <f>IF(OR(D249="W",D250="W",D251="W",D249="1/2W",D250="1/2W",D251="1/2W",D249="1/2L",D250="1/2L",D251="1/2L"),"OK",IF(OR(D249="L",D250="L",D251="L"),"LOSS",IF(OR(D249="X",D250="X",D251="X"),"Anulado"," ")))</f>
        <v>OK</v>
      </c>
      <c r="B249" s="316" t="str">
        <f>IF(E249="","",$B246)</f>
        <v>8</v>
      </c>
      <c r="C249" s="302" t="str">
        <f>IF(E249=""," ","– "&amp;COUNTIF(B$3:B251,$B249))</f>
        <v>– 7</v>
      </c>
      <c r="D249" s="25" t="s">
        <v>31</v>
      </c>
      <c r="E249" s="325">
        <v>44720.416666666664</v>
      </c>
      <c r="F249" s="315" t="s">
        <v>527</v>
      </c>
      <c r="G249" s="117" t="s">
        <v>528</v>
      </c>
      <c r="H249" s="306" t="str">
        <f ca="1">IF(E249="","",IF(AND(DAY(E249)&lt;DAY(TODAY()),$A249=" "),"???",IF($A249=" ",IF(AND(DAY(E249)=DAY(TODAY()),HOUR(E249)&lt;=HOUR(NOW())+1),IF(AND(HOUR(E249)+2&lt;=HOUR(NOW()),DAY(E249)&lt;=DAY(TODAY()),MINUTE(E249)&lt;=MINUTE(NOW())),"???",IF(OR(MINUTE(E249)&lt;=MINUTE(NOW()),HOUR(E249)&lt;=HOUR(NOW())),"!!!","")),""),"")))</f>
        <v/>
      </c>
      <c r="I249" s="27" t="s">
        <v>20</v>
      </c>
      <c r="J249" s="175">
        <f>IF(I249="","",IF(_xlfn.XLOOKUP(I249,I$3:I248,$AV$3:AV248,0,,-1)=AV249,_xlfn.XLOOKUP(I249,I$3:I248,J$3:J248,1,,-1)+1,1))</f>
        <v>5</v>
      </c>
      <c r="K249" s="176">
        <f>IF(I249="","",_xlfn.XLOOKUP(I249,I$3:I248,K$3:K248,0,,-1)+IF($D249=" ",1,0))</f>
        <v>0</v>
      </c>
      <c r="L249" s="118">
        <v>1.84</v>
      </c>
      <c r="M249" s="119">
        <v>5.05</v>
      </c>
      <c r="N249" s="318" t="b">
        <v>0</v>
      </c>
      <c r="O249" s="102">
        <f>IF(OR(W249="",W250=""),"",ROUND(IF(L251&gt;0,IF(M249&gt;0,M249,IF(M250&gt;0,IF(N249=TRUE,ROUND((M250*W249)/W250,0),(M250*W249)/W250),IF(N249=TRUE,ROUND((M251*W249)/W251,0),(M251*W249)/W251))),IF(M249&gt;0,M249,IF(N249=TRUE,ROUND((M250*W249)/W250,0),(M250*W249)/W250))),2))</f>
        <v>5.05</v>
      </c>
      <c r="P249" s="33">
        <f t="shared" si="86"/>
        <v>9.2919999999999998</v>
      </c>
      <c r="Q249" s="301">
        <f>IF($A249="Anulado",0,IF(OR($A249="LOSS",$A249="OK"),IF(OR($D249="W",$D249="1/2W",$D249="1/2L"),P249-O249,IF($D249="L",-O249,0))+IF(OR($D250="W",$D250="1/2W",$D250="1/2L"),P250-O250,IF($D250="L",-O250,0))+IF(OR($D251="W",$D251="1/2W",$D251="1/2L"),P251-O251,IF($D251="L",-O251,0)),IF(AND(OR($D249="W",$D249="1/2W",$D249="1/2L"),D250="W"),P249+P250-SUM(O249:O251)+_xlfn.XLOOKUP("X",D249:D251,O249:O251,0),IF(AND(D249=TRUE,D251="W"),P249+P251-SUM(O249:O251),IF(AND(D250="W",D251="W"),P250+P251-SUM(O249:O251)+_xlfn.XLOOKUP("X",D249:D251,O249:O251,0),IF(L251&gt;0,IF(OR($D249="W",$D249="1/2W",$D249="1/2L"),P249-SUM(O249:O251)+_xlfn.XLOOKUP("X",D249:D251,O249:O251,0),IF(OR($D249="W",$D249="1/2W",$D249="1/2L"),P250-SUM(O249:O251)+_xlfn.XLOOKUP("X",D249:D251,O249:O251,0),IF(OR($D249="W",$D249="1/2W",$D249="1/2L"),P251-SUM(O249:O251)+_xlfn.XLOOKUP("X",D249:D251,O249:O251,0),IF(SUM(P249:P251)/3-SUM(O249:O251)+_xlfn.XLOOKUP("X",D249:D251,O249:O251,0)&gt;0,SUM(P249:P251)/3-SUM(O249:O251)+_xlfn.XLOOKUP("X",D249:D251,O249:O251,0),LARGE(P249:P251,1)-SUM(O249:O251))))),IF(OR($D249="W",$D249="1/2W",$D249="1/2L"),P249-SUM(O249:O250)+_xlfn.XLOOKUP("X",D249:D251,O249:O251,0),IF(OR($D249="W",$D249="1/2W",$D249="1/2L"),P250-SUM(O249:O250)+_xlfn.XLOOKUP("X",D249:D251,O249:O251,0),SUM(P249:P250)/2-SUM(O249:O250)+_xlfn.XLOOKUP("X",D249:D251,O249:O251,0)))))))))</f>
        <v>0.39200000000000035</v>
      </c>
      <c r="R249" s="300">
        <f>IF(Q249=0,0,Q249/SUM(O249:O251))</f>
        <v>4.4044943820224766E-2</v>
      </c>
      <c r="S249" s="285">
        <f>IF($B249=$B246,IF(OR($A249="LOSS",$A249="OK",$A249="Anulada"),Q249,0)+S246,IF(OR($A249="LOSS",$A249="OK",$A249="Anulada"),Q249,0))</f>
        <v>154.75683000000001</v>
      </c>
      <c r="T249" s="285">
        <f>IF($B249="",0,IF($B249=$B246,IF(G251="",IF(OR(G249="DNB1",G249="DNB2",G249="AH1(0)",G249="AH2(0)",G249="AH1(1)",G249="AH2(1)",G249="AH1(2)",G249="AH2(2)",G249="AH1(3)",G249="AH2(3)",G249="AH1(4)",G249="AH2(4)"),0,IF(Q249&lt;0,IF(G251="",SMALL(P249:P251,1)-SUM(O249:O251),0),SMALL(P249:P251,1)-SUM(O249:O251))),IF(Q249&lt;0,IF(G251="",SMALL(P249:P251,1)-SUM(O249:O251),0),SMALL(P249:P251,1)-SUM(O249:O251)))+T246,IF(G251="",IF(OR(G249="DNB1",G249="DNB2",G249="AH1(0)",G249="AH2(0)",G249="AH1(1)",G249="AH2(1)",G249="AH1(2)",G249="AH2(2)",G249="AH1(3)",G249="AH2(3)",G249="AH1(4)",G249="AH2(4)"),0,IF(Q249&lt;0,IF(G251="",SMALL(P249:P251,1)-SUM(O249:O251),0),SMALL(P249:P251,1)-SUM(O249:O251))),IF(Q249&lt;0,IF(G251="",SMALL(P249:P251,1)-SUM(O249:O251),0),SMALL(P249:P251,1)-SUM(O249:O251)))))</f>
        <v>28.12700000000001</v>
      </c>
      <c r="U249" s="285">
        <f>IF($B249=$B246,IF(Q249&lt;0,IF(G251="",Q249,0),Q249)+U246,Q249)</f>
        <v>154.75683000000001</v>
      </c>
      <c r="V249" s="287">
        <f>IF(U249=0,0,U249/X249)</f>
        <v>7.9126315305089429E-2</v>
      </c>
      <c r="W249" s="34">
        <f>IF(L249="","",IF(L251&gt;0,(SUM(L249:L251)/L249)/(SUM(L249:L251)/L249+SUM(L249:L251)/L250+SUM(L249:L251)/L251),L250/SUM(L249:L250)))</f>
        <v>0.39432434642750053</v>
      </c>
      <c r="X249" s="322">
        <f>IF($B249=$B246,X246+SUM(O249:O251),SUM(O249:O251))</f>
        <v>1955.8200000000002</v>
      </c>
      <c r="Y249" s="285">
        <f>IF($A249=" ",SUM(O249:O251),0)+Y246</f>
        <v>0</v>
      </c>
      <c r="Z249" s="285">
        <f>IF($B249="","",Z246+Q249)</f>
        <v>67.456288208955129</v>
      </c>
      <c r="AA249" s="225">
        <f t="shared" si="88"/>
        <v>0</v>
      </c>
      <c r="AB249" s="225">
        <f t="shared" si="88"/>
        <v>0</v>
      </c>
      <c r="AC249" s="227">
        <f t="shared" si="88"/>
        <v>4.242</v>
      </c>
      <c r="AD249" s="225">
        <f t="shared" si="88"/>
        <v>0</v>
      </c>
      <c r="AE249" s="225">
        <f t="shared" si="88"/>
        <v>0</v>
      </c>
      <c r="AF249" s="225">
        <f t="shared" si="88"/>
        <v>0</v>
      </c>
      <c r="AG249" s="224">
        <f t="shared" si="88"/>
        <v>0</v>
      </c>
      <c r="AH249" s="223">
        <f t="shared" si="68"/>
        <v>0</v>
      </c>
      <c r="AI249" s="224">
        <f t="shared" si="69"/>
        <v>0</v>
      </c>
      <c r="AJ249" s="223">
        <f t="shared" si="70"/>
        <v>0</v>
      </c>
      <c r="AK249" s="224">
        <f t="shared" si="71"/>
        <v>0</v>
      </c>
      <c r="AL249" s="223">
        <f t="shared" si="72"/>
        <v>1</v>
      </c>
      <c r="AM249" s="224">
        <f t="shared" si="73"/>
        <v>0</v>
      </c>
      <c r="AN249" s="223">
        <f t="shared" si="74"/>
        <v>0</v>
      </c>
      <c r="AO249" s="224">
        <f t="shared" si="75"/>
        <v>0</v>
      </c>
      <c r="AP249" s="223">
        <f t="shared" si="76"/>
        <v>0</v>
      </c>
      <c r="AQ249" s="224">
        <f t="shared" si="77"/>
        <v>0</v>
      </c>
      <c r="AR249" s="223">
        <f t="shared" si="78"/>
        <v>0</v>
      </c>
      <c r="AS249" s="224">
        <f t="shared" si="79"/>
        <v>0</v>
      </c>
      <c r="AT249" s="223">
        <f t="shared" si="80"/>
        <v>0</v>
      </c>
      <c r="AU249" s="225">
        <f t="shared" si="81"/>
        <v>0</v>
      </c>
      <c r="AV249" s="231" t="str">
        <f>IF($B249="","",$B249)</f>
        <v>8</v>
      </c>
    </row>
    <row r="250" spans="1:48" ht="14.5" customHeight="1" x14ac:dyDescent="0.2">
      <c r="A250" s="308"/>
      <c r="B250" s="282"/>
      <c r="C250" s="303"/>
      <c r="D250" s="39" t="s">
        <v>28</v>
      </c>
      <c r="E250" s="277"/>
      <c r="F250" s="291"/>
      <c r="G250" s="120" t="s">
        <v>529</v>
      </c>
      <c r="H250" s="277"/>
      <c r="I250" s="42" t="s">
        <v>20</v>
      </c>
      <c r="J250" s="177">
        <f>IF(I250="","",IF(_xlfn.XLOOKUP(I250,I$3:I249,$AV$3:AV249,0,,-1)=AV250,_xlfn.XLOOKUP(I250,I$3:I249,J$3:J249,1,,-1)+1,1))</f>
        <v>6</v>
      </c>
      <c r="K250" s="178">
        <f>IF(I250="","",_xlfn.XLOOKUP(I250,I$3:I249,K$3:K249,0,,-1)+IF($D250=" ",1,0))</f>
        <v>0</v>
      </c>
      <c r="L250" s="121">
        <v>2.2000000000000002</v>
      </c>
      <c r="M250" s="122">
        <v>1.93</v>
      </c>
      <c r="N250" s="294"/>
      <c r="O250" s="47">
        <f>IF(OR(W249="",W250=""),"",ROUND(IF(L251&gt;0,IF(M250&gt;0,M250,IF(M249&gt;0,IF(N249=TRUE,ROUND((M249*W250)/W249,0),(M249*W250)/W249),IF(M250&gt;0,IF(N249=TRUE,ROUND(M250,0),M250),IF(M251&gt;0,IF(N249=TRUE,ROUND(O251*W250/W251,0),O251*W250/W251),0)))),IF(M250&gt;0,M250,IF(N249=TRUE,ROUND((M249*W250)/W249,0),(M249*W250)/W249))),2))</f>
        <v>1.93</v>
      </c>
      <c r="P250" s="48">
        <f t="shared" si="86"/>
        <v>4.2460000000000004</v>
      </c>
      <c r="Q250" s="277"/>
      <c r="R250" s="286"/>
      <c r="S250" s="286"/>
      <c r="T250" s="286"/>
      <c r="U250" s="286"/>
      <c r="V250" s="288"/>
      <c r="W250" s="49">
        <f>IF(L250="","",IF(L251&gt;0,(SUM(L249:L251)/L250)/(SUM(L249:L251)/L249+SUM(L249:L251)/L250+SUM(L249:L251)/L251),L249/SUM(L249:L250)))</f>
        <v>0.32979854428481864</v>
      </c>
      <c r="X250" s="311"/>
      <c r="Y250" s="298"/>
      <c r="Z250" s="298"/>
      <c r="AA250" s="225">
        <f t="shared" si="88"/>
        <v>0</v>
      </c>
      <c r="AB250" s="225">
        <f t="shared" si="88"/>
        <v>0</v>
      </c>
      <c r="AC250" s="227">
        <f t="shared" si="88"/>
        <v>-1.93</v>
      </c>
      <c r="AD250" s="225">
        <f t="shared" si="88"/>
        <v>0</v>
      </c>
      <c r="AE250" s="225">
        <f t="shared" si="88"/>
        <v>0</v>
      </c>
      <c r="AF250" s="225">
        <f t="shared" si="88"/>
        <v>0</v>
      </c>
      <c r="AG250" s="224">
        <f t="shared" si="88"/>
        <v>0</v>
      </c>
      <c r="AH250" s="223">
        <f t="shared" si="68"/>
        <v>0</v>
      </c>
      <c r="AI250" s="224">
        <f t="shared" si="69"/>
        <v>0</v>
      </c>
      <c r="AJ250" s="223">
        <f t="shared" si="70"/>
        <v>0</v>
      </c>
      <c r="AK250" s="224">
        <f t="shared" si="71"/>
        <v>0</v>
      </c>
      <c r="AL250" s="223">
        <f t="shared" si="72"/>
        <v>0</v>
      </c>
      <c r="AM250" s="224">
        <f t="shared" si="73"/>
        <v>1</v>
      </c>
      <c r="AN250" s="223">
        <f t="shared" si="74"/>
        <v>0</v>
      </c>
      <c r="AO250" s="224">
        <f t="shared" si="75"/>
        <v>0</v>
      </c>
      <c r="AP250" s="223">
        <f t="shared" si="76"/>
        <v>0</v>
      </c>
      <c r="AQ250" s="224">
        <f t="shared" si="77"/>
        <v>0</v>
      </c>
      <c r="AR250" s="223">
        <f t="shared" si="78"/>
        <v>0</v>
      </c>
      <c r="AS250" s="224">
        <f t="shared" si="79"/>
        <v>0</v>
      </c>
      <c r="AT250" s="223">
        <f t="shared" si="80"/>
        <v>0</v>
      </c>
      <c r="AU250" s="225">
        <f t="shared" si="81"/>
        <v>0</v>
      </c>
      <c r="AV250" s="231" t="str">
        <f>IF($B249="","",$B249)</f>
        <v>8</v>
      </c>
    </row>
    <row r="251" spans="1:48" ht="14.5" customHeight="1" x14ac:dyDescent="0.2">
      <c r="A251" s="309"/>
      <c r="B251" s="283"/>
      <c r="C251" s="304"/>
      <c r="D251" s="54" t="s">
        <v>28</v>
      </c>
      <c r="E251" s="278"/>
      <c r="F251" s="292"/>
      <c r="G251" s="123" t="s">
        <v>530</v>
      </c>
      <c r="H251" s="278"/>
      <c r="I251" s="124" t="s">
        <v>20</v>
      </c>
      <c r="J251" s="181">
        <f>IF(I251="","",IF(_xlfn.XLOOKUP(I251,I$3:I250,$AV$3:AV250,0,,-1)=AV251,_xlfn.XLOOKUP(I251,I$3:I250,J$3:J250,1,,-1)+1,1))</f>
        <v>7</v>
      </c>
      <c r="K251" s="182">
        <f>IF(I251="","",_xlfn.XLOOKUP(I251,I$3:I250,K$3:K250,0,,-1)+IF($D251=" ",1,0))</f>
        <v>0</v>
      </c>
      <c r="L251" s="127">
        <v>2.63</v>
      </c>
      <c r="M251" s="128">
        <v>1.92</v>
      </c>
      <c r="N251" s="295"/>
      <c r="O251" s="129">
        <f>IF(OR(W249="",W250=""),"",IF(L251&gt;0,ROUND(IF(M251&gt;0,M251,IF(M249&gt;0,IF(N249=TRUE,ROUND((M249*W251)/W249,0),(M249*W251)/W249),IF(M250&gt;0,IF(N249=TRUE,ROUND((M250*W251)/W250,0),(M250*W251)/W250),IF(M251&gt;0,M251,0)))),2),""))</f>
        <v>1.92</v>
      </c>
      <c r="P251" s="130">
        <f t="shared" si="86"/>
        <v>5.0495999999999999</v>
      </c>
      <c r="Q251" s="278"/>
      <c r="R251" s="278"/>
      <c r="S251" s="278"/>
      <c r="T251" s="278"/>
      <c r="U251" s="278"/>
      <c r="V251" s="289"/>
      <c r="W251" s="131">
        <f>IF(L251="","",(SUM(L249:L251)/L251)/(SUM(L249:L251)/L249+SUM(L249:L251)/L250+SUM(L249:L251)/L251))</f>
        <v>0.275877109287681</v>
      </c>
      <c r="X251" s="311"/>
      <c r="Y251" s="298"/>
      <c r="Z251" s="298"/>
      <c r="AA251" s="225">
        <f t="shared" si="88"/>
        <v>0</v>
      </c>
      <c r="AB251" s="225">
        <f t="shared" si="88"/>
        <v>0</v>
      </c>
      <c r="AC251" s="227">
        <f t="shared" si="88"/>
        <v>-1.92</v>
      </c>
      <c r="AD251" s="225">
        <f t="shared" si="88"/>
        <v>0</v>
      </c>
      <c r="AE251" s="225">
        <f t="shared" si="88"/>
        <v>0</v>
      </c>
      <c r="AF251" s="225">
        <f t="shared" si="88"/>
        <v>0</v>
      </c>
      <c r="AG251" s="224">
        <f t="shared" si="88"/>
        <v>0</v>
      </c>
      <c r="AH251" s="223">
        <f t="shared" si="68"/>
        <v>0</v>
      </c>
      <c r="AI251" s="224">
        <f t="shared" si="69"/>
        <v>0</v>
      </c>
      <c r="AJ251" s="223">
        <f t="shared" si="70"/>
        <v>0</v>
      </c>
      <c r="AK251" s="224">
        <f t="shared" si="71"/>
        <v>0</v>
      </c>
      <c r="AL251" s="223">
        <f t="shared" si="72"/>
        <v>0</v>
      </c>
      <c r="AM251" s="224">
        <f t="shared" si="73"/>
        <v>1</v>
      </c>
      <c r="AN251" s="223">
        <f t="shared" si="74"/>
        <v>0</v>
      </c>
      <c r="AO251" s="224">
        <f t="shared" si="75"/>
        <v>0</v>
      </c>
      <c r="AP251" s="223">
        <f t="shared" si="76"/>
        <v>0</v>
      </c>
      <c r="AQ251" s="224">
        <f t="shared" si="77"/>
        <v>0</v>
      </c>
      <c r="AR251" s="223">
        <f t="shared" si="78"/>
        <v>0</v>
      </c>
      <c r="AS251" s="224">
        <f t="shared" si="79"/>
        <v>0</v>
      </c>
      <c r="AT251" s="223">
        <f t="shared" si="80"/>
        <v>0</v>
      </c>
      <c r="AU251" s="225">
        <f t="shared" si="81"/>
        <v>0</v>
      </c>
      <c r="AV251" s="231" t="str">
        <f>IF($B249="","",$B249)</f>
        <v>8</v>
      </c>
    </row>
    <row r="252" spans="1:48" ht="14.5" customHeight="1" x14ac:dyDescent="0.2">
      <c r="A252" s="307" t="str">
        <f>IF(OR(D252="W",D253="W",D254="W",D252="1/2W",D253="1/2W",D254="1/2W",D252="1/2L",D253="1/2L",D254="1/2L"),"OK",IF(OR(D252="L",D253="L",D254="L"),"LOSS",IF(OR(D252="X",D253="X",D254="X"),"Anulado"," ")))</f>
        <v>OK</v>
      </c>
      <c r="B252" s="317" t="str">
        <f>IF(E252="","",$B249)</f>
        <v>8</v>
      </c>
      <c r="C252" s="305" t="str">
        <f>IF(E252=""," ","– "&amp;COUNTIF(B$3:B254,$B252))</f>
        <v>– 8</v>
      </c>
      <c r="D252" s="65" t="s">
        <v>28</v>
      </c>
      <c r="E252" s="326">
        <v>44720.65625</v>
      </c>
      <c r="F252" s="314" t="s">
        <v>531</v>
      </c>
      <c r="G252" s="66" t="s">
        <v>277</v>
      </c>
      <c r="H252" s="313" t="str">
        <f ca="1">IF(E252="","",IF(AND(DAY(E252)&lt;DAY(TODAY()),$A252=" "),"???",IF($A252=" ",IF(AND(DAY(E252)=DAY(TODAY()),HOUR(E252)&lt;=HOUR(NOW())+1),IF(AND(HOUR(E252)+2&lt;=HOUR(NOW()),DAY(E252)&lt;=DAY(TODAY()),MINUTE(E252)&lt;=MINUTE(NOW())),"???",IF(OR(MINUTE(E252)&lt;=MINUTE(NOW()),HOUR(E252)&lt;=HOUR(NOW())),"!!!","")),""),"")))</f>
        <v/>
      </c>
      <c r="I252" s="67" t="s">
        <v>20</v>
      </c>
      <c r="J252" s="69">
        <f>IF(I252="","",IF(_xlfn.XLOOKUP(I252,I$3:I251,$AV$3:AV251,0,,-1)=AV252,_xlfn.XLOOKUP(I252,I$3:I251,J$3:J251,1,,-1)+1,1))</f>
        <v>8</v>
      </c>
      <c r="K252" s="173">
        <f>IF(I252="","",_xlfn.XLOOKUP(I252,I$3:I251,K$3:K251,0,,-1)+IF($D252=" ",1,0))</f>
        <v>0</v>
      </c>
      <c r="L252" s="70">
        <v>3.5</v>
      </c>
      <c r="M252" s="71"/>
      <c r="N252" s="293" t="b">
        <v>0</v>
      </c>
      <c r="O252" s="72">
        <f>IF(OR(W252="",W253=""),"",ROUND(IF(L254&gt;0,IF(M252&gt;0,M252,IF(M253&gt;0,IF(N252=TRUE,ROUND((M253*W252)/W253,0),(M253*W252)/W253),IF(N252=TRUE,ROUND((M254*W252)/W254,0),(M254*W252)/W254))),IF(M252&gt;0,M252,IF(N252=TRUE,ROUND((M253*W252)/W253,0),(M253*W252)/W253))),2))</f>
        <v>10.8</v>
      </c>
      <c r="P252" s="73">
        <f t="shared" si="86"/>
        <v>37.800000000000004</v>
      </c>
      <c r="Q252" s="320">
        <f>IF($A252="Anulado",0,IF(OR($A252="LOSS",$A252="OK"),IF(OR($D252="W",$D252="1/2W",$D252="1/2L"),P252-O252,IF($D252="L",-O252,0))+IF(OR($D253="W",$D253="1/2W",$D253="1/2L"),P253-O253,IF($D253="L",-O253,0))+IF(OR($D254="W",$D254="1/2W",$D254="1/2L"),P254-O254,IF($D254="L",-O254,0)),IF(AND(OR($D252="W",$D252="1/2W",$D252="1/2L"),D253="W"),P252+P253-SUM(O252:O254)+_xlfn.XLOOKUP("X",D252:D254,O252:O254,0),IF(AND(D252=TRUE,D254="W"),P252+P254-SUM(O252:O254),IF(AND(D253="W",D254="W"),P253+P254-SUM(O252:O254)+_xlfn.XLOOKUP("X",D252:D254,O252:O254,0),IF(L254&gt;0,IF(OR($D252="W",$D252="1/2W",$D252="1/2L"),P252-SUM(O252:O254)+_xlfn.XLOOKUP("X",D252:D254,O252:O254,0),IF(OR($D252="W",$D252="1/2W",$D252="1/2L"),P253-SUM(O252:O254)+_xlfn.XLOOKUP("X",D252:D254,O252:O254,0),IF(OR($D252="W",$D252="1/2W",$D252="1/2L"),P254-SUM(O252:O254)+_xlfn.XLOOKUP("X",D252:D254,O252:O254,0),IF(SUM(P252:P254)/3-SUM(O252:O254)+_xlfn.XLOOKUP("X",D252:D254,O252:O254,0)&gt;0,SUM(P252:P254)/3-SUM(O252:O254)+_xlfn.XLOOKUP("X",D252:D254,O252:O254,0),LARGE(P252:P254,1)-SUM(O252:O254))))),IF(OR($D252="W",$D252="1/2W",$D252="1/2L"),P252-SUM(O252:O253)+_xlfn.XLOOKUP("X",D252:D254,O252:O254,0),IF(OR($D252="W",$D252="1/2W",$D252="1/2L"),P253-SUM(O252:O253)+_xlfn.XLOOKUP("X",D252:D254,O252:O254,0),SUM(P252:P253)/2-SUM(O252:O253)+_xlfn.XLOOKUP("X",D252:D254,O252:O254,0)))))))))</f>
        <v>1.3742500000000035</v>
      </c>
      <c r="R252" s="319">
        <f>IF(Q252=0,0,Q252/SUM(O252:O254))</f>
        <v>3.7723030469393452E-2</v>
      </c>
      <c r="S252" s="296">
        <f>IF($B252=$B249,IF(OR($A252="LOSS",$A252="OK",$A252="Anulada"),Q252,0)+S249,IF(OR($A252="LOSS",$A252="OK",$A252="Anulada"),Q252,0))</f>
        <v>156.13108</v>
      </c>
      <c r="T252" s="296">
        <f>IF($B252=$B249,IF(Q252&lt;0,IF(G254="",Q252,0),Q252)+T249,Q252)</f>
        <v>29.501250000000013</v>
      </c>
      <c r="U252" s="296">
        <f>IF($B252=$B249,IF(Q252&lt;0,IF(G254="",Q252,0),Q252)+U249,Q252)</f>
        <v>156.13108</v>
      </c>
      <c r="V252" s="323">
        <f>IF(U252=0,0,U252/X252)</f>
        <v>7.8369220730330022E-2</v>
      </c>
      <c r="W252" s="74">
        <f>IF(L252="","",IF(L254&gt;0,(SUM(L252:L254)/L252)/(SUM(L252:L254)/L252+SUM(L252:L254)/L253+SUM(L252:L254)/L254),L253/SUM(L252:L253)))</f>
        <v>0.29648241206030157</v>
      </c>
      <c r="X252" s="321">
        <f>IF($B252=$B249,X249+SUM(O252:O254),SUM(O252:O254))</f>
        <v>1992.2500000000002</v>
      </c>
      <c r="Y252" s="296">
        <f>IF($A252=" ",SUM(O252:O254),0)+Y249</f>
        <v>0</v>
      </c>
      <c r="Z252" s="296">
        <f>IF($B252="","",Z249+Q252)</f>
        <v>68.830538208955133</v>
      </c>
      <c r="AA252" s="225">
        <f t="shared" si="88"/>
        <v>0</v>
      </c>
      <c r="AB252" s="225">
        <f t="shared" si="88"/>
        <v>0</v>
      </c>
      <c r="AC252" s="227">
        <f t="shared" si="88"/>
        <v>-10.8</v>
      </c>
      <c r="AD252" s="225">
        <f t="shared" si="88"/>
        <v>0</v>
      </c>
      <c r="AE252" s="225">
        <f t="shared" si="88"/>
        <v>0</v>
      </c>
      <c r="AF252" s="225">
        <f t="shared" si="88"/>
        <v>0</v>
      </c>
      <c r="AG252" s="224">
        <f t="shared" si="88"/>
        <v>0</v>
      </c>
      <c r="AH252" s="223">
        <f t="shared" si="68"/>
        <v>0</v>
      </c>
      <c r="AI252" s="224">
        <f t="shared" si="69"/>
        <v>0</v>
      </c>
      <c r="AJ252" s="223">
        <f t="shared" si="70"/>
        <v>0</v>
      </c>
      <c r="AK252" s="224">
        <f t="shared" si="71"/>
        <v>0</v>
      </c>
      <c r="AL252" s="223">
        <f t="shared" si="72"/>
        <v>0</v>
      </c>
      <c r="AM252" s="224">
        <f t="shared" si="73"/>
        <v>1</v>
      </c>
      <c r="AN252" s="223">
        <f t="shared" si="74"/>
        <v>0</v>
      </c>
      <c r="AO252" s="224">
        <f t="shared" si="75"/>
        <v>0</v>
      </c>
      <c r="AP252" s="223">
        <f t="shared" si="76"/>
        <v>0</v>
      </c>
      <c r="AQ252" s="224">
        <f t="shared" si="77"/>
        <v>0</v>
      </c>
      <c r="AR252" s="223">
        <f t="shared" si="78"/>
        <v>0</v>
      </c>
      <c r="AS252" s="224">
        <f t="shared" si="79"/>
        <v>0</v>
      </c>
      <c r="AT252" s="223">
        <f t="shared" si="80"/>
        <v>0</v>
      </c>
      <c r="AU252" s="225">
        <f t="shared" si="81"/>
        <v>0</v>
      </c>
      <c r="AV252" s="232" t="str">
        <f>IF($B252="","",$B252)</f>
        <v>8</v>
      </c>
    </row>
    <row r="253" spans="1:48" ht="14.5" customHeight="1" x14ac:dyDescent="0.2">
      <c r="A253" s="308"/>
      <c r="B253" s="282"/>
      <c r="C253" s="303"/>
      <c r="D253" s="79" t="s">
        <v>31</v>
      </c>
      <c r="E253" s="277"/>
      <c r="F253" s="291"/>
      <c r="G253" s="80" t="s">
        <v>278</v>
      </c>
      <c r="H253" s="277"/>
      <c r="I253" s="81" t="s">
        <v>21</v>
      </c>
      <c r="J253" s="83">
        <f>IF(I253="","",IF(_xlfn.XLOOKUP(I253,I$3:I252,$AV$3:AV252,0,,-1)=AV253,_xlfn.XLOOKUP(I253,I$3:I252,J$3:J252,1,,-1)+1,1))</f>
        <v>6</v>
      </c>
      <c r="K253" s="174">
        <f>IF(I253="","",_xlfn.XLOOKUP(I253,I$3:I252,K$3:K252,0,,-1)+IF($D253=" ",1,0))</f>
        <v>0</v>
      </c>
      <c r="L253" s="84">
        <v>1.4750000000000001</v>
      </c>
      <c r="M253" s="85">
        <v>25.63</v>
      </c>
      <c r="N253" s="294"/>
      <c r="O253" s="86">
        <f>IF(OR(W252="",W253=""),"",ROUND(IF(L254&gt;0,IF(M253&gt;0,M253,IF(M252&gt;0,IF(N252=TRUE,ROUND((M252*W253)/W252,0),(M252*W253)/W252),IF(M253&gt;0,IF(N252=TRUE,ROUND(M253,0),M253),IF(M254&gt;0,IF(N252=TRUE,ROUND(O254*W253/W254,0),O254*W253/W254),0)))),IF(M253&gt;0,M253,IF(N252=TRUE,ROUND((M252*W253)/W252,0),(M252*W253)/W252))),2))</f>
        <v>25.63</v>
      </c>
      <c r="P253" s="87">
        <f t="shared" si="86"/>
        <v>37.804250000000003</v>
      </c>
      <c r="Q253" s="277"/>
      <c r="R253" s="286"/>
      <c r="S253" s="286"/>
      <c r="T253" s="286"/>
      <c r="U253" s="286"/>
      <c r="V253" s="288"/>
      <c r="W253" s="88">
        <f>IF(L253="","",IF(L254&gt;0,(SUM(L252:L254)/L253)/(SUM(L252:L254)/L252+SUM(L252:L254)/L253+SUM(L252:L254)/L254),L252/SUM(L252:L253)))</f>
        <v>0.70351758793969854</v>
      </c>
      <c r="X253" s="311"/>
      <c r="Y253" s="298"/>
      <c r="Z253" s="298"/>
      <c r="AA253" s="225">
        <f t="shared" ref="AA253:AG262" si="89">IF($I253=AA$2,IF(OR($D253="W",$D253="1/2W",$D253="1/2L"),$P253-$O253,IF($D253="X",0,-$O253)),0)</f>
        <v>0</v>
      </c>
      <c r="AB253" s="225">
        <f t="shared" si="89"/>
        <v>0</v>
      </c>
      <c r="AC253" s="225">
        <f t="shared" si="89"/>
        <v>0</v>
      </c>
      <c r="AD253" s="227">
        <f t="shared" si="89"/>
        <v>12.174250000000004</v>
      </c>
      <c r="AE253" s="225">
        <f t="shared" si="89"/>
        <v>0</v>
      </c>
      <c r="AF253" s="225">
        <f t="shared" si="89"/>
        <v>0</v>
      </c>
      <c r="AG253" s="224">
        <f t="shared" si="89"/>
        <v>0</v>
      </c>
      <c r="AH253" s="223">
        <f t="shared" si="68"/>
        <v>0</v>
      </c>
      <c r="AI253" s="224">
        <f t="shared" si="69"/>
        <v>0</v>
      </c>
      <c r="AJ253" s="223">
        <f t="shared" si="70"/>
        <v>0</v>
      </c>
      <c r="AK253" s="224">
        <f t="shared" si="71"/>
        <v>0</v>
      </c>
      <c r="AL253" s="223">
        <f t="shared" si="72"/>
        <v>0</v>
      </c>
      <c r="AM253" s="224">
        <f t="shared" si="73"/>
        <v>0</v>
      </c>
      <c r="AN253" s="223">
        <f t="shared" si="74"/>
        <v>1</v>
      </c>
      <c r="AO253" s="224">
        <f t="shared" si="75"/>
        <v>0</v>
      </c>
      <c r="AP253" s="223">
        <f t="shared" si="76"/>
        <v>0</v>
      </c>
      <c r="AQ253" s="224">
        <f t="shared" si="77"/>
        <v>0</v>
      </c>
      <c r="AR253" s="223">
        <f t="shared" si="78"/>
        <v>0</v>
      </c>
      <c r="AS253" s="224">
        <f t="shared" si="79"/>
        <v>0</v>
      </c>
      <c r="AT253" s="223">
        <f t="shared" si="80"/>
        <v>0</v>
      </c>
      <c r="AU253" s="225">
        <f t="shared" si="81"/>
        <v>0</v>
      </c>
      <c r="AV253" s="232" t="str">
        <f>IF($B252="","",$B252)</f>
        <v>8</v>
      </c>
    </row>
    <row r="254" spans="1:48" ht="14.5" customHeight="1" x14ac:dyDescent="0.2">
      <c r="A254" s="309"/>
      <c r="B254" s="283"/>
      <c r="C254" s="304"/>
      <c r="D254" s="90" t="s">
        <v>32</v>
      </c>
      <c r="E254" s="278"/>
      <c r="F254" s="292"/>
      <c r="G254" s="109"/>
      <c r="H254" s="278"/>
      <c r="I254" s="110"/>
      <c r="J254" s="112" t="str">
        <f>IF(I254="","",IF(_xlfn.XLOOKUP(I254,I$3:I253,$AV$3:AV253,0,,-1)=AV254,_xlfn.XLOOKUP(I254,I$3:I253,J$3:J253,1,,-1)+1,1))</f>
        <v/>
      </c>
      <c r="K254" s="115" t="str">
        <f>IF(I254="","",_xlfn.XLOOKUP(I254,I$3:I253,K$3:K253,0,,-1)+IF($D254=" ",1,0))</f>
        <v/>
      </c>
      <c r="L254" s="113"/>
      <c r="M254" s="96"/>
      <c r="N254" s="295"/>
      <c r="O254" s="114" t="str">
        <f>IF(OR(W252="",W253=""),"",IF(L254&gt;0,ROUND(IF(M254&gt;0,M254,IF(M252&gt;0,IF(N252=TRUE,ROUND((M252*W254)/W252,0),(M252*W254)/W252),IF(M253&gt;0,IF(N252=TRUE,ROUND((M253*W254)/W253,0),(M253*W254)/W253),IF(M254&gt;0,M254,0)))),2),""))</f>
        <v/>
      </c>
      <c r="P254" s="115" t="str">
        <f t="shared" si="86"/>
        <v/>
      </c>
      <c r="Q254" s="278"/>
      <c r="R254" s="278"/>
      <c r="S254" s="278"/>
      <c r="T254" s="278"/>
      <c r="U254" s="278"/>
      <c r="V254" s="289"/>
      <c r="W254" s="116" t="str">
        <f>IF(L254="","",(SUM(L252:L254)/L254)/(SUM(L252:L254)/L252+SUM(L252:L254)/L253+SUM(L252:L254)/L254))</f>
        <v/>
      </c>
      <c r="X254" s="311"/>
      <c r="Y254" s="298"/>
      <c r="Z254" s="298"/>
      <c r="AA254" s="225">
        <f t="shared" si="89"/>
        <v>0</v>
      </c>
      <c r="AB254" s="225">
        <f t="shared" si="89"/>
        <v>0</v>
      </c>
      <c r="AC254" s="225">
        <f t="shared" si="89"/>
        <v>0</v>
      </c>
      <c r="AD254" s="225">
        <f t="shared" si="89"/>
        <v>0</v>
      </c>
      <c r="AE254" s="225">
        <f t="shared" si="89"/>
        <v>0</v>
      </c>
      <c r="AF254" s="225">
        <f t="shared" si="89"/>
        <v>0</v>
      </c>
      <c r="AG254" s="224">
        <f t="shared" si="89"/>
        <v>0</v>
      </c>
      <c r="AH254" s="223">
        <f t="shared" si="68"/>
        <v>0</v>
      </c>
      <c r="AI254" s="224">
        <f t="shared" si="69"/>
        <v>0</v>
      </c>
      <c r="AJ254" s="223">
        <f t="shared" si="70"/>
        <v>0</v>
      </c>
      <c r="AK254" s="224">
        <f t="shared" si="71"/>
        <v>0</v>
      </c>
      <c r="AL254" s="223">
        <f t="shared" si="72"/>
        <v>0</v>
      </c>
      <c r="AM254" s="224">
        <f t="shared" si="73"/>
        <v>0</v>
      </c>
      <c r="AN254" s="223">
        <f t="shared" si="74"/>
        <v>0</v>
      </c>
      <c r="AO254" s="224">
        <f t="shared" si="75"/>
        <v>0</v>
      </c>
      <c r="AP254" s="223">
        <f t="shared" si="76"/>
        <v>0</v>
      </c>
      <c r="AQ254" s="224">
        <f t="shared" si="77"/>
        <v>0</v>
      </c>
      <c r="AR254" s="223">
        <f t="shared" si="78"/>
        <v>0</v>
      </c>
      <c r="AS254" s="224">
        <f t="shared" si="79"/>
        <v>0</v>
      </c>
      <c r="AT254" s="223">
        <f t="shared" si="80"/>
        <v>0</v>
      </c>
      <c r="AU254" s="225">
        <f t="shared" si="81"/>
        <v>0</v>
      </c>
      <c r="AV254" s="232" t="str">
        <f>IF($B252="","",$B252)</f>
        <v>8</v>
      </c>
    </row>
    <row r="255" spans="1:48" ht="14.5" customHeight="1" x14ac:dyDescent="0.2">
      <c r="A255" s="312" t="str">
        <f>IF(OR(D255="W",D256="W",D257="W",D255="1/2W",D256="1/2W",D257="1/2W",D255="1/2L",D256="1/2L",D257="1/2L"),"OK",IF(OR(D255="L",D256="L",D257="L"),"LOSS",IF(OR(D255="X",D256="X",D257="X"),"Anulado"," ")))</f>
        <v>OK</v>
      </c>
      <c r="B255" s="316" t="str">
        <f>IF(E255="","",$B252)</f>
        <v>8</v>
      </c>
      <c r="C255" s="302" t="str">
        <f>IF(E255=""," ","– "&amp;COUNTIF(B$3:B257,$B255))</f>
        <v>– 9</v>
      </c>
      <c r="D255" s="25" t="s">
        <v>31</v>
      </c>
      <c r="E255" s="325">
        <v>44720.583333333336</v>
      </c>
      <c r="F255" s="315" t="s">
        <v>532</v>
      </c>
      <c r="G255" s="117" t="s">
        <v>400</v>
      </c>
      <c r="H255" s="306" t="str">
        <f ca="1">IF(E255="","",IF(AND(DAY(E255)&lt;DAY(TODAY()),$A255=" "),"???",IF($A255=" ",IF(AND(DAY(E255)=DAY(TODAY()),HOUR(E255)&lt;=HOUR(NOW())+1),IF(AND(HOUR(E255)+2&lt;=HOUR(NOW()),DAY(E255)&lt;=DAY(TODAY()),MINUTE(E255)&lt;=MINUTE(NOW())),"???",IF(OR(MINUTE(E255)&lt;=MINUTE(NOW()),HOUR(E255)&lt;=HOUR(NOW())),"!!!","")),""),"")))</f>
        <v/>
      </c>
      <c r="I255" s="27" t="s">
        <v>20</v>
      </c>
      <c r="J255" s="175">
        <f>IF(I255="","",IF(_xlfn.XLOOKUP(I255,I$3:I254,$AV$3:AV254,0,,-1)=AV255,_xlfn.XLOOKUP(I255,I$3:I254,J$3:J254,1,,-1)+1,1))</f>
        <v>9</v>
      </c>
      <c r="K255" s="176">
        <f>IF(I255="","",_xlfn.XLOOKUP(I255,I$3:I254,K$3:K254,0,,-1)+IF($D255=" ",1,0))</f>
        <v>0</v>
      </c>
      <c r="L255" s="118">
        <v>3</v>
      </c>
      <c r="M255" s="119">
        <v>9.57</v>
      </c>
      <c r="N255" s="318" t="b">
        <v>0</v>
      </c>
      <c r="O255" s="102">
        <f>IF(OR(W255="",W256=""),"",ROUND(IF(L257&gt;0,IF(M255&gt;0,M255,IF(M256&gt;0,IF(N255=TRUE,ROUND((M256*W255)/W256,0),(M256*W255)/W256),IF(N255=TRUE,ROUND((M257*W255)/W257,0),(M257*W255)/W257))),IF(M255&gt;0,M255,IF(N255=TRUE,ROUND((M256*W255)/W256,0),(M256*W255)/W256))),2))</f>
        <v>9.57</v>
      </c>
      <c r="P255" s="33">
        <f t="shared" si="86"/>
        <v>28.71</v>
      </c>
      <c r="Q255" s="301">
        <f>IF($A255="Anulado",0,IF(OR($A255="LOSS",$A255="OK"),IF(OR($D255="W",$D255="1/2W",$D255="1/2L"),P255-O255,IF($D255="L",-O255,0))+IF(OR($D256="W",$D256="1/2W",$D256="1/2L"),P256-O256,IF($D256="L",-O256,0))+IF(OR($D257="W",$D257="1/2W",$D257="1/2L"),P257-O257,IF($D257="L",-O257,0)),IF(AND(OR($D255="W",$D255="1/2W",$D255="1/2L"),D256="W"),P255+P256-SUM(O255:O257)+_xlfn.XLOOKUP("X",D255:D257,O255:O257,0),IF(AND(D255=TRUE,D257="W"),P255+P257-SUM(O255:O257),IF(AND(D256="W",D257="W"),P256+P257-SUM(O255:O257)+_xlfn.XLOOKUP("X",D255:D257,O255:O257,0),IF(L257&gt;0,IF(OR($D255="W",$D255="1/2W",$D255="1/2L"),P255-SUM(O255:O257)+_xlfn.XLOOKUP("X",D255:D257,O255:O257,0),IF(OR($D255="W",$D255="1/2W",$D255="1/2L"),P256-SUM(O255:O257)+_xlfn.XLOOKUP("X",D255:D257,O255:O257,0),IF(OR($D255="W",$D255="1/2W",$D255="1/2L"),P257-SUM(O255:O257)+_xlfn.XLOOKUP("X",D255:D257,O255:O257,0),IF(SUM(P255:P257)/3-SUM(O255:O257)+_xlfn.XLOOKUP("X",D255:D257,O255:O257,0)&gt;0,SUM(P255:P257)/3-SUM(O255:O257)+_xlfn.XLOOKUP("X",D255:D257,O255:O257,0),LARGE(P255:P257,1)-SUM(O255:O257))))),IF(OR($D255="W",$D255="1/2W",$D255="1/2L"),P255-SUM(O255:O256)+_xlfn.XLOOKUP("X",D255:D257,O255:O257,0),IF(OR($D255="W",$D255="1/2W",$D255="1/2L"),P256-SUM(O255:O256)+_xlfn.XLOOKUP("X",D255:D257,O255:O257,0),SUM(P255:P256)/2-SUM(O255:O256)+_xlfn.XLOOKUP("X",D255:D257,O255:O257,0)))))))))</f>
        <v>0.98000000000000043</v>
      </c>
      <c r="R255" s="300">
        <f>IF(Q255=0,0,Q255/SUM(O255:O257))</f>
        <v>3.5340786152181766E-2</v>
      </c>
      <c r="S255" s="285">
        <f>IF($B255=$B252,IF(OR($A255="LOSS",$A255="OK",$A255="Anulada"),Q255,0)+S252,IF(OR($A255="LOSS",$A255="OK",$A255="Anulada"),Q255,0))</f>
        <v>157.11107999999999</v>
      </c>
      <c r="T255" s="285">
        <f>IF($B255="",0,IF($B255=$B252,IF(G257="",IF(OR(G255="DNB1",G255="DNB2",G255="AH1(0)",G255="AH2(0)",G255="AH1(1)",G255="AH2(1)",G255="AH1(2)",G255="AH2(2)",G255="AH1(3)",G255="AH2(3)",G255="AH1(4)",G255="AH2(4)"),0,IF(Q255&lt;0,IF(G257="",SMALL(P255:P257,1)-SUM(O255:O257),0),SMALL(P255:P257,1)-SUM(O255:O257))),IF(Q255&lt;0,IF(G257="",SMALL(P255:P257,1)-SUM(O255:O257),0),SMALL(P255:P257,1)-SUM(O255:O257)))+T252,IF(G257="",IF(OR(G255="DNB1",G255="DNB2",G255="AH1(0)",G255="AH2(0)",G255="AH1(1)",G255="AH2(1)",G255="AH1(2)",G255="AH2(2)",G255="AH1(3)",G255="AH2(3)",G255="AH1(4)",G255="AH2(4)"),0,IF(Q255&lt;0,IF(G257="",SMALL(P255:P257,1)-SUM(O255:O257),0),SMALL(P255:P257,1)-SUM(O255:O257))),IF(Q255&lt;0,IF(G257="",SMALL(P255:P257,1)-SUM(O255:O257),0),SMALL(P255:P257,1)-SUM(O255:O257)))))</f>
        <v>30.481250000000014</v>
      </c>
      <c r="U255" s="285">
        <f>IF($B255=$B252,IF(Q255&lt;0,IF(G257="",Q255,0),Q255)+U252,Q255)</f>
        <v>157.11107999999999</v>
      </c>
      <c r="V255" s="287">
        <f>IF(U255=0,0,U255/X255)</f>
        <v>7.777853246071742E-2</v>
      </c>
      <c r="W255" s="34">
        <f>IF(L255="","",IF(L257&gt;0,(SUM(L255:L257)/L255)/(SUM(L255:L257)/L255+SUM(L255:L257)/L256+SUM(L255:L257)/L257),L256/SUM(L255:L256)))</f>
        <v>0.34512115258677145</v>
      </c>
      <c r="X255" s="322">
        <f>IF($B255=$B252,X252+SUM(O255:O257),SUM(O255:O257))</f>
        <v>2019.9800000000002</v>
      </c>
      <c r="Y255" s="285">
        <f>IF($A255=" ",SUM(O255:O257),0)+Y252</f>
        <v>0</v>
      </c>
      <c r="Z255" s="285">
        <f>IF($B255="","",Z252+Q255)</f>
        <v>69.810538208955137</v>
      </c>
      <c r="AA255" s="225">
        <f t="shared" si="89"/>
        <v>0</v>
      </c>
      <c r="AB255" s="225">
        <f t="shared" si="89"/>
        <v>0</v>
      </c>
      <c r="AC255" s="227">
        <f t="shared" si="89"/>
        <v>19.14</v>
      </c>
      <c r="AD255" s="225">
        <f t="shared" si="89"/>
        <v>0</v>
      </c>
      <c r="AE255" s="225">
        <f t="shared" si="89"/>
        <v>0</v>
      </c>
      <c r="AF255" s="225">
        <f t="shared" si="89"/>
        <v>0</v>
      </c>
      <c r="AG255" s="224">
        <f t="shared" si="89"/>
        <v>0</v>
      </c>
      <c r="AH255" s="223">
        <f t="shared" si="68"/>
        <v>0</v>
      </c>
      <c r="AI255" s="224">
        <f t="shared" si="69"/>
        <v>0</v>
      </c>
      <c r="AJ255" s="223">
        <f t="shared" si="70"/>
        <v>0</v>
      </c>
      <c r="AK255" s="224">
        <f t="shared" si="71"/>
        <v>0</v>
      </c>
      <c r="AL255" s="223">
        <f t="shared" si="72"/>
        <v>1</v>
      </c>
      <c r="AM255" s="224">
        <f t="shared" si="73"/>
        <v>0</v>
      </c>
      <c r="AN255" s="223">
        <f t="shared" si="74"/>
        <v>0</v>
      </c>
      <c r="AO255" s="224">
        <f t="shared" si="75"/>
        <v>0</v>
      </c>
      <c r="AP255" s="223">
        <f t="shared" si="76"/>
        <v>0</v>
      </c>
      <c r="AQ255" s="224">
        <f t="shared" si="77"/>
        <v>0</v>
      </c>
      <c r="AR255" s="223">
        <f t="shared" si="78"/>
        <v>0</v>
      </c>
      <c r="AS255" s="224">
        <f t="shared" si="79"/>
        <v>0</v>
      </c>
      <c r="AT255" s="223">
        <f t="shared" si="80"/>
        <v>0</v>
      </c>
      <c r="AU255" s="225">
        <f t="shared" si="81"/>
        <v>0</v>
      </c>
      <c r="AV255" s="231" t="str">
        <f>IF($B255="","",$B255)</f>
        <v>8</v>
      </c>
    </row>
    <row r="256" spans="1:48" ht="14.5" customHeight="1" x14ac:dyDescent="0.2">
      <c r="A256" s="308"/>
      <c r="B256" s="282"/>
      <c r="C256" s="303"/>
      <c r="D256" s="39" t="s">
        <v>28</v>
      </c>
      <c r="E256" s="277"/>
      <c r="F256" s="291"/>
      <c r="G256" s="120" t="s">
        <v>401</v>
      </c>
      <c r="H256" s="277"/>
      <c r="I256" s="42" t="s">
        <v>23</v>
      </c>
      <c r="J256" s="177">
        <f>IF(I256="","",IF(_xlfn.XLOOKUP(I256,I$3:I255,$AV$3:AV255,0,,-1)=AV256,_xlfn.XLOOKUP(I256,I$3:I255,J$3:J255,1,,-1)+1,1))</f>
        <v>6</v>
      </c>
      <c r="K256" s="178">
        <f>IF(I256="","",_xlfn.XLOOKUP(I256,I$3:I255,K$3:K255,0,,-1)+IF($D256=" ",1,0))</f>
        <v>0</v>
      </c>
      <c r="L256" s="121">
        <v>1.581</v>
      </c>
      <c r="M256" s="122"/>
      <c r="N256" s="294"/>
      <c r="O256" s="47">
        <f>IF(OR(W255="",W256=""),"",ROUND(IF(L257&gt;0,IF(M256&gt;0,M256,IF(M255&gt;0,IF(N255=TRUE,ROUND((M255*W256)/W255,0),(M255*W256)/W255),IF(M256&gt;0,IF(N255=TRUE,ROUND(M256,0),M256),IF(M257&gt;0,IF(N255=TRUE,ROUND(O257*W256/W257,0),O257*W256/W257),0)))),IF(M256&gt;0,M256,IF(N255=TRUE,ROUND((M255*W256)/W255,0),(M255*W256)/W255))),2))</f>
        <v>18.16</v>
      </c>
      <c r="P256" s="48">
        <f t="shared" si="86"/>
        <v>28.71096</v>
      </c>
      <c r="Q256" s="277"/>
      <c r="R256" s="286"/>
      <c r="S256" s="286"/>
      <c r="T256" s="286"/>
      <c r="U256" s="286"/>
      <c r="V256" s="288"/>
      <c r="W256" s="49">
        <f>IF(L256="","",IF(L257&gt;0,(SUM(L255:L257)/L256)/(SUM(L255:L257)/L255+SUM(L255:L257)/L256+SUM(L255:L257)/L257),L255/SUM(L255:L256)))</f>
        <v>0.65487884741322866</v>
      </c>
      <c r="X256" s="311"/>
      <c r="Y256" s="298"/>
      <c r="Z256" s="298"/>
      <c r="AA256" s="225">
        <f t="shared" si="89"/>
        <v>0</v>
      </c>
      <c r="AB256" s="225">
        <f t="shared" si="89"/>
        <v>0</v>
      </c>
      <c r="AC256" s="225">
        <f t="shared" si="89"/>
        <v>0</v>
      </c>
      <c r="AD256" s="225">
        <f t="shared" si="89"/>
        <v>0</v>
      </c>
      <c r="AE256" s="225">
        <f t="shared" si="89"/>
        <v>0</v>
      </c>
      <c r="AF256" s="227">
        <f t="shared" si="89"/>
        <v>-18.16</v>
      </c>
      <c r="AG256" s="224">
        <f t="shared" si="89"/>
        <v>0</v>
      </c>
      <c r="AH256" s="223">
        <f t="shared" si="68"/>
        <v>0</v>
      </c>
      <c r="AI256" s="224">
        <f t="shared" si="69"/>
        <v>0</v>
      </c>
      <c r="AJ256" s="223">
        <f t="shared" si="70"/>
        <v>0</v>
      </c>
      <c r="AK256" s="224">
        <f t="shared" si="71"/>
        <v>0</v>
      </c>
      <c r="AL256" s="223">
        <f t="shared" si="72"/>
        <v>0</v>
      </c>
      <c r="AM256" s="224">
        <f t="shared" si="73"/>
        <v>0</v>
      </c>
      <c r="AN256" s="223">
        <f t="shared" si="74"/>
        <v>0</v>
      </c>
      <c r="AO256" s="224">
        <f t="shared" si="75"/>
        <v>0</v>
      </c>
      <c r="AP256" s="223">
        <f t="shared" si="76"/>
        <v>0</v>
      </c>
      <c r="AQ256" s="224">
        <f t="shared" si="77"/>
        <v>0</v>
      </c>
      <c r="AR256" s="223">
        <f t="shared" si="78"/>
        <v>0</v>
      </c>
      <c r="AS256" s="224">
        <f t="shared" si="79"/>
        <v>1</v>
      </c>
      <c r="AT256" s="223">
        <f t="shared" si="80"/>
        <v>0</v>
      </c>
      <c r="AU256" s="225">
        <f t="shared" si="81"/>
        <v>0</v>
      </c>
      <c r="AV256" s="231" t="str">
        <f>IF($B255="","",$B255)</f>
        <v>8</v>
      </c>
    </row>
    <row r="257" spans="1:48" ht="14.5" customHeight="1" x14ac:dyDescent="0.2">
      <c r="A257" s="309"/>
      <c r="B257" s="283"/>
      <c r="C257" s="304"/>
      <c r="D257" s="54" t="s">
        <v>32</v>
      </c>
      <c r="E257" s="278"/>
      <c r="F257" s="292"/>
      <c r="G257" s="134"/>
      <c r="H257" s="278"/>
      <c r="I257" s="57"/>
      <c r="J257" s="179" t="str">
        <f>IF(I257="","",IF(_xlfn.XLOOKUP(I257,I$3:I256,$AV$3:AV256,0,,-1)=AV257,_xlfn.XLOOKUP(I257,I$3:I256,J$3:J256,1,,-1)+1,1))</f>
        <v/>
      </c>
      <c r="K257" s="63" t="str">
        <f>IF(I257="","",_xlfn.XLOOKUP(I257,I$3:I256,K$3:K256,0,,-1)+IF($D257=" ",1,0))</f>
        <v/>
      </c>
      <c r="L257" s="55"/>
      <c r="M257" s="128"/>
      <c r="N257" s="295"/>
      <c r="O257" s="62" t="str">
        <f>IF(OR(W255="",W256=""),"",IF(L257&gt;0,ROUND(IF(M257&gt;0,M257,IF(M255&gt;0,IF(N255=TRUE,ROUND((M255*W257)/W255,0),(M255*W257)/W255),IF(M256&gt;0,IF(N255=TRUE,ROUND((M256*W257)/W256,0),(M256*W257)/W256),IF(M257&gt;0,M257,0)))),2),""))</f>
        <v/>
      </c>
      <c r="P257" s="63" t="str">
        <f t="shared" si="86"/>
        <v/>
      </c>
      <c r="Q257" s="278"/>
      <c r="R257" s="278"/>
      <c r="S257" s="278"/>
      <c r="T257" s="278"/>
      <c r="U257" s="278"/>
      <c r="V257" s="289"/>
      <c r="W257" s="64" t="str">
        <f>IF(L257="","",(SUM(L255:L257)/L257)/(SUM(L255:L257)/L255+SUM(L255:L257)/L256+SUM(L255:L257)/L257))</f>
        <v/>
      </c>
      <c r="X257" s="311"/>
      <c r="Y257" s="298"/>
      <c r="Z257" s="298"/>
      <c r="AA257" s="225">
        <f t="shared" si="89"/>
        <v>0</v>
      </c>
      <c r="AB257" s="225">
        <f t="shared" si="89"/>
        <v>0</v>
      </c>
      <c r="AC257" s="225">
        <f t="shared" si="89"/>
        <v>0</v>
      </c>
      <c r="AD257" s="225">
        <f t="shared" si="89"/>
        <v>0</v>
      </c>
      <c r="AE257" s="225">
        <f t="shared" si="89"/>
        <v>0</v>
      </c>
      <c r="AF257" s="225">
        <f t="shared" si="89"/>
        <v>0</v>
      </c>
      <c r="AG257" s="224">
        <f t="shared" si="89"/>
        <v>0</v>
      </c>
      <c r="AH257" s="223">
        <f t="shared" si="68"/>
        <v>0</v>
      </c>
      <c r="AI257" s="224">
        <f t="shared" si="69"/>
        <v>0</v>
      </c>
      <c r="AJ257" s="223">
        <f t="shared" si="70"/>
        <v>0</v>
      </c>
      <c r="AK257" s="224">
        <f t="shared" si="71"/>
        <v>0</v>
      </c>
      <c r="AL257" s="223">
        <f t="shared" si="72"/>
        <v>0</v>
      </c>
      <c r="AM257" s="224">
        <f t="shared" si="73"/>
        <v>0</v>
      </c>
      <c r="AN257" s="223">
        <f t="shared" si="74"/>
        <v>0</v>
      </c>
      <c r="AO257" s="224">
        <f t="shared" si="75"/>
        <v>0</v>
      </c>
      <c r="AP257" s="223">
        <f t="shared" si="76"/>
        <v>0</v>
      </c>
      <c r="AQ257" s="224">
        <f t="shared" si="77"/>
        <v>0</v>
      </c>
      <c r="AR257" s="223">
        <f t="shared" si="78"/>
        <v>0</v>
      </c>
      <c r="AS257" s="224">
        <f t="shared" si="79"/>
        <v>0</v>
      </c>
      <c r="AT257" s="223">
        <f t="shared" si="80"/>
        <v>0</v>
      </c>
      <c r="AU257" s="225">
        <f t="shared" si="81"/>
        <v>0</v>
      </c>
      <c r="AV257" s="231" t="str">
        <f>IF($B255="","",$B255)</f>
        <v>8</v>
      </c>
    </row>
    <row r="258" spans="1:48" ht="14.5" customHeight="1" x14ac:dyDescent="0.2">
      <c r="A258" s="307" t="str">
        <f>IF(OR(D258="W",D259="W",D260="W",D258="1/2W",D259="1/2W",D260="1/2W",D258="1/2L",D259="1/2L",D260="1/2L"),"OK",IF(OR(D258="L",D259="L",D260="L"),"LOSS",IF(OR(D258="X",D259="X",D260="X"),"Anulado"," ")))</f>
        <v>OK</v>
      </c>
      <c r="B258" s="317" t="str">
        <f>IF(E258="","",$B255)</f>
        <v>8</v>
      </c>
      <c r="C258" s="305" t="str">
        <f>IF(E258=""," ","– "&amp;COUNTIF(B$3:B260,$B258))</f>
        <v>– 10</v>
      </c>
      <c r="D258" s="65" t="s">
        <v>28</v>
      </c>
      <c r="E258" s="326">
        <v>44720.895833333336</v>
      </c>
      <c r="F258" s="314" t="s">
        <v>533</v>
      </c>
      <c r="G258" s="66" t="s">
        <v>267</v>
      </c>
      <c r="H258" s="313" t="str">
        <f ca="1">IF(E258="","",IF(AND(DAY(E258)&lt;DAY(TODAY()),$A258=" "),"???",IF($A258=" ",IF(AND(DAY(E258)=DAY(TODAY()),HOUR(E258)&lt;=HOUR(NOW())+1),IF(AND(HOUR(E258)+2&lt;=HOUR(NOW()),DAY(E258)&lt;=DAY(TODAY()),MINUTE(E258)&lt;=MINUTE(NOW())),"???",IF(OR(MINUTE(E258)&lt;=MINUTE(NOW()),HOUR(E258)&lt;=HOUR(NOW())),"!!!","")),""),"")))</f>
        <v/>
      </c>
      <c r="I258" s="67" t="s">
        <v>21</v>
      </c>
      <c r="J258" s="69">
        <f>IF(I258="","",IF(_xlfn.XLOOKUP(I258,I$3:I257,$AV$3:AV257,0,,-1)=AV258,_xlfn.XLOOKUP(I258,I$3:I257,J$3:J257,1,,-1)+1,1))</f>
        <v>7</v>
      </c>
      <c r="K258" s="173">
        <f>IF(I258="","",_xlfn.XLOOKUP(I258,I$3:I257,K$3:K257,0,,-1)+IF($D258=" ",1,0))</f>
        <v>0</v>
      </c>
      <c r="L258" s="70">
        <v>2.1</v>
      </c>
      <c r="M258" s="71"/>
      <c r="N258" s="293" t="b">
        <v>0</v>
      </c>
      <c r="O258" s="72">
        <f>IF(OR(W258="",W259=""),"",ROUND(IF(L260&gt;0,IF(M258&gt;0,M258,IF(M259&gt;0,IF(N258=TRUE,ROUND((M259*W258)/W259,0),(M259*W258)/W259),IF(N258=TRUE,ROUND((M260*W258)/W260,0),(M260*W258)/W260))),IF(M258&gt;0,M258,IF(N258=TRUE,ROUND((M259*W258)/W259,0),(M259*W258)/W259))),2))</f>
        <v>13.49</v>
      </c>
      <c r="P258" s="73">
        <f t="shared" si="86"/>
        <v>28.329000000000001</v>
      </c>
      <c r="Q258" s="320">
        <f>IF($A258="Anulado",0,IF(OR($A258="LOSS",$A258="OK"),IF(OR($D258="W",$D258="1/2W",$D258="1/2L"),P258-O258,IF($D258="L",-O258,0))+IF(OR($D259="W",$D259="1/2W",$D259="1/2L"),P259-O259,IF($D259="L",-O259,0))+IF(OR($D260="W",$D260="1/2W",$D260="1/2L"),P260-O260,IF($D260="L",-O260,0)),IF(AND(OR($D258="W",$D258="1/2W",$D258="1/2L"),D259="W"),P258+P259-SUM(O258:O260)+_xlfn.XLOOKUP("X",D258:D260,O258:O260,0),IF(AND(D258=TRUE,D260="W"),P258+P260-SUM(O258:O260),IF(AND(D259="W",D260="W"),P259+P260-SUM(O258:O260)+_xlfn.XLOOKUP("X",D258:D260,O258:O260,0),IF(L260&gt;0,IF(OR($D258="W",$D258="1/2W",$D258="1/2L"),P258-SUM(O258:O260)+_xlfn.XLOOKUP("X",D258:D260,O258:O260,0),IF(OR($D258="W",$D258="1/2W",$D258="1/2L"),P259-SUM(O258:O260)+_xlfn.XLOOKUP("X",D258:D260,O258:O260,0),IF(OR($D258="W",$D258="1/2W",$D258="1/2L"),P260-SUM(O258:O260)+_xlfn.XLOOKUP("X",D258:D260,O258:O260,0),IF(SUM(P258:P260)/3-SUM(O258:O260)+_xlfn.XLOOKUP("X",D258:D260,O258:O260,0)&gt;0,SUM(P258:P260)/3-SUM(O258:O260)+_xlfn.XLOOKUP("X",D258:D260,O258:O260,0),LARGE(P258:P260,1)-SUM(O258:O260))))),IF(OR($D258="W",$D258="1/2W",$D258="1/2L"),P258-SUM(O258:O259)+_xlfn.XLOOKUP("X",D258:D260,O258:O260,0),IF(OR($D258="W",$D258="1/2W",$D258="1/2L"),P259-SUM(O258:O259)+_xlfn.XLOOKUP("X",D258:D260,O258:O260,0),SUM(P258:P259)/2-SUM(O258:O259)+_xlfn.XLOOKUP("X",D258:D260,O258:O260,0)))))))))</f>
        <v>1.020999999999999</v>
      </c>
      <c r="R258" s="319">
        <f>IF(Q258=0,0,Q258/SUM(O258:O260))</f>
        <v>3.7385573050164739E-2</v>
      </c>
      <c r="S258" s="296">
        <f>IF($B258=$B255,IF(OR($A258="LOSS",$A258="OK",$A258="Anulada"),Q258,0)+S255,IF(OR($A258="LOSS",$A258="OK",$A258="Anulada"),Q258,0))</f>
        <v>158.13207999999997</v>
      </c>
      <c r="T258" s="296">
        <f>IF($B258=$B255,IF(Q258&lt;0,IF(G260="",Q258,0),Q258)+T255,Q258)</f>
        <v>31.502250000000011</v>
      </c>
      <c r="U258" s="296">
        <f>IF($B258=$B255,IF(Q258&lt;0,IF(G260="",Q258,0),Q258)+U255,Q258)</f>
        <v>158.13207999999997</v>
      </c>
      <c r="V258" s="323">
        <f>IF(U258=0,0,U258/X258)</f>
        <v>7.7239707125028673E-2</v>
      </c>
      <c r="W258" s="74">
        <f>IF(L258="","",IF(L260&gt;0,(SUM(L258:L260)/L258)/(SUM(L258:L260)/L258+SUM(L258:L260)/L259+SUM(L258:L260)/L260),L259/SUM(L258:L259)))</f>
        <v>0.49397590361445776</v>
      </c>
      <c r="X258" s="321">
        <f>IF($B258=$B255,X255+SUM(O258:O260),SUM(O258:O260))</f>
        <v>2047.2900000000002</v>
      </c>
      <c r="Y258" s="296">
        <f>IF($A258=" ",SUM(O258:O260),0)+Y255</f>
        <v>0</v>
      </c>
      <c r="Z258" s="296">
        <f>IF($B258="","",Z255+Q258)</f>
        <v>70.831538208955138</v>
      </c>
      <c r="AA258" s="225">
        <f t="shared" si="89"/>
        <v>0</v>
      </c>
      <c r="AB258" s="225">
        <f t="shared" si="89"/>
        <v>0</v>
      </c>
      <c r="AC258" s="225">
        <f t="shared" si="89"/>
        <v>0</v>
      </c>
      <c r="AD258" s="227">
        <f t="shared" si="89"/>
        <v>-13.49</v>
      </c>
      <c r="AE258" s="225">
        <f t="shared" si="89"/>
        <v>0</v>
      </c>
      <c r="AF258" s="225">
        <f t="shared" si="89"/>
        <v>0</v>
      </c>
      <c r="AG258" s="224">
        <f t="shared" si="89"/>
        <v>0</v>
      </c>
      <c r="AH258" s="223">
        <f t="shared" si="68"/>
        <v>0</v>
      </c>
      <c r="AI258" s="224">
        <f t="shared" si="69"/>
        <v>0</v>
      </c>
      <c r="AJ258" s="223">
        <f t="shared" si="70"/>
        <v>0</v>
      </c>
      <c r="AK258" s="224">
        <f t="shared" si="71"/>
        <v>0</v>
      </c>
      <c r="AL258" s="223">
        <f t="shared" si="72"/>
        <v>0</v>
      </c>
      <c r="AM258" s="224">
        <f t="shared" si="73"/>
        <v>0</v>
      </c>
      <c r="AN258" s="223">
        <f t="shared" si="74"/>
        <v>0</v>
      </c>
      <c r="AO258" s="224">
        <f t="shared" si="75"/>
        <v>1</v>
      </c>
      <c r="AP258" s="223">
        <f t="shared" si="76"/>
        <v>0</v>
      </c>
      <c r="AQ258" s="224">
        <f t="shared" si="77"/>
        <v>0</v>
      </c>
      <c r="AR258" s="223">
        <f t="shared" si="78"/>
        <v>0</v>
      </c>
      <c r="AS258" s="224">
        <f t="shared" si="79"/>
        <v>0</v>
      </c>
      <c r="AT258" s="223">
        <f t="shared" si="80"/>
        <v>0</v>
      </c>
      <c r="AU258" s="225">
        <f t="shared" si="81"/>
        <v>0</v>
      </c>
      <c r="AV258" s="232" t="str">
        <f>IF($B258="","",$B258)</f>
        <v>8</v>
      </c>
    </row>
    <row r="259" spans="1:48" ht="14.5" customHeight="1" x14ac:dyDescent="0.2">
      <c r="A259" s="308"/>
      <c r="B259" s="282"/>
      <c r="C259" s="303"/>
      <c r="D259" s="79" t="s">
        <v>31</v>
      </c>
      <c r="E259" s="277"/>
      <c r="F259" s="291"/>
      <c r="G259" s="80" t="s">
        <v>60</v>
      </c>
      <c r="H259" s="277"/>
      <c r="I259" s="81" t="s">
        <v>20</v>
      </c>
      <c r="J259" s="83">
        <f>IF(I259="","",IF(_xlfn.XLOOKUP(I259,I$3:I258,$AV$3:AV258,0,,-1)=AV259,_xlfn.XLOOKUP(I259,I$3:I258,J$3:J258,1,,-1)+1,1))</f>
        <v>10</v>
      </c>
      <c r="K259" s="174">
        <f>IF(I259="","",_xlfn.XLOOKUP(I259,I$3:I258,K$3:K258,0,,-1)+IF($D259=" ",1,0))</f>
        <v>0</v>
      </c>
      <c r="L259" s="84">
        <v>2.0499999999999998</v>
      </c>
      <c r="M259" s="85">
        <v>13.82</v>
      </c>
      <c r="N259" s="294"/>
      <c r="O259" s="86">
        <f>IF(OR(W258="",W259=""),"",ROUND(IF(L260&gt;0,IF(M259&gt;0,M259,IF(M258&gt;0,IF(N258=TRUE,ROUND((M258*W259)/W258,0),(M258*W259)/W258),IF(M259&gt;0,IF(N258=TRUE,ROUND(M259,0),M259),IF(M260&gt;0,IF(N258=TRUE,ROUND(O260*W259/W260,0),O260*W259/W260),0)))),IF(M259&gt;0,M259,IF(N258=TRUE,ROUND((M258*W259)/W258,0),(M258*W259)/W258))),2))</f>
        <v>13.82</v>
      </c>
      <c r="P259" s="87">
        <f t="shared" si="86"/>
        <v>28.331</v>
      </c>
      <c r="Q259" s="277"/>
      <c r="R259" s="286"/>
      <c r="S259" s="286"/>
      <c r="T259" s="286"/>
      <c r="U259" s="286"/>
      <c r="V259" s="288"/>
      <c r="W259" s="88">
        <f>IF(L259="","",IF(L260&gt;0,(SUM(L258:L260)/L259)/(SUM(L258:L260)/L258+SUM(L258:L260)/L259+SUM(L258:L260)/L260),L258/SUM(L258:L259)))</f>
        <v>0.50602409638554213</v>
      </c>
      <c r="X259" s="311"/>
      <c r="Y259" s="298"/>
      <c r="Z259" s="298"/>
      <c r="AA259" s="225">
        <f t="shared" si="89"/>
        <v>0</v>
      </c>
      <c r="AB259" s="225">
        <f t="shared" si="89"/>
        <v>0</v>
      </c>
      <c r="AC259" s="227">
        <f t="shared" si="89"/>
        <v>14.510999999999999</v>
      </c>
      <c r="AD259" s="225">
        <f t="shared" si="89"/>
        <v>0</v>
      </c>
      <c r="AE259" s="225">
        <f t="shared" si="89"/>
        <v>0</v>
      </c>
      <c r="AF259" s="225">
        <f t="shared" si="89"/>
        <v>0</v>
      </c>
      <c r="AG259" s="224">
        <f t="shared" si="89"/>
        <v>0</v>
      </c>
      <c r="AH259" s="223">
        <f t="shared" ref="AH259:AH322" si="90">IF(AH$2=$I259,IF($D259="W",1,IF($D259="1/2W",0.5,0)),0)</f>
        <v>0</v>
      </c>
      <c r="AI259" s="224">
        <f t="shared" ref="AI259:AI322" si="91">IF(AH$2=$I259,IF($D259="L",1,IF($D259="1/2L",0.5,0)),0)</f>
        <v>0</v>
      </c>
      <c r="AJ259" s="223">
        <f t="shared" ref="AJ259:AJ322" si="92">IF(AJ$2=$I259,IF($D259="W",1,IF($D259="1/2W",0.5,0)),0)</f>
        <v>0</v>
      </c>
      <c r="AK259" s="224">
        <f t="shared" ref="AK259:AK322" si="93">IF(AJ$2=$I259,IF($D259="L",1,IF($D259="1/2L",0.5,0)),0)</f>
        <v>0</v>
      </c>
      <c r="AL259" s="223">
        <f t="shared" ref="AL259:AL322" si="94">IF(AL$2=$I259,IF($D259="W",1,IF($D259="1/2W",0.5,0)),0)</f>
        <v>1</v>
      </c>
      <c r="AM259" s="224">
        <f t="shared" ref="AM259:AM322" si="95">IF(AL$2=$I259,IF($D259="L",1,IF($D259="1/2L",0.5,0)),0)</f>
        <v>0</v>
      </c>
      <c r="AN259" s="223">
        <f t="shared" ref="AN259:AN322" si="96">IF(AN$2=$I259,IF($D259="W",1,IF($D259="1/2W",0.5,0)),0)</f>
        <v>0</v>
      </c>
      <c r="AO259" s="224">
        <f t="shared" ref="AO259:AO322" si="97">IF(AN$2=$I259,IF($D259="L",1,IF($D259="1/2L",0.5,0)),0)</f>
        <v>0</v>
      </c>
      <c r="AP259" s="223">
        <f t="shared" ref="AP259:AP322" si="98">IF(AP$2=$I259,IF($D259="W",1,IF($D259="1/2W",0.5,0)),0)</f>
        <v>0</v>
      </c>
      <c r="AQ259" s="224">
        <f t="shared" ref="AQ259:AQ322" si="99">IF(AP$2=$I259,IF($D259="L",1,IF($D259="1/2L",0.5,0)),0)</f>
        <v>0</v>
      </c>
      <c r="AR259" s="223">
        <f t="shared" ref="AR259:AR322" si="100">IF(AR$2=$I259,IF($D259="W",1,IF($D259="1/2W",0.5,0)),0)</f>
        <v>0</v>
      </c>
      <c r="AS259" s="224">
        <f t="shared" ref="AS259:AS322" si="101">IF(AR$2=$I259,IF($D259="L",1,IF($D259="1/2L",0.5,0)),0)</f>
        <v>0</v>
      </c>
      <c r="AT259" s="223">
        <f t="shared" ref="AT259:AT322" si="102">IF(AT$2=$I259,IF($D259="W",1,IF($D259="1/2W",0.5,0)),0)</f>
        <v>0</v>
      </c>
      <c r="AU259" s="225">
        <f t="shared" ref="AU259:AU322" si="103">IF(AT$2=$I259,IF($D259="L",1,IF($D259="1/2L",0.5,0)),0)</f>
        <v>0</v>
      </c>
      <c r="AV259" s="232" t="str">
        <f>IF($B258="","",$B258)</f>
        <v>8</v>
      </c>
    </row>
    <row r="260" spans="1:48" ht="14.5" customHeight="1" x14ac:dyDescent="0.2">
      <c r="A260" s="309"/>
      <c r="B260" s="283"/>
      <c r="C260" s="304"/>
      <c r="D260" s="90" t="s">
        <v>32</v>
      </c>
      <c r="E260" s="278"/>
      <c r="F260" s="292"/>
      <c r="G260" s="109"/>
      <c r="H260" s="278"/>
      <c r="I260" s="110"/>
      <c r="J260" s="112" t="str">
        <f>IF(I260="","",IF(_xlfn.XLOOKUP(I260,I$3:I259,$AV$3:AV259,0,,-1)=AV260,_xlfn.XLOOKUP(I260,I$3:I259,J$3:J259,1,,-1)+1,1))</f>
        <v/>
      </c>
      <c r="K260" s="115" t="str">
        <f>IF(I260="","",_xlfn.XLOOKUP(I260,I$3:I259,K$3:K259,0,,-1)+IF($D260=" ",1,0))</f>
        <v/>
      </c>
      <c r="L260" s="113"/>
      <c r="M260" s="96"/>
      <c r="N260" s="295"/>
      <c r="O260" s="114" t="str">
        <f>IF(OR(W258="",W259=""),"",IF(L260&gt;0,ROUND(IF(M260&gt;0,M260,IF(M258&gt;0,IF(N258=TRUE,ROUND((M258*W260)/W258,0),(M258*W260)/W258),IF(M259&gt;0,IF(N258=TRUE,ROUND((M259*W260)/W259,0),(M259*W260)/W259),IF(M260&gt;0,M260,0)))),2),""))</f>
        <v/>
      </c>
      <c r="P260" s="115" t="str">
        <f t="shared" si="86"/>
        <v/>
      </c>
      <c r="Q260" s="278"/>
      <c r="R260" s="278"/>
      <c r="S260" s="278"/>
      <c r="T260" s="278"/>
      <c r="U260" s="278"/>
      <c r="V260" s="289"/>
      <c r="W260" s="116" t="str">
        <f>IF(L260="","",(SUM(L258:L260)/L260)/(SUM(L258:L260)/L258+SUM(L258:L260)/L259+SUM(L258:L260)/L260))</f>
        <v/>
      </c>
      <c r="X260" s="311"/>
      <c r="Y260" s="298"/>
      <c r="Z260" s="298"/>
      <c r="AA260" s="225">
        <f t="shared" si="89"/>
        <v>0</v>
      </c>
      <c r="AB260" s="225">
        <f t="shared" si="89"/>
        <v>0</v>
      </c>
      <c r="AC260" s="225">
        <f t="shared" si="89"/>
        <v>0</v>
      </c>
      <c r="AD260" s="225">
        <f t="shared" si="89"/>
        <v>0</v>
      </c>
      <c r="AE260" s="225">
        <f t="shared" si="89"/>
        <v>0</v>
      </c>
      <c r="AF260" s="225">
        <f t="shared" si="89"/>
        <v>0</v>
      </c>
      <c r="AG260" s="224">
        <f t="shared" si="89"/>
        <v>0</v>
      </c>
      <c r="AH260" s="223">
        <f t="shared" si="90"/>
        <v>0</v>
      </c>
      <c r="AI260" s="224">
        <f t="shared" si="91"/>
        <v>0</v>
      </c>
      <c r="AJ260" s="223">
        <f t="shared" si="92"/>
        <v>0</v>
      </c>
      <c r="AK260" s="224">
        <f t="shared" si="93"/>
        <v>0</v>
      </c>
      <c r="AL260" s="223">
        <f t="shared" si="94"/>
        <v>0</v>
      </c>
      <c r="AM260" s="224">
        <f t="shared" si="95"/>
        <v>0</v>
      </c>
      <c r="AN260" s="223">
        <f t="shared" si="96"/>
        <v>0</v>
      </c>
      <c r="AO260" s="224">
        <f t="shared" si="97"/>
        <v>0</v>
      </c>
      <c r="AP260" s="223">
        <f t="shared" si="98"/>
        <v>0</v>
      </c>
      <c r="AQ260" s="224">
        <f t="shared" si="99"/>
        <v>0</v>
      </c>
      <c r="AR260" s="223">
        <f t="shared" si="100"/>
        <v>0</v>
      </c>
      <c r="AS260" s="224">
        <f t="shared" si="101"/>
        <v>0</v>
      </c>
      <c r="AT260" s="223">
        <f t="shared" si="102"/>
        <v>0</v>
      </c>
      <c r="AU260" s="225">
        <f t="shared" si="103"/>
        <v>0</v>
      </c>
      <c r="AV260" s="232" t="str">
        <f>IF($B258="","",$B258)</f>
        <v>8</v>
      </c>
    </row>
    <row r="261" spans="1:48" ht="14.5" customHeight="1" x14ac:dyDescent="0.2">
      <c r="A261" s="312" t="str">
        <f>IF(OR(D261="W",D262="W",D263="W",D261="1/2W",D262="1/2W",D263="1/2W",D261="1/2L",D262="1/2L",D263="1/2L"),"OK",IF(OR(D261="L",D262="L",D263="L"),"LOSS",IF(OR(D261="X",D262="X",D263="X"),"Anulado"," ")))</f>
        <v>OK</v>
      </c>
      <c r="B261" s="316" t="str">
        <f>IF(E261="","",$B258)</f>
        <v>8</v>
      </c>
      <c r="C261" s="302" t="str">
        <f>IF(E261=""," ","– "&amp;COUNTIF(B$3:B263,$B261))</f>
        <v>– 11</v>
      </c>
      <c r="D261" s="25" t="s">
        <v>31</v>
      </c>
      <c r="E261" s="325">
        <v>44721.65625</v>
      </c>
      <c r="F261" s="315" t="s">
        <v>534</v>
      </c>
      <c r="G261" s="117" t="s">
        <v>455</v>
      </c>
      <c r="H261" s="306" t="str">
        <f ca="1">IF(E261="","",IF(AND(DAY(E261)&lt;DAY(TODAY()),$A261=" "),"???",IF($A261=" ",IF(AND(DAY(E261)=DAY(TODAY()),HOUR(E261)&lt;=HOUR(NOW())+1),IF(AND(HOUR(E261)+2&lt;=HOUR(NOW()),DAY(E261)&lt;=DAY(TODAY()),MINUTE(E261)&lt;=MINUTE(NOW())),"???",IF(OR(MINUTE(E261)&lt;=MINUTE(NOW()),HOUR(E261)&lt;=HOUR(NOW())),"!!!","")),""),"")))</f>
        <v/>
      </c>
      <c r="I261" s="27" t="s">
        <v>23</v>
      </c>
      <c r="J261" s="175">
        <f>IF(I261="","",IF(_xlfn.XLOOKUP(I261,I$3:I260,$AV$3:AV260,0,,-1)=AV261,_xlfn.XLOOKUP(I261,I$3:I260,J$3:J260,1,,-1)+1,1))</f>
        <v>7</v>
      </c>
      <c r="K261" s="176">
        <f>IF(I261="","",_xlfn.XLOOKUP(I261,I$3:I260,K$3:K260,0,,-1)+IF($D261=" ",1,0))</f>
        <v>0</v>
      </c>
      <c r="L261" s="118">
        <v>1.423</v>
      </c>
      <c r="M261" s="119">
        <v>11.13</v>
      </c>
      <c r="N261" s="318" t="b">
        <v>0</v>
      </c>
      <c r="O261" s="102">
        <f>IF(OR(W261="",W262=""),"",ROUND(IF(L263&gt;0,IF(M261&gt;0,M261,IF(M262&gt;0,IF(N261=TRUE,ROUND((M262*W261)/W262,0),(M262*W261)/W262),IF(N261=TRUE,ROUND((M263*W261)/W263,0),(M263*W261)/W263))),IF(M261&gt;0,M261,IF(N261=TRUE,ROUND((M262*W261)/W262,0),(M262*W261)/W262))),2))</f>
        <v>11.13</v>
      </c>
      <c r="P261" s="33">
        <f t="shared" ref="P261:P292" si="104">IF(OR(L261="",O261=""),"",IF($D261="1/2W",O261/2+O261/2*L261,IF($D261="1/2L",O261/2,O261*L261)))</f>
        <v>15.837990000000001</v>
      </c>
      <c r="Q261" s="301">
        <f>IF($A261="Anulado",0,IF(OR($A261="LOSS",$A261="OK"),IF(OR($D261="W",$D261="1/2W",$D261="1/2L"),P261-O261,IF($D261="L",-O261,0))+IF(OR($D262="W",$D262="1/2W",$D262="1/2L"),P262-O262,IF($D262="L",-O262,0))+IF(OR($D263="W",$D263="1/2W",$D263="1/2L"),P263-O263,IF($D263="L",-O263,0)),IF(AND(OR($D261="W",$D261="1/2W",$D261="1/2L"),D262="W"),P261+P262-SUM(O261:O263)+_xlfn.XLOOKUP("X",D261:D263,O261:O263,0),IF(AND(D261=TRUE,D263="W"),P261+P263-SUM(O261:O263),IF(AND(D262="W",D263="W"),P262+P263-SUM(O261:O263)+_xlfn.XLOOKUP("X",D261:D263,O261:O263,0),IF(L263&gt;0,IF(OR($D261="W",$D261="1/2W",$D261="1/2L"),P261-SUM(O261:O263)+_xlfn.XLOOKUP("X",D261:D263,O261:O263,0),IF(OR($D261="W",$D261="1/2W",$D261="1/2L"),P262-SUM(O261:O263)+_xlfn.XLOOKUP("X",D261:D263,O261:O263,0),IF(OR($D261="W",$D261="1/2W",$D261="1/2L"),P263-SUM(O261:O263)+_xlfn.XLOOKUP("X",D261:D263,O261:O263,0),IF(SUM(P261:P263)/3-SUM(O261:O263)+_xlfn.XLOOKUP("X",D261:D263,O261:O263,0)&gt;0,SUM(P261:P263)/3-SUM(O261:O263)+_xlfn.XLOOKUP("X",D261:D263,O261:O263,0),LARGE(P261:P263,1)-SUM(O261:O263))))),IF(OR($D261="W",$D261="1/2W",$D261="1/2L"),P261-SUM(O261:O262)+_xlfn.XLOOKUP("X",D261:D263,O261:O263,0),IF(OR($D261="W",$D261="1/2W",$D261="1/2L"),P262-SUM(O261:O262)+_xlfn.XLOOKUP("X",D261:D263,O261:O263,0),SUM(P261:P262)/2-SUM(O261:O262)+_xlfn.XLOOKUP("X",D261:D263,O261:O263,0)))))))))</f>
        <v>0.40799000000000074</v>
      </c>
      <c r="R261" s="300">
        <f>IF(Q261=0,0,Q261/SUM(O261:O263))</f>
        <v>2.6441348023331222E-2</v>
      </c>
      <c r="S261" s="285">
        <f>IF($B261=$B258,IF(OR($A261="LOSS",$A261="OK",$A261="Anulada"),Q261,0)+S258,IF(OR($A261="LOSS",$A261="OK",$A261="Anulada"),Q261,0))</f>
        <v>158.54006999999999</v>
      </c>
      <c r="T261" s="285">
        <f>IF($B261="",0,IF($B261=$B258,IF(G263="",IF(OR(G261="DNB1",G261="DNB2",G261="AH1(0)",G261="AH2(0)",G261="AH1(1)",G261="AH2(1)",G261="AH1(2)",G261="AH2(2)",G261="AH1(3)",G261="AH2(3)",G261="AH1(4)",G261="AH2(4)"),0,IF(Q261&lt;0,IF(G263="",SMALL(P261:P263,1)-SUM(O261:O263),0),SMALL(P261:P263,1)-SUM(O261:O263))),IF(Q261&lt;0,IF(G263="",SMALL(P261:P263,1)-SUM(O261:O263),0),SMALL(P261:P263,1)-SUM(O261:O263)))+T258,IF(G263="",IF(OR(G261="DNB1",G261="DNB2",G261="AH1(0)",G261="AH2(0)",G261="AH1(1)",G261="AH2(1)",G261="AH1(2)",G261="AH2(2)",G261="AH1(3)",G261="AH2(3)",G261="AH1(4)",G261="AH2(4)"),0,IF(Q261&lt;0,IF(G263="",SMALL(P261:P263,1)-SUM(O261:O263),0),SMALL(P261:P263,1)-SUM(O261:O263))),IF(Q261&lt;0,IF(G263="",SMALL(P261:P263,1)-SUM(O261:O263),0),SMALL(P261:P263,1)-SUM(O261:O263)))))</f>
        <v>20.776250000000012</v>
      </c>
      <c r="U261" s="285">
        <f>IF($B261=$B258,IF(Q261&lt;0,IF(G263="",Q261,0),Q261)+U258,Q261)</f>
        <v>158.54006999999999</v>
      </c>
      <c r="V261" s="287">
        <f>IF(U261=0,0,U261/X261)</f>
        <v>7.6859714357741221E-2</v>
      </c>
      <c r="W261" s="34">
        <f>IF(L261="","",IF(L263&gt;0,(SUM(L261:L263)/L261)/(SUM(L261:L263)/L261+SUM(L261:L263)/L262+SUM(L261:L263)/L263),L262/SUM(L261:L262)))</f>
        <v>0.54258246455545855</v>
      </c>
      <c r="X261" s="322">
        <f>IF($B261=$B258,X258+SUM(O261:O263),SUM(O261:O263))</f>
        <v>2062.7200000000003</v>
      </c>
      <c r="Y261" s="285">
        <f>IF($A261=" ",SUM(O261:O263),0)+Y258</f>
        <v>0</v>
      </c>
      <c r="Z261" s="285">
        <f>IF($B261="","",Z258+Q261)</f>
        <v>71.239528208955136</v>
      </c>
      <c r="AA261" s="225">
        <f t="shared" si="89"/>
        <v>0</v>
      </c>
      <c r="AB261" s="225">
        <f t="shared" si="89"/>
        <v>0</v>
      </c>
      <c r="AC261" s="225">
        <f t="shared" si="89"/>
        <v>0</v>
      </c>
      <c r="AD261" s="225">
        <f t="shared" si="89"/>
        <v>0</v>
      </c>
      <c r="AE261" s="225">
        <f t="shared" si="89"/>
        <v>0</v>
      </c>
      <c r="AF261" s="227">
        <f t="shared" si="89"/>
        <v>4.7079900000000006</v>
      </c>
      <c r="AG261" s="224">
        <f t="shared" si="89"/>
        <v>0</v>
      </c>
      <c r="AH261" s="223">
        <f t="shared" si="90"/>
        <v>0</v>
      </c>
      <c r="AI261" s="224">
        <f t="shared" si="91"/>
        <v>0</v>
      </c>
      <c r="AJ261" s="223">
        <f t="shared" si="92"/>
        <v>0</v>
      </c>
      <c r="AK261" s="224">
        <f t="shared" si="93"/>
        <v>0</v>
      </c>
      <c r="AL261" s="223">
        <f t="shared" si="94"/>
        <v>0</v>
      </c>
      <c r="AM261" s="224">
        <f t="shared" si="95"/>
        <v>0</v>
      </c>
      <c r="AN261" s="223">
        <f t="shared" si="96"/>
        <v>0</v>
      </c>
      <c r="AO261" s="224">
        <f t="shared" si="97"/>
        <v>0</v>
      </c>
      <c r="AP261" s="223">
        <f t="shared" si="98"/>
        <v>0</v>
      </c>
      <c r="AQ261" s="224">
        <f t="shared" si="99"/>
        <v>0</v>
      </c>
      <c r="AR261" s="223">
        <f t="shared" si="100"/>
        <v>1</v>
      </c>
      <c r="AS261" s="224">
        <f t="shared" si="101"/>
        <v>0</v>
      </c>
      <c r="AT261" s="223">
        <f t="shared" si="102"/>
        <v>0</v>
      </c>
      <c r="AU261" s="225">
        <f t="shared" si="103"/>
        <v>0</v>
      </c>
      <c r="AV261" s="231" t="str">
        <f>IF($B261="","",$B261)</f>
        <v>8</v>
      </c>
    </row>
    <row r="262" spans="1:48" ht="14.5" customHeight="1" x14ac:dyDescent="0.2">
      <c r="A262" s="308"/>
      <c r="B262" s="282"/>
      <c r="C262" s="303"/>
      <c r="D262" s="39" t="s">
        <v>28</v>
      </c>
      <c r="E262" s="277"/>
      <c r="F262" s="291"/>
      <c r="G262" s="120" t="s">
        <v>354</v>
      </c>
      <c r="H262" s="277"/>
      <c r="I262" s="42" t="s">
        <v>20</v>
      </c>
      <c r="J262" s="177">
        <f>IF(I262="","",IF(_xlfn.XLOOKUP(I262,I$3:I261,$AV$3:AV261,0,,-1)=AV262,_xlfn.XLOOKUP(I262,I$3:I261,J$3:J261,1,,-1)+1,1))</f>
        <v>11</v>
      </c>
      <c r="K262" s="178">
        <f>IF(I262="","",_xlfn.XLOOKUP(I262,I$3:I261,K$3:K261,0,,-1)+IF($D262=" ",1,0))</f>
        <v>0</v>
      </c>
      <c r="L262" s="121">
        <v>2.8</v>
      </c>
      <c r="M262" s="122">
        <v>1.68</v>
      </c>
      <c r="N262" s="294"/>
      <c r="O262" s="47">
        <f>IF(OR(W261="",W262=""),"",ROUND(IF(L263&gt;0,IF(M262&gt;0,M262,IF(M261&gt;0,IF(N261=TRUE,ROUND((M261*W262)/W261,0),(M261*W262)/W261),IF(M262&gt;0,IF(N261=TRUE,ROUND(M262,0),M262),IF(M263&gt;0,IF(N261=TRUE,ROUND(O263*W262/W263,0),O263*W262/W263),0)))),IF(M262&gt;0,M262,IF(N261=TRUE,ROUND((M261*W262)/W261,0),(M261*W262)/W261))),2))</f>
        <v>1.68</v>
      </c>
      <c r="P262" s="48">
        <f t="shared" si="104"/>
        <v>4.7039999999999997</v>
      </c>
      <c r="Q262" s="277"/>
      <c r="R262" s="286"/>
      <c r="S262" s="286"/>
      <c r="T262" s="286"/>
      <c r="U262" s="286"/>
      <c r="V262" s="288"/>
      <c r="W262" s="49">
        <f>IF(L262="","",IF(L263&gt;0,(SUM(L261:L263)/L262)/(SUM(L261:L263)/L261+SUM(L261:L263)/L262+SUM(L261:L263)/L263),L261/SUM(L261:L262)))</f>
        <v>0.27574815966514915</v>
      </c>
      <c r="X262" s="311"/>
      <c r="Y262" s="298"/>
      <c r="Z262" s="298"/>
      <c r="AA262" s="225">
        <f t="shared" si="89"/>
        <v>0</v>
      </c>
      <c r="AB262" s="225">
        <f t="shared" si="89"/>
        <v>0</v>
      </c>
      <c r="AC262" s="227">
        <f t="shared" si="89"/>
        <v>-1.68</v>
      </c>
      <c r="AD262" s="225">
        <f t="shared" si="89"/>
        <v>0</v>
      </c>
      <c r="AE262" s="225">
        <f t="shared" si="89"/>
        <v>0</v>
      </c>
      <c r="AF262" s="225">
        <f t="shared" si="89"/>
        <v>0</v>
      </c>
      <c r="AG262" s="224">
        <f t="shared" si="89"/>
        <v>0</v>
      </c>
      <c r="AH262" s="223">
        <f t="shared" si="90"/>
        <v>0</v>
      </c>
      <c r="AI262" s="224">
        <f t="shared" si="91"/>
        <v>0</v>
      </c>
      <c r="AJ262" s="223">
        <f t="shared" si="92"/>
        <v>0</v>
      </c>
      <c r="AK262" s="224">
        <f t="shared" si="93"/>
        <v>0</v>
      </c>
      <c r="AL262" s="223">
        <f t="shared" si="94"/>
        <v>0</v>
      </c>
      <c r="AM262" s="224">
        <f t="shared" si="95"/>
        <v>1</v>
      </c>
      <c r="AN262" s="223">
        <f t="shared" si="96"/>
        <v>0</v>
      </c>
      <c r="AO262" s="224">
        <f t="shared" si="97"/>
        <v>0</v>
      </c>
      <c r="AP262" s="223">
        <f t="shared" si="98"/>
        <v>0</v>
      </c>
      <c r="AQ262" s="224">
        <f t="shared" si="99"/>
        <v>0</v>
      </c>
      <c r="AR262" s="223">
        <f t="shared" si="100"/>
        <v>0</v>
      </c>
      <c r="AS262" s="224">
        <f t="shared" si="101"/>
        <v>0</v>
      </c>
      <c r="AT262" s="223">
        <f t="shared" si="102"/>
        <v>0</v>
      </c>
      <c r="AU262" s="225">
        <f t="shared" si="103"/>
        <v>0</v>
      </c>
      <c r="AV262" s="231" t="str">
        <f>IF($B261="","",$B261)</f>
        <v>8</v>
      </c>
    </row>
    <row r="263" spans="1:48" ht="14.5" customHeight="1" x14ac:dyDescent="0.2">
      <c r="A263" s="309"/>
      <c r="B263" s="283"/>
      <c r="C263" s="304"/>
      <c r="D263" s="54" t="s">
        <v>28</v>
      </c>
      <c r="E263" s="278"/>
      <c r="F263" s="292"/>
      <c r="G263" s="123" t="s">
        <v>456</v>
      </c>
      <c r="H263" s="278"/>
      <c r="I263" s="124" t="s">
        <v>20</v>
      </c>
      <c r="J263" s="181">
        <f>IF(I263="","",IF(_xlfn.XLOOKUP(I263,I$3:I262,$AV$3:AV262,0,,-1)=AV263,_xlfn.XLOOKUP(I263,I$3:I262,J$3:J262,1,,-1)+1,1))</f>
        <v>12</v>
      </c>
      <c r="K263" s="182">
        <f>IF(I263="","",_xlfn.XLOOKUP(I263,I$3:I262,K$3:K262,0,,-1)+IF($D263=" ",1,0))</f>
        <v>0</v>
      </c>
      <c r="L263" s="127">
        <v>4.25</v>
      </c>
      <c r="M263" s="128">
        <v>2.62</v>
      </c>
      <c r="N263" s="295"/>
      <c r="O263" s="129">
        <f>IF(OR(W261="",W262=""),"",IF(L263&gt;0,ROUND(IF(M263&gt;0,M263,IF(M261&gt;0,IF(N261=TRUE,ROUND((M261*W263)/W261,0),(M261*W263)/W261),IF(M262&gt;0,IF(N261=TRUE,ROUND((M262*W263)/W262,0),(M262*W263)/W262),IF(M263&gt;0,M263,0)))),2),""))</f>
        <v>2.62</v>
      </c>
      <c r="P263" s="130">
        <f t="shared" si="104"/>
        <v>11.135</v>
      </c>
      <c r="Q263" s="278"/>
      <c r="R263" s="278"/>
      <c r="S263" s="278"/>
      <c r="T263" s="278"/>
      <c r="U263" s="278"/>
      <c r="V263" s="289"/>
      <c r="W263" s="131">
        <f>IF(L263="","",(SUM(L261:L263)/L263)/(SUM(L261:L263)/L261+SUM(L261:L263)/L262+SUM(L261:L263)/L263))</f>
        <v>0.18166937577939235</v>
      </c>
      <c r="X263" s="311"/>
      <c r="Y263" s="298"/>
      <c r="Z263" s="298"/>
      <c r="AA263" s="225">
        <f t="shared" ref="AA263:AG272" si="105">IF($I263=AA$2,IF(OR($D263="W",$D263="1/2W",$D263="1/2L"),$P263-$O263,IF($D263="X",0,-$O263)),0)</f>
        <v>0</v>
      </c>
      <c r="AB263" s="225">
        <f t="shared" si="105"/>
        <v>0</v>
      </c>
      <c r="AC263" s="227">
        <f t="shared" si="105"/>
        <v>-2.62</v>
      </c>
      <c r="AD263" s="225">
        <f t="shared" si="105"/>
        <v>0</v>
      </c>
      <c r="AE263" s="225">
        <f t="shared" si="105"/>
        <v>0</v>
      </c>
      <c r="AF263" s="225">
        <f t="shared" si="105"/>
        <v>0</v>
      </c>
      <c r="AG263" s="224">
        <f t="shared" si="105"/>
        <v>0</v>
      </c>
      <c r="AH263" s="223">
        <f t="shared" si="90"/>
        <v>0</v>
      </c>
      <c r="AI263" s="224">
        <f t="shared" si="91"/>
        <v>0</v>
      </c>
      <c r="AJ263" s="223">
        <f t="shared" si="92"/>
        <v>0</v>
      </c>
      <c r="AK263" s="224">
        <f t="shared" si="93"/>
        <v>0</v>
      </c>
      <c r="AL263" s="223">
        <f t="shared" si="94"/>
        <v>0</v>
      </c>
      <c r="AM263" s="224">
        <f t="shared" si="95"/>
        <v>1</v>
      </c>
      <c r="AN263" s="223">
        <f t="shared" si="96"/>
        <v>0</v>
      </c>
      <c r="AO263" s="224">
        <f t="shared" si="97"/>
        <v>0</v>
      </c>
      <c r="AP263" s="223">
        <f t="shared" si="98"/>
        <v>0</v>
      </c>
      <c r="AQ263" s="224">
        <f t="shared" si="99"/>
        <v>0</v>
      </c>
      <c r="AR263" s="223">
        <f t="shared" si="100"/>
        <v>0</v>
      </c>
      <c r="AS263" s="224">
        <f t="shared" si="101"/>
        <v>0</v>
      </c>
      <c r="AT263" s="223">
        <f t="shared" si="102"/>
        <v>0</v>
      </c>
      <c r="AU263" s="225">
        <f t="shared" si="103"/>
        <v>0</v>
      </c>
      <c r="AV263" s="231" t="str">
        <f>IF($B261="","",$B261)</f>
        <v>8</v>
      </c>
    </row>
    <row r="264" spans="1:48" ht="14.5" customHeight="1" x14ac:dyDescent="0.2">
      <c r="A264" s="307" t="str">
        <f>IF(OR(D264="W",D265="W",D266="W",D264="1/2W",D265="1/2W",D266="1/2W",D264="1/2L",D265="1/2L",D266="1/2L"),"OK",IF(OR(D264="L",D265="L",D266="L"),"LOSS",IF(OR(D264="X",D265="X",D266="X"),"Anulado"," ")))</f>
        <v>OK</v>
      </c>
      <c r="B264" s="317" t="s">
        <v>535</v>
      </c>
      <c r="C264" s="305" t="str">
        <f>IF(E264=""," ","– "&amp;COUNTIF(B$3:B266,$B264))</f>
        <v>– 1</v>
      </c>
      <c r="D264" s="65" t="s">
        <v>28</v>
      </c>
      <c r="E264" s="326">
        <v>44721.819444444445</v>
      </c>
      <c r="F264" s="314" t="s">
        <v>536</v>
      </c>
      <c r="G264" s="136">
        <v>0</v>
      </c>
      <c r="H264" s="313" t="str">
        <f ca="1">IF(E264="","",IF(AND(DAY(E264)&lt;DAY(TODAY()),$A264=" "),"???",IF($A264=" ",IF(AND(DAY(E264)=DAY(TODAY()),HOUR(E264)&lt;=HOUR(NOW())+1),IF(AND(HOUR(E264)+2&lt;=HOUR(NOW()),DAY(E264)&lt;=DAY(TODAY()),MINUTE(E264)&lt;=MINUTE(NOW())),"???",IF(OR(MINUTE(E264)&lt;=MINUTE(NOW()),HOUR(E264)&lt;=HOUR(NOW())),"!!!","")),""),"")))</f>
        <v/>
      </c>
      <c r="I264" s="67" t="s">
        <v>20</v>
      </c>
      <c r="J264" s="69">
        <f>IF(I264="","",IF(_xlfn.XLOOKUP(I264,I$3:I263,$AV$3:AV263,0,,-1)=AV264,_xlfn.XLOOKUP(I264,I$3:I263,J$3:J263,1,,-1)+1,1))</f>
        <v>1</v>
      </c>
      <c r="K264" s="173">
        <f>IF(I264="","",_xlfn.XLOOKUP(I264,I$3:I263,K$3:K263,0,,-1)+IF($D264=" ",1,0))</f>
        <v>0</v>
      </c>
      <c r="L264" s="70">
        <v>2</v>
      </c>
      <c r="M264" s="71">
        <v>7.72</v>
      </c>
      <c r="N264" s="293" t="b">
        <v>0</v>
      </c>
      <c r="O264" s="72">
        <f>IF(OR(W264="",W265=""),"",ROUND(IF(L266&gt;0,IF(M264&gt;0,M264,IF(M265&gt;0,IF(N264=TRUE,ROUND((M265*W264)/W265,0),(M265*W264)/W265),IF(N264=TRUE,ROUND((M266*W264)/W266,0),(M266*W264)/W266))),IF(M264&gt;0,M264,IF(N264=TRUE,ROUND((M265*W264)/W265,0),(M265*W264)/W265))),2))</f>
        <v>7.72</v>
      </c>
      <c r="P264" s="73">
        <f t="shared" si="104"/>
        <v>15.44</v>
      </c>
      <c r="Q264" s="320">
        <f>IF($A264="Anulado",0,IF(OR($A264="LOSS",$A264="OK"),IF(OR($D264="W",$D264="1/2W",$D264="1/2L"),P264-O264,IF($D264="L",-O264,0))+IF(OR($D265="W",$D265="1/2W",$D265="1/2L"),P265-O265,IF($D265="L",-O265,0))+IF(OR($D266="W",$D266="1/2W",$D266="1/2L"),P266-O266,IF($D266="L",-O266,0)),IF(AND(OR($D264="W",$D264="1/2W",$D264="1/2L"),D265="W"),P264+P265-SUM(O264:O266)+_xlfn.XLOOKUP("X",D264:D266,O264:O266,0),IF(AND(D264=TRUE,D266="W"),P264+P266-SUM(O264:O266),IF(AND(D265="W",D266="W"),P265+P266-SUM(O264:O266)+_xlfn.XLOOKUP("X",D264:D266,O264:O266,0),IF(L266&gt;0,IF(OR($D264="W",$D264="1/2W",$D264="1/2L"),P264-SUM(O264:O266)+_xlfn.XLOOKUP("X",D264:D266,O264:O266,0),IF(OR($D264="W",$D264="1/2W",$D264="1/2L"),P265-SUM(O264:O266)+_xlfn.XLOOKUP("X",D264:D266,O264:O266,0),IF(OR($D264="W",$D264="1/2W",$D264="1/2L"),P266-SUM(O264:O266)+_xlfn.XLOOKUP("X",D264:D266,O264:O266,0),IF(SUM(P264:P266)/3-SUM(O264:O266)+_xlfn.XLOOKUP("X",D264:D266,O264:O266,0)&gt;0,SUM(P264:P266)/3-SUM(O264:O266)+_xlfn.XLOOKUP("X",D264:D266,O264:O266,0),LARGE(P264:P266,1)-SUM(O264:O266))))),IF(OR($D264="W",$D264="1/2W",$D264="1/2L"),P264-SUM(O264:O265)+_xlfn.XLOOKUP("X",D264:D266,O264:O266,0),IF(OR($D264="W",$D264="1/2W",$D264="1/2L"),P265-SUM(O264:O265)+_xlfn.XLOOKUP("X",D264:D266,O264:O266,0),SUM(P264:P265)/2-SUM(O264:O265)+_xlfn.XLOOKUP("X",D264:D266,O264:O266,0)))))))))</f>
        <v>0.47249999999999925</v>
      </c>
      <c r="R264" s="319">
        <f>IF(Q264=0,0,Q264/SUM(O264:O266))</f>
        <v>3.1563126252504965E-2</v>
      </c>
      <c r="S264" s="296">
        <f>IF($B264=$B261,IF(OR($A264="LOSS",$A264="OK",$A264="Anulada"),Q264,0)+S261,IF(OR($A264="LOSS",$A264="OK",$A264="Anulada"),Q264,0))</f>
        <v>0.47249999999999925</v>
      </c>
      <c r="T264" s="296">
        <f>IF($B264=$B261,IF(Q264&lt;0,IF(G266="",Q264,0),Q264)+T261,Q264)</f>
        <v>0.47249999999999925</v>
      </c>
      <c r="U264" s="296">
        <f>IF($B264=$B261,IF(Q264&lt;0,IF(G266="",Q264,0),Q264)+U261,Q264)</f>
        <v>0.47249999999999925</v>
      </c>
      <c r="V264" s="323">
        <f>IF(U264=0,0,U264/X264)</f>
        <v>3.1563126252504965E-2</v>
      </c>
      <c r="W264" s="74">
        <f>IF(L264="","",IF(L266&gt;0,(SUM(L264:L266)/L264)/(SUM(L264:L266)/L264+SUM(L264:L266)/L265+SUM(L264:L266)/L266),L265/SUM(L264:L265)))</f>
        <v>0.51573849878934619</v>
      </c>
      <c r="X264" s="321">
        <f>IF($B264=$B261,X261+SUM(O264:O266),SUM(O264:O266))</f>
        <v>14.969999999999999</v>
      </c>
      <c r="Y264" s="296">
        <f>IF($A264=" ",SUM(O264:O266),0)+Y261</f>
        <v>0</v>
      </c>
      <c r="Z264" s="296">
        <f>IF($B264="","",Z261+Q264)</f>
        <v>71.712028208955132</v>
      </c>
      <c r="AA264" s="225">
        <f t="shared" si="105"/>
        <v>0</v>
      </c>
      <c r="AB264" s="225">
        <f t="shared" si="105"/>
        <v>0</v>
      </c>
      <c r="AC264" s="227">
        <f t="shared" si="105"/>
        <v>-7.72</v>
      </c>
      <c r="AD264" s="225">
        <f t="shared" si="105"/>
        <v>0</v>
      </c>
      <c r="AE264" s="225">
        <f t="shared" si="105"/>
        <v>0</v>
      </c>
      <c r="AF264" s="225">
        <f t="shared" si="105"/>
        <v>0</v>
      </c>
      <c r="AG264" s="224">
        <f t="shared" si="105"/>
        <v>0</v>
      </c>
      <c r="AH264" s="223">
        <f t="shared" si="90"/>
        <v>0</v>
      </c>
      <c r="AI264" s="224">
        <f t="shared" si="91"/>
        <v>0</v>
      </c>
      <c r="AJ264" s="223">
        <f t="shared" si="92"/>
        <v>0</v>
      </c>
      <c r="AK264" s="224">
        <f t="shared" si="93"/>
        <v>0</v>
      </c>
      <c r="AL264" s="223">
        <f t="shared" si="94"/>
        <v>0</v>
      </c>
      <c r="AM264" s="224">
        <f t="shared" si="95"/>
        <v>1</v>
      </c>
      <c r="AN264" s="223">
        <f t="shared" si="96"/>
        <v>0</v>
      </c>
      <c r="AO264" s="224">
        <f t="shared" si="97"/>
        <v>0</v>
      </c>
      <c r="AP264" s="223">
        <f t="shared" si="98"/>
        <v>0</v>
      </c>
      <c r="AQ264" s="224">
        <f t="shared" si="99"/>
        <v>0</v>
      </c>
      <c r="AR264" s="223">
        <f t="shared" si="100"/>
        <v>0</v>
      </c>
      <c r="AS264" s="224">
        <f t="shared" si="101"/>
        <v>0</v>
      </c>
      <c r="AT264" s="223">
        <f t="shared" si="102"/>
        <v>0</v>
      </c>
      <c r="AU264" s="225">
        <f t="shared" si="103"/>
        <v>0</v>
      </c>
      <c r="AV264" s="232" t="str">
        <f>IF($B264="","",$B264)</f>
        <v>9</v>
      </c>
    </row>
    <row r="265" spans="1:48" ht="14.5" customHeight="1" x14ac:dyDescent="0.2">
      <c r="A265" s="308"/>
      <c r="B265" s="282"/>
      <c r="C265" s="303"/>
      <c r="D265" s="79" t="s">
        <v>31</v>
      </c>
      <c r="E265" s="277"/>
      <c r="F265" s="291"/>
      <c r="G265" s="80" t="s">
        <v>537</v>
      </c>
      <c r="H265" s="277"/>
      <c r="I265" s="81" t="s">
        <v>23</v>
      </c>
      <c r="J265" s="83">
        <f>IF(I265="","",IF(_xlfn.XLOOKUP(I265,I$3:I264,$AV$3:AV264,0,,-1)=AV265,_xlfn.XLOOKUP(I265,I$3:I264,J$3:J264,1,,-1)+1,1))</f>
        <v>1</v>
      </c>
      <c r="K265" s="174">
        <f>IF(I265="","",_xlfn.XLOOKUP(I265,I$3:I264,K$3:K264,0,,-1)+IF($D265=" ",1,0))</f>
        <v>0</v>
      </c>
      <c r="L265" s="84">
        <v>2.13</v>
      </c>
      <c r="M265" s="85"/>
      <c r="N265" s="294"/>
      <c r="O265" s="86">
        <f>IF(OR(W264="",W265=""),"",ROUND(IF(L266&gt;0,IF(M265&gt;0,M265,IF(M264&gt;0,IF(N264=TRUE,ROUND((M264*W265)/W264,0),(M264*W265)/W264),IF(M265&gt;0,IF(N264=TRUE,ROUND(M265,0),M265),IF(M266&gt;0,IF(N264=TRUE,ROUND(O266*W265/W266,0),O266*W265/W266),0)))),IF(M265&gt;0,M265,IF(N264=TRUE,ROUND((M264*W265)/W264,0),(M264*W265)/W264))),2))</f>
        <v>7.25</v>
      </c>
      <c r="P265" s="87">
        <f t="shared" si="104"/>
        <v>15.442499999999999</v>
      </c>
      <c r="Q265" s="277"/>
      <c r="R265" s="286"/>
      <c r="S265" s="286"/>
      <c r="T265" s="286"/>
      <c r="U265" s="286"/>
      <c r="V265" s="288"/>
      <c r="W265" s="88">
        <f>IF(L265="","",IF(L266&gt;0,(SUM(L264:L266)/L265)/(SUM(L264:L266)/L264+SUM(L264:L266)/L265+SUM(L264:L266)/L266),L264/SUM(L264:L265)))</f>
        <v>0.48426150121065376</v>
      </c>
      <c r="X265" s="311"/>
      <c r="Y265" s="298"/>
      <c r="Z265" s="298"/>
      <c r="AA265" s="225">
        <f t="shared" si="105"/>
        <v>0</v>
      </c>
      <c r="AB265" s="225">
        <f t="shared" si="105"/>
        <v>0</v>
      </c>
      <c r="AC265" s="225">
        <f t="shared" si="105"/>
        <v>0</v>
      </c>
      <c r="AD265" s="225">
        <f t="shared" si="105"/>
        <v>0</v>
      </c>
      <c r="AE265" s="225">
        <f t="shared" si="105"/>
        <v>0</v>
      </c>
      <c r="AF265" s="227">
        <f t="shared" si="105"/>
        <v>8.192499999999999</v>
      </c>
      <c r="AG265" s="224">
        <f t="shared" si="105"/>
        <v>0</v>
      </c>
      <c r="AH265" s="223">
        <f t="shared" si="90"/>
        <v>0</v>
      </c>
      <c r="AI265" s="224">
        <f t="shared" si="91"/>
        <v>0</v>
      </c>
      <c r="AJ265" s="223">
        <f t="shared" si="92"/>
        <v>0</v>
      </c>
      <c r="AK265" s="224">
        <f t="shared" si="93"/>
        <v>0</v>
      </c>
      <c r="AL265" s="223">
        <f t="shared" si="94"/>
        <v>0</v>
      </c>
      <c r="AM265" s="224">
        <f t="shared" si="95"/>
        <v>0</v>
      </c>
      <c r="AN265" s="223">
        <f t="shared" si="96"/>
        <v>0</v>
      </c>
      <c r="AO265" s="224">
        <f t="shared" si="97"/>
        <v>0</v>
      </c>
      <c r="AP265" s="223">
        <f t="shared" si="98"/>
        <v>0</v>
      </c>
      <c r="AQ265" s="224">
        <f t="shared" si="99"/>
        <v>0</v>
      </c>
      <c r="AR265" s="223">
        <f t="shared" si="100"/>
        <v>1</v>
      </c>
      <c r="AS265" s="224">
        <f t="shared" si="101"/>
        <v>0</v>
      </c>
      <c r="AT265" s="223">
        <f t="shared" si="102"/>
        <v>0</v>
      </c>
      <c r="AU265" s="225">
        <f t="shared" si="103"/>
        <v>0</v>
      </c>
      <c r="AV265" s="232" t="str">
        <f>IF($B264="","",$B264)</f>
        <v>9</v>
      </c>
    </row>
    <row r="266" spans="1:48" ht="14.5" customHeight="1" x14ac:dyDescent="0.2">
      <c r="A266" s="309"/>
      <c r="B266" s="283"/>
      <c r="C266" s="304"/>
      <c r="D266" s="90" t="s">
        <v>32</v>
      </c>
      <c r="E266" s="278"/>
      <c r="F266" s="292"/>
      <c r="G266" s="109"/>
      <c r="H266" s="278"/>
      <c r="I266" s="110"/>
      <c r="J266" s="112" t="str">
        <f>IF(I266="","",IF(_xlfn.XLOOKUP(I266,I$3:I265,$AV$3:AV265,0,,-1)=AV266,_xlfn.XLOOKUP(I266,I$3:I265,J$3:J265,1,,-1)+1,1))</f>
        <v/>
      </c>
      <c r="K266" s="115" t="str">
        <f>IF(I266="","",_xlfn.XLOOKUP(I266,I$3:I265,K$3:K265,0,,-1)+IF($D266=" ",1,0))</f>
        <v/>
      </c>
      <c r="L266" s="113"/>
      <c r="M266" s="96"/>
      <c r="N266" s="295"/>
      <c r="O266" s="114" t="str">
        <f>IF(OR(W264="",W265=""),"",IF(L266&gt;0,ROUND(IF(M266&gt;0,M266,IF(M264&gt;0,IF(N264=TRUE,ROUND((M264*W266)/W264,0),(M264*W266)/W264),IF(M265&gt;0,IF(N264=TRUE,ROUND((M265*W266)/W265,0),(M265*W266)/W265),IF(M266&gt;0,M266,0)))),2),""))</f>
        <v/>
      </c>
      <c r="P266" s="115" t="str">
        <f t="shared" si="104"/>
        <v/>
      </c>
      <c r="Q266" s="278"/>
      <c r="R266" s="278"/>
      <c r="S266" s="278"/>
      <c r="T266" s="278"/>
      <c r="U266" s="278"/>
      <c r="V266" s="289"/>
      <c r="W266" s="116" t="str">
        <f>IF(L266="","",(SUM(L264:L266)/L266)/(SUM(L264:L266)/L264+SUM(L264:L266)/L265+SUM(L264:L266)/L266))</f>
        <v/>
      </c>
      <c r="X266" s="311"/>
      <c r="Y266" s="298"/>
      <c r="Z266" s="298"/>
      <c r="AA266" s="225">
        <f t="shared" si="105"/>
        <v>0</v>
      </c>
      <c r="AB266" s="225">
        <f t="shared" si="105"/>
        <v>0</v>
      </c>
      <c r="AC266" s="225">
        <f t="shared" si="105"/>
        <v>0</v>
      </c>
      <c r="AD266" s="225">
        <f t="shared" si="105"/>
        <v>0</v>
      </c>
      <c r="AE266" s="225">
        <f t="shared" si="105"/>
        <v>0</v>
      </c>
      <c r="AF266" s="225">
        <f t="shared" si="105"/>
        <v>0</v>
      </c>
      <c r="AG266" s="224">
        <f t="shared" si="105"/>
        <v>0</v>
      </c>
      <c r="AH266" s="223">
        <f t="shared" si="90"/>
        <v>0</v>
      </c>
      <c r="AI266" s="224">
        <f t="shared" si="91"/>
        <v>0</v>
      </c>
      <c r="AJ266" s="223">
        <f t="shared" si="92"/>
        <v>0</v>
      </c>
      <c r="AK266" s="224">
        <f t="shared" si="93"/>
        <v>0</v>
      </c>
      <c r="AL266" s="223">
        <f t="shared" si="94"/>
        <v>0</v>
      </c>
      <c r="AM266" s="224">
        <f t="shared" si="95"/>
        <v>0</v>
      </c>
      <c r="AN266" s="223">
        <f t="shared" si="96"/>
        <v>0</v>
      </c>
      <c r="AO266" s="224">
        <f t="shared" si="97"/>
        <v>0</v>
      </c>
      <c r="AP266" s="223">
        <f t="shared" si="98"/>
        <v>0</v>
      </c>
      <c r="AQ266" s="224">
        <f t="shared" si="99"/>
        <v>0</v>
      </c>
      <c r="AR266" s="223">
        <f t="shared" si="100"/>
        <v>0</v>
      </c>
      <c r="AS266" s="224">
        <f t="shared" si="101"/>
        <v>0</v>
      </c>
      <c r="AT266" s="223">
        <f t="shared" si="102"/>
        <v>0</v>
      </c>
      <c r="AU266" s="225">
        <f t="shared" si="103"/>
        <v>0</v>
      </c>
      <c r="AV266" s="232" t="str">
        <f>IF($B264="","",$B264)</f>
        <v>9</v>
      </c>
    </row>
    <row r="267" spans="1:48" ht="14.5" customHeight="1" x14ac:dyDescent="0.2">
      <c r="A267" s="312" t="str">
        <f>IF(OR(D267="W",D268="W",D269="W",D267="1/2W",D268="1/2W",D269="1/2W",D267="1/2L",D268="1/2L",D269="1/2L"),"OK",IF(OR(D267="L",D268="L",D269="L"),"LOSS",IF(OR(D267="X",D268="X",D269="X"),"Anulado"," ")))</f>
        <v>OK</v>
      </c>
      <c r="B267" s="316" t="str">
        <f>IF(E267="","",$B264)</f>
        <v>9</v>
      </c>
      <c r="C267" s="302" t="str">
        <f>IF(E267=""," ","– "&amp;COUNTIF(B$3:B269,$B267))</f>
        <v>– 2</v>
      </c>
      <c r="D267" s="25" t="s">
        <v>31</v>
      </c>
      <c r="E267" s="325">
        <v>44721.291666666664</v>
      </c>
      <c r="F267" s="315" t="s">
        <v>538</v>
      </c>
      <c r="G267" s="117" t="s">
        <v>277</v>
      </c>
      <c r="H267" s="306" t="str">
        <f ca="1">IF(E267="","",IF(AND(DAY(E267)&lt;DAY(TODAY()),$A267=" "),"???",IF($A267=" ",IF(AND(DAY(E267)=DAY(TODAY()),HOUR(E267)&lt;=HOUR(NOW())+1),IF(AND(HOUR(E267)+2&lt;=HOUR(NOW()),DAY(E267)&lt;=DAY(TODAY()),MINUTE(E267)&lt;=MINUTE(NOW())),"???",IF(OR(MINUTE(E267)&lt;=MINUTE(NOW()),HOUR(E267)&lt;=HOUR(NOW())),"!!!","")),""),"")))</f>
        <v/>
      </c>
      <c r="I267" s="27" t="s">
        <v>20</v>
      </c>
      <c r="J267" s="175">
        <f>IF(I267="","",IF(_xlfn.XLOOKUP(I267,I$3:I266,$AV$3:AV266,0,,-1)=AV267,_xlfn.XLOOKUP(I267,I$3:I266,J$3:J266,1,,-1)+1,1))</f>
        <v>2</v>
      </c>
      <c r="K267" s="176">
        <f>IF(I267="","",_xlfn.XLOOKUP(I267,I$3:I266,K$3:K266,0,,-1)+IF($D267=" ",1,0))</f>
        <v>0</v>
      </c>
      <c r="L267" s="118">
        <v>3.2</v>
      </c>
      <c r="M267" s="119">
        <v>2.0099999999999998</v>
      </c>
      <c r="N267" s="318" t="b">
        <v>0</v>
      </c>
      <c r="O267" s="102">
        <f>IF(OR(W267="",W268=""),"",ROUND(IF(L269&gt;0,IF(M267&gt;0,M267,IF(M268&gt;0,IF(N267=TRUE,ROUND((M268*W267)/W268,0),(M268*W267)/W268),IF(N267=TRUE,ROUND((M269*W267)/W269,0),(M269*W267)/W269))),IF(M267&gt;0,M267,IF(N267=TRUE,ROUND((M268*W267)/W268,0),(M268*W267)/W268))),2))</f>
        <v>2.0099999999999998</v>
      </c>
      <c r="P267" s="33">
        <f t="shared" si="104"/>
        <v>6.4319999999999995</v>
      </c>
      <c r="Q267" s="301">
        <f>IF($A267="Anulado",0,IF(OR($A267="LOSS",$A267="OK"),IF(OR($D267="W",$D267="1/2W",$D267="1/2L"),P267-O267,IF($D267="L",-O267,0))+IF(OR($D268="W",$D268="1/2W",$D268="1/2L"),P268-O268,IF($D268="L",-O268,0))+IF(OR($D269="W",$D269="1/2W",$D269="1/2L"),P269-O269,IF($D269="L",-O269,0)),IF(AND(OR($D267="W",$D267="1/2W",$D267="1/2L"),D268="W"),P267+P268-SUM(O267:O269)+_xlfn.XLOOKUP("X",D267:D269,O267:O269,0),IF(AND(D267=TRUE,D269="W"),P267+P269-SUM(O267:O269),IF(AND(D268="W",D269="W"),P268+P269-SUM(O267:O269)+_xlfn.XLOOKUP("X",D267:D269,O267:O269,0),IF(L269&gt;0,IF(OR($D267="W",$D267="1/2W",$D267="1/2L"),P267-SUM(O267:O269)+_xlfn.XLOOKUP("X",D267:D269,O267:O269,0),IF(OR($D267="W",$D267="1/2W",$D267="1/2L"),P268-SUM(O267:O269)+_xlfn.XLOOKUP("X",D267:D269,O267:O269,0),IF(OR($D267="W",$D267="1/2W",$D267="1/2L"),P269-SUM(O267:O269)+_xlfn.XLOOKUP("X",D267:D269,O267:O269,0),IF(SUM(P267:P269)/3-SUM(O267:O269)+_xlfn.XLOOKUP("X",D267:D269,O267:O269,0)&gt;0,SUM(P267:P269)/3-SUM(O267:O269)+_xlfn.XLOOKUP("X",D267:D269,O267:O269,0),LARGE(P267:P269,1)-SUM(O267:O269))))),IF(OR($D267="W",$D267="1/2W",$D267="1/2L"),P267-SUM(O267:O268)+_xlfn.XLOOKUP("X",D267:D269,O267:O269,0),IF(OR($D267="W",$D267="1/2W",$D267="1/2L"),P268-SUM(O267:O268)+_xlfn.XLOOKUP("X",D267:D269,O267:O269,0),SUM(P267:P268)/2-SUM(O267:O268)+_xlfn.XLOOKUP("X",D267:D269,O267:O269,0)))))))))</f>
        <v>0.15200000000000014</v>
      </c>
      <c r="R267" s="300">
        <f>IF(Q267=0,0,Q267/SUM(O267:O269))</f>
        <v>2.4203821656050978E-2</v>
      </c>
      <c r="S267" s="285">
        <f>IF($B267=$B264,IF(OR($A267="LOSS",$A267="OK",$A267="Anulada"),Q267,0)+S264,IF(OR($A267="LOSS",$A267="OK",$A267="Anulada"),Q267,0))</f>
        <v>0.62449999999999939</v>
      </c>
      <c r="T267" s="285">
        <f>IF($B267="",0,IF($B267=$B264,IF(G269="",IF(OR(G267="DNB1",G267="DNB2",G267="AH1(0)",G267="AH2(0)",G267="AH1(1)",G267="AH2(1)",G267="AH1(2)",G267="AH2(2)",G267="AH1(3)",G267="AH2(3)",G267="AH1(4)",G267="AH2(4)"),0,IF(Q267&lt;0,IF(G269="",SMALL(P267:P269,1)-SUM(O267:O269),0),SMALL(P267:P269,1)-SUM(O267:O269))),IF(Q267&lt;0,IF(G269="",SMALL(P267:P269,1)-SUM(O267:O269),0),SMALL(P267:P269,1)-SUM(O267:O269)))+T264,IF(G269="",IF(OR(G267="DNB1",G267="DNB2",G267="AH1(0)",G267="AH2(0)",G267="AH1(1)",G267="AH2(1)",G267="AH1(2)",G267="AH2(2)",G267="AH1(3)",G267="AH2(3)",G267="AH1(4)",G267="AH2(4)"),0,IF(Q267&lt;0,IF(G269="",SMALL(P267:P269,1)-SUM(O267:O269),0),SMALL(P267:P269,1)-SUM(O267:O269))),IF(Q267&lt;0,IF(G269="",SMALL(P267:P269,1)-SUM(O267:O269),0),SMALL(P267:P269,1)-SUM(O267:O269)))))</f>
        <v>0.62449999999999939</v>
      </c>
      <c r="U267" s="285">
        <f>IF($B267=$B264,IF(Q267&lt;0,IF(G269="",Q267,0),Q267)+U264,Q267)</f>
        <v>0.62449999999999939</v>
      </c>
      <c r="V267" s="287">
        <f>IF(U267=0,0,U267/X267)</f>
        <v>2.9388235294117618E-2</v>
      </c>
      <c r="W267" s="34">
        <f>IF(L267="","",IF(L269&gt;0,(SUM(L267:L269)/L267)/(SUM(L267:L269)/L267+SUM(L267:L269)/L268+SUM(L267:L269)/L269),L268/SUM(L267:L268)))</f>
        <v>0.32016146165285742</v>
      </c>
      <c r="X267" s="322">
        <f>IF($B267=$B264,X264+SUM(O267:O269),SUM(O267:O269))</f>
        <v>21.25</v>
      </c>
      <c r="Y267" s="285">
        <f>IF($A267=" ",SUM(O267:O269),0)+Y264</f>
        <v>0</v>
      </c>
      <c r="Z267" s="285">
        <f>IF($B267="","",Z264+Q267)</f>
        <v>71.864028208955133</v>
      </c>
      <c r="AA267" s="225">
        <f t="shared" si="105"/>
        <v>0</v>
      </c>
      <c r="AB267" s="225">
        <f t="shared" si="105"/>
        <v>0</v>
      </c>
      <c r="AC267" s="227">
        <f t="shared" si="105"/>
        <v>4.4219999999999997</v>
      </c>
      <c r="AD267" s="225">
        <f t="shared" si="105"/>
        <v>0</v>
      </c>
      <c r="AE267" s="225">
        <f t="shared" si="105"/>
        <v>0</v>
      </c>
      <c r="AF267" s="225">
        <f t="shared" si="105"/>
        <v>0</v>
      </c>
      <c r="AG267" s="224">
        <f t="shared" si="105"/>
        <v>0</v>
      </c>
      <c r="AH267" s="223">
        <f t="shared" si="90"/>
        <v>0</v>
      </c>
      <c r="AI267" s="224">
        <f t="shared" si="91"/>
        <v>0</v>
      </c>
      <c r="AJ267" s="223">
        <f t="shared" si="92"/>
        <v>0</v>
      </c>
      <c r="AK267" s="224">
        <f t="shared" si="93"/>
        <v>0</v>
      </c>
      <c r="AL267" s="223">
        <f t="shared" si="94"/>
        <v>1</v>
      </c>
      <c r="AM267" s="224">
        <f t="shared" si="95"/>
        <v>0</v>
      </c>
      <c r="AN267" s="223">
        <f t="shared" si="96"/>
        <v>0</v>
      </c>
      <c r="AO267" s="224">
        <f t="shared" si="97"/>
        <v>0</v>
      </c>
      <c r="AP267" s="223">
        <f t="shared" si="98"/>
        <v>0</v>
      </c>
      <c r="AQ267" s="224">
        <f t="shared" si="99"/>
        <v>0</v>
      </c>
      <c r="AR267" s="223">
        <f t="shared" si="100"/>
        <v>0</v>
      </c>
      <c r="AS267" s="224">
        <f t="shared" si="101"/>
        <v>0</v>
      </c>
      <c r="AT267" s="223">
        <f t="shared" si="102"/>
        <v>0</v>
      </c>
      <c r="AU267" s="225">
        <f t="shared" si="103"/>
        <v>0</v>
      </c>
      <c r="AV267" s="231" t="str">
        <f>IF($B267="","",$B267)</f>
        <v>9</v>
      </c>
    </row>
    <row r="268" spans="1:48" ht="14.5" customHeight="1" x14ac:dyDescent="0.2">
      <c r="A268" s="308"/>
      <c r="B268" s="282"/>
      <c r="C268" s="303"/>
      <c r="D268" s="39" t="s">
        <v>28</v>
      </c>
      <c r="E268" s="277"/>
      <c r="F268" s="291"/>
      <c r="G268" s="120" t="s">
        <v>278</v>
      </c>
      <c r="H268" s="277"/>
      <c r="I268" s="42" t="s">
        <v>23</v>
      </c>
      <c r="J268" s="177">
        <f>IF(I268="","",IF(_xlfn.XLOOKUP(I268,I$3:I267,$AV$3:AV267,0,,-1)=AV268,_xlfn.XLOOKUP(I268,I$3:I267,J$3:J267,1,,-1)+1,1))</f>
        <v>2</v>
      </c>
      <c r="K268" s="178">
        <f>IF(I268="","",_xlfn.XLOOKUP(I268,I$3:I267,K$3:K267,0,,-1)+IF($D268=" ",1,0))</f>
        <v>0</v>
      </c>
      <c r="L268" s="121">
        <v>1.5069999999999999</v>
      </c>
      <c r="M268" s="122"/>
      <c r="N268" s="294"/>
      <c r="O268" s="47">
        <f>IF(OR(W267="",W268=""),"",ROUND(IF(L269&gt;0,IF(M268&gt;0,M268,IF(M267&gt;0,IF(N267=TRUE,ROUND((M267*W268)/W267,0),(M267*W268)/W267),IF(M268&gt;0,IF(N267=TRUE,ROUND(M268,0),M268),IF(M269&gt;0,IF(N267=TRUE,ROUND(O269*W268/W269,0),O269*W268/W269),0)))),IF(M268&gt;0,M268,IF(N267=TRUE,ROUND((M267*W268)/W267,0),(M267*W268)/W267))),2))</f>
        <v>4.2699999999999996</v>
      </c>
      <c r="P268" s="48">
        <f t="shared" si="104"/>
        <v>6.4348899999999993</v>
      </c>
      <c r="Q268" s="277"/>
      <c r="R268" s="286"/>
      <c r="S268" s="286"/>
      <c r="T268" s="286"/>
      <c r="U268" s="286"/>
      <c r="V268" s="288"/>
      <c r="W268" s="49">
        <f>IF(L268="","",IF(L269&gt;0,(SUM(L267:L269)/L268)/(SUM(L267:L269)/L267+SUM(L267:L269)/L268+SUM(L267:L269)/L269),L267/SUM(L267:L268)))</f>
        <v>0.67983853834714258</v>
      </c>
      <c r="X268" s="311"/>
      <c r="Y268" s="298"/>
      <c r="Z268" s="298"/>
      <c r="AA268" s="225">
        <f t="shared" si="105"/>
        <v>0</v>
      </c>
      <c r="AB268" s="225">
        <f t="shared" si="105"/>
        <v>0</v>
      </c>
      <c r="AC268" s="225">
        <f t="shared" si="105"/>
        <v>0</v>
      </c>
      <c r="AD268" s="225">
        <f t="shared" si="105"/>
        <v>0</v>
      </c>
      <c r="AE268" s="225">
        <f t="shared" si="105"/>
        <v>0</v>
      </c>
      <c r="AF268" s="227">
        <f t="shared" si="105"/>
        <v>-4.2699999999999996</v>
      </c>
      <c r="AG268" s="224">
        <f t="shared" si="105"/>
        <v>0</v>
      </c>
      <c r="AH268" s="223">
        <f t="shared" si="90"/>
        <v>0</v>
      </c>
      <c r="AI268" s="224">
        <f t="shared" si="91"/>
        <v>0</v>
      </c>
      <c r="AJ268" s="223">
        <f t="shared" si="92"/>
        <v>0</v>
      </c>
      <c r="AK268" s="224">
        <f t="shared" si="93"/>
        <v>0</v>
      </c>
      <c r="AL268" s="223">
        <f t="shared" si="94"/>
        <v>0</v>
      </c>
      <c r="AM268" s="224">
        <f t="shared" si="95"/>
        <v>0</v>
      </c>
      <c r="AN268" s="223">
        <f t="shared" si="96"/>
        <v>0</v>
      </c>
      <c r="AO268" s="224">
        <f t="shared" si="97"/>
        <v>0</v>
      </c>
      <c r="AP268" s="223">
        <f t="shared" si="98"/>
        <v>0</v>
      </c>
      <c r="AQ268" s="224">
        <f t="shared" si="99"/>
        <v>0</v>
      </c>
      <c r="AR268" s="223">
        <f t="shared" si="100"/>
        <v>0</v>
      </c>
      <c r="AS268" s="224">
        <f t="shared" si="101"/>
        <v>1</v>
      </c>
      <c r="AT268" s="223">
        <f t="shared" si="102"/>
        <v>0</v>
      </c>
      <c r="AU268" s="225">
        <f t="shared" si="103"/>
        <v>0</v>
      </c>
      <c r="AV268" s="231" t="str">
        <f>IF($B267="","",$B267)</f>
        <v>9</v>
      </c>
    </row>
    <row r="269" spans="1:48" ht="14.5" customHeight="1" x14ac:dyDescent="0.2">
      <c r="A269" s="309"/>
      <c r="B269" s="283"/>
      <c r="C269" s="304"/>
      <c r="D269" s="54" t="s">
        <v>32</v>
      </c>
      <c r="E269" s="278"/>
      <c r="F269" s="292"/>
      <c r="G269" s="134"/>
      <c r="H269" s="278"/>
      <c r="I269" s="57"/>
      <c r="J269" s="179" t="str">
        <f>IF(I269="","",IF(_xlfn.XLOOKUP(I269,I$3:I268,$AV$3:AV268,0,,-1)=AV269,_xlfn.XLOOKUP(I269,I$3:I268,J$3:J268,1,,-1)+1,1))</f>
        <v/>
      </c>
      <c r="K269" s="63" t="str">
        <f>IF(I269="","",_xlfn.XLOOKUP(I269,I$3:I268,K$3:K268,0,,-1)+IF($D269=" ",1,0))</f>
        <v/>
      </c>
      <c r="L269" s="55"/>
      <c r="M269" s="128"/>
      <c r="N269" s="295"/>
      <c r="O269" s="62" t="str">
        <f>IF(OR(W267="",W268=""),"",IF(L269&gt;0,ROUND(IF(M269&gt;0,M269,IF(M267&gt;0,IF(N267=TRUE,ROUND((M267*W269)/W267,0),(M267*W269)/W267),IF(M268&gt;0,IF(N267=TRUE,ROUND((M268*W269)/W268,0),(M268*W269)/W268),IF(M269&gt;0,M269,0)))),2),""))</f>
        <v/>
      </c>
      <c r="P269" s="63" t="str">
        <f t="shared" si="104"/>
        <v/>
      </c>
      <c r="Q269" s="278"/>
      <c r="R269" s="278"/>
      <c r="S269" s="278"/>
      <c r="T269" s="278"/>
      <c r="U269" s="278"/>
      <c r="V269" s="289"/>
      <c r="W269" s="64" t="str">
        <f>IF(L269="","",(SUM(L267:L269)/L269)/(SUM(L267:L269)/L267+SUM(L267:L269)/L268+SUM(L267:L269)/L269))</f>
        <v/>
      </c>
      <c r="X269" s="311"/>
      <c r="Y269" s="298"/>
      <c r="Z269" s="298"/>
      <c r="AA269" s="225">
        <f t="shared" si="105"/>
        <v>0</v>
      </c>
      <c r="AB269" s="225">
        <f t="shared" si="105"/>
        <v>0</v>
      </c>
      <c r="AC269" s="225">
        <f t="shared" si="105"/>
        <v>0</v>
      </c>
      <c r="AD269" s="225">
        <f t="shared" si="105"/>
        <v>0</v>
      </c>
      <c r="AE269" s="225">
        <f t="shared" si="105"/>
        <v>0</v>
      </c>
      <c r="AF269" s="225">
        <f t="shared" si="105"/>
        <v>0</v>
      </c>
      <c r="AG269" s="224">
        <f t="shared" si="105"/>
        <v>0</v>
      </c>
      <c r="AH269" s="223">
        <f t="shared" si="90"/>
        <v>0</v>
      </c>
      <c r="AI269" s="224">
        <f t="shared" si="91"/>
        <v>0</v>
      </c>
      <c r="AJ269" s="223">
        <f t="shared" si="92"/>
        <v>0</v>
      </c>
      <c r="AK269" s="224">
        <f t="shared" si="93"/>
        <v>0</v>
      </c>
      <c r="AL269" s="223">
        <f t="shared" si="94"/>
        <v>0</v>
      </c>
      <c r="AM269" s="224">
        <f t="shared" si="95"/>
        <v>0</v>
      </c>
      <c r="AN269" s="223">
        <f t="shared" si="96"/>
        <v>0</v>
      </c>
      <c r="AO269" s="224">
        <f t="shared" si="97"/>
        <v>0</v>
      </c>
      <c r="AP269" s="223">
        <f t="shared" si="98"/>
        <v>0</v>
      </c>
      <c r="AQ269" s="224">
        <f t="shared" si="99"/>
        <v>0</v>
      </c>
      <c r="AR269" s="223">
        <f t="shared" si="100"/>
        <v>0</v>
      </c>
      <c r="AS269" s="224">
        <f t="shared" si="101"/>
        <v>0</v>
      </c>
      <c r="AT269" s="223">
        <f t="shared" si="102"/>
        <v>0</v>
      </c>
      <c r="AU269" s="225">
        <f t="shared" si="103"/>
        <v>0</v>
      </c>
      <c r="AV269" s="231" t="str">
        <f>IF($B267="","",$B267)</f>
        <v>9</v>
      </c>
    </row>
    <row r="270" spans="1:48" ht="14.5" customHeight="1" x14ac:dyDescent="0.2">
      <c r="A270" s="307" t="str">
        <f>IF(OR(D270="W",D271="W",D272="W",D270="1/2W",D271="1/2W",D272="1/2W",D270="1/2L",D271="1/2L",D272="1/2L"),"OK",IF(OR(D270="L",D271="L",D272="L"),"LOSS",IF(OR(D270="X",D271="X",D272="X"),"Anulado"," ")))</f>
        <v>OK</v>
      </c>
      <c r="B270" s="317" t="str">
        <f>IF(E270="","",$B267)</f>
        <v>9</v>
      </c>
      <c r="C270" s="305" t="str">
        <f>IF(E270=""," ","– "&amp;COUNTIF(B$3:B272,$B270))</f>
        <v>– 3</v>
      </c>
      <c r="D270" s="65" t="s">
        <v>31</v>
      </c>
      <c r="E270" s="326">
        <v>44721.65625</v>
      </c>
      <c r="F270" s="314" t="s">
        <v>539</v>
      </c>
      <c r="G270" s="66" t="s">
        <v>122</v>
      </c>
      <c r="H270" s="313" t="str">
        <f ca="1">IF(E270="","",IF(AND(DAY(E270)&lt;DAY(TODAY()),$A270=" "),"???",IF($A270=" ",IF(AND(DAY(E270)=DAY(TODAY()),HOUR(E270)&lt;=HOUR(NOW())+1),IF(AND(HOUR(E270)+2&lt;=HOUR(NOW()),DAY(E270)&lt;=DAY(TODAY()),MINUTE(E270)&lt;=MINUTE(NOW())),"???",IF(OR(MINUTE(E270)&lt;=MINUTE(NOW()),HOUR(E270)&lt;=HOUR(NOW())),"!!!","")),""),"")))</f>
        <v/>
      </c>
      <c r="I270" s="67" t="s">
        <v>21</v>
      </c>
      <c r="J270" s="69">
        <f>IF(I270="","",IF(_xlfn.XLOOKUP(I270,I$3:I269,$AV$3:AV269,0,,-1)=AV270,_xlfn.XLOOKUP(I270,I$3:I269,J$3:J269,1,,-1)+1,1))</f>
        <v>1</v>
      </c>
      <c r="K270" s="173">
        <f>IF(I270="","",_xlfn.XLOOKUP(I270,I$3:I269,K$3:K269,0,,-1)+IF($D270=" ",1,0))</f>
        <v>0</v>
      </c>
      <c r="L270" s="70">
        <v>2.4</v>
      </c>
      <c r="M270" s="71">
        <v>26.05</v>
      </c>
      <c r="N270" s="293" t="b">
        <v>0</v>
      </c>
      <c r="O270" s="72">
        <f>IF(OR(W270="",W271=""),"",ROUND(IF(L272&gt;0,IF(M270&gt;0,M270,IF(M271&gt;0,IF(N270=TRUE,ROUND((M271*W270)/W271,0),(M271*W270)/W271),IF(N270=TRUE,ROUND((M272*W270)/W272,0),(M272*W270)/W272))),IF(M270&gt;0,M270,IF(N270=TRUE,ROUND((M271*W270)/W271,0),(M271*W270)/W271))),2))</f>
        <v>26.05</v>
      </c>
      <c r="P270" s="73">
        <f t="shared" si="104"/>
        <v>62.519999999999996</v>
      </c>
      <c r="Q270" s="320">
        <f>IF($A270="Anulado",0,IF(OR($A270="LOSS",$A270="OK"),IF(OR($D270="W",$D270="1/2W",$D270="1/2L"),P270-O270,IF($D270="L",-O270,0))+IF(OR($D271="W",$D271="1/2W",$D271="1/2L"),P271-O271,IF($D271="L",-O271,0))+IF(OR($D272="W",$D272="1/2W",$D272="1/2L"),P272-O272,IF($D272="L",-O272,0)),IF(AND(OR($D270="W",$D270="1/2W",$D270="1/2L"),D271="W"),P270+P271-SUM(O270:O272)+_xlfn.XLOOKUP("X",D270:D272,O270:O272,0),IF(AND(D270=TRUE,D272="W"),P270+P272-SUM(O270:O272),IF(AND(D271="W",D272="W"),P271+P272-SUM(O270:O272)+_xlfn.XLOOKUP("X",D270:D272,O270:O272,0),IF(L272&gt;0,IF(OR($D270="W",$D270="1/2W",$D270="1/2L"),P270-SUM(O270:O272)+_xlfn.XLOOKUP("X",D270:D272,O270:O272,0),IF(OR($D270="W",$D270="1/2W",$D270="1/2L"),P271-SUM(O270:O272)+_xlfn.XLOOKUP("X",D270:D272,O270:O272,0),IF(OR($D270="W",$D270="1/2W",$D270="1/2L"),P272-SUM(O270:O272)+_xlfn.XLOOKUP("X",D270:D272,O270:O272,0),IF(SUM(P270:P272)/3-SUM(O270:O272)+_xlfn.XLOOKUP("X",D270:D272,O270:O272,0)&gt;0,SUM(P270:P272)/3-SUM(O270:O272)+_xlfn.XLOOKUP("X",D270:D272,O270:O272,0),LARGE(P270:P272,1)-SUM(O270:O272))))),IF(OR($D270="W",$D270="1/2W",$D270="1/2L"),P270-SUM(O270:O271)+_xlfn.XLOOKUP("X",D270:D272,O270:O272,0),IF(OR($D270="W",$D270="1/2W",$D270="1/2L"),P271-SUM(O270:O271)+_xlfn.XLOOKUP("X",D270:D272,O270:O272,0),SUM(P270:P271)/2-SUM(O270:O271)+_xlfn.XLOOKUP("X",D270:D272,O270:O272,0)))))))))</f>
        <v>2.3100000000000023</v>
      </c>
      <c r="R270" s="319">
        <f>IF(Q270=0,0,Q270/SUM(O270:O272))</f>
        <v>3.8365719980069796E-2</v>
      </c>
      <c r="S270" s="296">
        <f>IF($B270=$B267,IF(OR($A270="LOSS",$A270="OK",$A270="Anulada"),Q270,0)+S267,IF(OR($A270="LOSS",$A270="OK",$A270="Anulada"),Q270,0))</f>
        <v>2.9345000000000017</v>
      </c>
      <c r="T270" s="296">
        <f>IF($B270=$B267,IF(Q270&lt;0,IF(G272="",Q270,0),Q270)+T267,Q270)</f>
        <v>2.9345000000000017</v>
      </c>
      <c r="U270" s="296">
        <f>IF($B270=$B267,IF(Q270&lt;0,IF(G272="",Q270,0),Q270)+U267,Q270)</f>
        <v>2.9345000000000017</v>
      </c>
      <c r="V270" s="323">
        <f>IF(U270=0,0,U270/X270)</f>
        <v>3.602381536950653E-2</v>
      </c>
      <c r="W270" s="74">
        <f>IF(L270="","",IF(L272&gt;0,(SUM(L270:L272)/L270)/(SUM(L270:L272)/L270+SUM(L270:L272)/L271+SUM(L270:L272)/L272),L271/SUM(L270:L271)))</f>
        <v>0.43262411347517726</v>
      </c>
      <c r="X270" s="321">
        <f>IF($B270=$B267,X267+SUM(O270:O272),SUM(O270:O272))</f>
        <v>81.459999999999994</v>
      </c>
      <c r="Y270" s="296">
        <f>IF($A270=" ",SUM(O270:O272),0)+Y267</f>
        <v>0</v>
      </c>
      <c r="Z270" s="296">
        <f>IF($B270="","",Z267+Q270)</f>
        <v>74.174028208955136</v>
      </c>
      <c r="AA270" s="225">
        <f t="shared" si="105"/>
        <v>0</v>
      </c>
      <c r="AB270" s="225">
        <f t="shared" si="105"/>
        <v>0</v>
      </c>
      <c r="AC270" s="225">
        <f t="shared" si="105"/>
        <v>0</v>
      </c>
      <c r="AD270" s="227">
        <f t="shared" si="105"/>
        <v>36.47</v>
      </c>
      <c r="AE270" s="225">
        <f t="shared" si="105"/>
        <v>0</v>
      </c>
      <c r="AF270" s="225">
        <f t="shared" si="105"/>
        <v>0</v>
      </c>
      <c r="AG270" s="224">
        <f t="shared" si="105"/>
        <v>0</v>
      </c>
      <c r="AH270" s="223">
        <f t="shared" si="90"/>
        <v>0</v>
      </c>
      <c r="AI270" s="224">
        <f t="shared" si="91"/>
        <v>0</v>
      </c>
      <c r="AJ270" s="223">
        <f t="shared" si="92"/>
        <v>0</v>
      </c>
      <c r="AK270" s="224">
        <f t="shared" si="93"/>
        <v>0</v>
      </c>
      <c r="AL270" s="223">
        <f t="shared" si="94"/>
        <v>0</v>
      </c>
      <c r="AM270" s="224">
        <f t="shared" si="95"/>
        <v>0</v>
      </c>
      <c r="AN270" s="223">
        <f t="shared" si="96"/>
        <v>1</v>
      </c>
      <c r="AO270" s="224">
        <f t="shared" si="97"/>
        <v>0</v>
      </c>
      <c r="AP270" s="223">
        <f t="shared" si="98"/>
        <v>0</v>
      </c>
      <c r="AQ270" s="224">
        <f t="shared" si="99"/>
        <v>0</v>
      </c>
      <c r="AR270" s="223">
        <f t="shared" si="100"/>
        <v>0</v>
      </c>
      <c r="AS270" s="224">
        <f t="shared" si="101"/>
        <v>0</v>
      </c>
      <c r="AT270" s="223">
        <f t="shared" si="102"/>
        <v>0</v>
      </c>
      <c r="AU270" s="225">
        <f t="shared" si="103"/>
        <v>0</v>
      </c>
      <c r="AV270" s="232" t="str">
        <f>IF($B270="","",$B270)</f>
        <v>9</v>
      </c>
    </row>
    <row r="271" spans="1:48" ht="14.5" customHeight="1" x14ac:dyDescent="0.2">
      <c r="A271" s="308"/>
      <c r="B271" s="282"/>
      <c r="C271" s="303"/>
      <c r="D271" s="79" t="s">
        <v>28</v>
      </c>
      <c r="E271" s="277"/>
      <c r="F271" s="291"/>
      <c r="G271" s="80" t="s">
        <v>123</v>
      </c>
      <c r="H271" s="277"/>
      <c r="I271" s="81" t="s">
        <v>20</v>
      </c>
      <c r="J271" s="83">
        <f>IF(I271="","",IF(_xlfn.XLOOKUP(I271,I$3:I270,$AV$3:AV270,0,,-1)=AV271,_xlfn.XLOOKUP(I271,I$3:I270,J$3:J270,1,,-1)+1,1))</f>
        <v>3</v>
      </c>
      <c r="K271" s="174">
        <f>IF(I271="","",_xlfn.XLOOKUP(I271,I$3:I270,K$3:K270,0,,-1)+IF($D271=" ",1,0))</f>
        <v>0</v>
      </c>
      <c r="L271" s="84">
        <v>1.83</v>
      </c>
      <c r="M271" s="85"/>
      <c r="N271" s="294"/>
      <c r="O271" s="86">
        <f>IF(OR(W270="",W271=""),"",ROUND(IF(L272&gt;0,IF(M271&gt;0,M271,IF(M270&gt;0,IF(N270=TRUE,ROUND((M270*W271)/W270,0),(M270*W271)/W270),IF(M271&gt;0,IF(N270=TRUE,ROUND(M271,0),M271),IF(M272&gt;0,IF(N270=TRUE,ROUND(O272*W271/W272,0),O272*W271/W272),0)))),IF(M271&gt;0,M271,IF(N270=TRUE,ROUND((M270*W271)/W270,0),(M270*W271)/W270))),2))</f>
        <v>34.159999999999997</v>
      </c>
      <c r="P271" s="87">
        <f t="shared" si="104"/>
        <v>62.512799999999999</v>
      </c>
      <c r="Q271" s="277"/>
      <c r="R271" s="286"/>
      <c r="S271" s="286"/>
      <c r="T271" s="286"/>
      <c r="U271" s="286"/>
      <c r="V271" s="288"/>
      <c r="W271" s="88">
        <f>IF(L271="","",IF(L272&gt;0,(SUM(L270:L272)/L271)/(SUM(L270:L272)/L270+SUM(L270:L272)/L271+SUM(L270:L272)/L272),L270/SUM(L270:L271)))</f>
        <v>0.56737588652482263</v>
      </c>
      <c r="X271" s="311"/>
      <c r="Y271" s="298"/>
      <c r="Z271" s="298"/>
      <c r="AA271" s="225">
        <f t="shared" si="105"/>
        <v>0</v>
      </c>
      <c r="AB271" s="225">
        <f t="shared" si="105"/>
        <v>0</v>
      </c>
      <c r="AC271" s="227">
        <f t="shared" si="105"/>
        <v>-34.159999999999997</v>
      </c>
      <c r="AD271" s="225">
        <f t="shared" si="105"/>
        <v>0</v>
      </c>
      <c r="AE271" s="225">
        <f t="shared" si="105"/>
        <v>0</v>
      </c>
      <c r="AF271" s="225">
        <f t="shared" si="105"/>
        <v>0</v>
      </c>
      <c r="AG271" s="224">
        <f t="shared" si="105"/>
        <v>0</v>
      </c>
      <c r="AH271" s="223">
        <f t="shared" si="90"/>
        <v>0</v>
      </c>
      <c r="AI271" s="224">
        <f t="shared" si="91"/>
        <v>0</v>
      </c>
      <c r="AJ271" s="223">
        <f t="shared" si="92"/>
        <v>0</v>
      </c>
      <c r="AK271" s="224">
        <f t="shared" si="93"/>
        <v>0</v>
      </c>
      <c r="AL271" s="223">
        <f t="shared" si="94"/>
        <v>0</v>
      </c>
      <c r="AM271" s="224">
        <f t="shared" si="95"/>
        <v>1</v>
      </c>
      <c r="AN271" s="223">
        <f t="shared" si="96"/>
        <v>0</v>
      </c>
      <c r="AO271" s="224">
        <f t="shared" si="97"/>
        <v>0</v>
      </c>
      <c r="AP271" s="223">
        <f t="shared" si="98"/>
        <v>0</v>
      </c>
      <c r="AQ271" s="224">
        <f t="shared" si="99"/>
        <v>0</v>
      </c>
      <c r="AR271" s="223">
        <f t="shared" si="100"/>
        <v>0</v>
      </c>
      <c r="AS271" s="224">
        <f t="shared" si="101"/>
        <v>0</v>
      </c>
      <c r="AT271" s="223">
        <f t="shared" si="102"/>
        <v>0</v>
      </c>
      <c r="AU271" s="225">
        <f t="shared" si="103"/>
        <v>0</v>
      </c>
      <c r="AV271" s="232" t="str">
        <f>IF($B270="","",$B270)</f>
        <v>9</v>
      </c>
    </row>
    <row r="272" spans="1:48" ht="14.5" customHeight="1" x14ac:dyDescent="0.2">
      <c r="A272" s="309"/>
      <c r="B272" s="283"/>
      <c r="C272" s="304"/>
      <c r="D272" s="90" t="s">
        <v>32</v>
      </c>
      <c r="E272" s="278"/>
      <c r="F272" s="292"/>
      <c r="G272" s="109"/>
      <c r="H272" s="278"/>
      <c r="I272" s="110"/>
      <c r="J272" s="112" t="str">
        <f>IF(I272="","",IF(_xlfn.XLOOKUP(I272,I$3:I271,$AV$3:AV271,0,,-1)=AV272,_xlfn.XLOOKUP(I272,I$3:I271,J$3:J271,1,,-1)+1,1))</f>
        <v/>
      </c>
      <c r="K272" s="115" t="str">
        <f>IF(I272="","",_xlfn.XLOOKUP(I272,I$3:I271,K$3:K271,0,,-1)+IF($D272=" ",1,0))</f>
        <v/>
      </c>
      <c r="L272" s="113"/>
      <c r="M272" s="96"/>
      <c r="N272" s="295"/>
      <c r="O272" s="114" t="str">
        <f>IF(OR(W270="",W271=""),"",IF(L272&gt;0,ROUND(IF(M272&gt;0,M272,IF(M270&gt;0,IF(N270=TRUE,ROUND((M270*W272)/W270,0),(M270*W272)/W270),IF(M271&gt;0,IF(N270=TRUE,ROUND((M271*W272)/W271,0),(M271*W272)/W271),IF(M272&gt;0,M272,0)))),2),""))</f>
        <v/>
      </c>
      <c r="P272" s="115" t="str">
        <f t="shared" si="104"/>
        <v/>
      </c>
      <c r="Q272" s="278"/>
      <c r="R272" s="278"/>
      <c r="S272" s="278"/>
      <c r="T272" s="278"/>
      <c r="U272" s="278"/>
      <c r="V272" s="289"/>
      <c r="W272" s="116" t="str">
        <f>IF(L272="","",(SUM(L270:L272)/L272)/(SUM(L270:L272)/L270+SUM(L270:L272)/L271+SUM(L270:L272)/L272))</f>
        <v/>
      </c>
      <c r="X272" s="311"/>
      <c r="Y272" s="298"/>
      <c r="Z272" s="298"/>
      <c r="AA272" s="225">
        <f t="shared" si="105"/>
        <v>0</v>
      </c>
      <c r="AB272" s="225">
        <f t="shared" si="105"/>
        <v>0</v>
      </c>
      <c r="AC272" s="225">
        <f t="shared" si="105"/>
        <v>0</v>
      </c>
      <c r="AD272" s="225">
        <f t="shared" si="105"/>
        <v>0</v>
      </c>
      <c r="AE272" s="225">
        <f t="shared" si="105"/>
        <v>0</v>
      </c>
      <c r="AF272" s="225">
        <f t="shared" si="105"/>
        <v>0</v>
      </c>
      <c r="AG272" s="224">
        <f t="shared" si="105"/>
        <v>0</v>
      </c>
      <c r="AH272" s="223">
        <f t="shared" si="90"/>
        <v>0</v>
      </c>
      <c r="AI272" s="224">
        <f t="shared" si="91"/>
        <v>0</v>
      </c>
      <c r="AJ272" s="223">
        <f t="shared" si="92"/>
        <v>0</v>
      </c>
      <c r="AK272" s="224">
        <f t="shared" si="93"/>
        <v>0</v>
      </c>
      <c r="AL272" s="223">
        <f t="shared" si="94"/>
        <v>0</v>
      </c>
      <c r="AM272" s="224">
        <f t="shared" si="95"/>
        <v>0</v>
      </c>
      <c r="AN272" s="223">
        <f t="shared" si="96"/>
        <v>0</v>
      </c>
      <c r="AO272" s="224">
        <f t="shared" si="97"/>
        <v>0</v>
      </c>
      <c r="AP272" s="223">
        <f t="shared" si="98"/>
        <v>0</v>
      </c>
      <c r="AQ272" s="224">
        <f t="shared" si="99"/>
        <v>0</v>
      </c>
      <c r="AR272" s="223">
        <f t="shared" si="100"/>
        <v>0</v>
      </c>
      <c r="AS272" s="224">
        <f t="shared" si="101"/>
        <v>0</v>
      </c>
      <c r="AT272" s="223">
        <f t="shared" si="102"/>
        <v>0</v>
      </c>
      <c r="AU272" s="225">
        <f t="shared" si="103"/>
        <v>0</v>
      </c>
      <c r="AV272" s="232" t="str">
        <f>IF($B270="","",$B270)</f>
        <v>9</v>
      </c>
    </row>
    <row r="273" spans="1:48" ht="14.5" customHeight="1" x14ac:dyDescent="0.2">
      <c r="A273" s="312" t="str">
        <f>IF(OR(D273="W",D274="W",D275="W",D273="1/2W",D274="1/2W",D275="1/2W",D273="1/2L",D274="1/2L",D275="1/2L"),"OK",IF(OR(D273="L",D274="L",D275="L"),"LOSS",IF(OR(D273="X",D274="X",D275="X"),"Anulado"," ")))</f>
        <v>OK</v>
      </c>
      <c r="B273" s="316" t="str">
        <f>IF(E273="","",$B270)</f>
        <v>9</v>
      </c>
      <c r="C273" s="302" t="str">
        <f>IF(E273=""," ","– "&amp;COUNTIF(B$3:B275,$B273))</f>
        <v>– 4</v>
      </c>
      <c r="D273" s="25" t="s">
        <v>28</v>
      </c>
      <c r="E273" s="325">
        <v>44721.291666666664</v>
      </c>
      <c r="F273" s="315" t="s">
        <v>538</v>
      </c>
      <c r="G273" s="117" t="s">
        <v>540</v>
      </c>
      <c r="H273" s="306" t="str">
        <f ca="1">IF(E273="","",IF(AND(DAY(E273)&lt;DAY(TODAY()),$A273=" "),"???",IF($A273=" ",IF(AND(DAY(E273)=DAY(TODAY()),HOUR(E273)&lt;=HOUR(NOW())+1),IF(AND(HOUR(E273)+2&lt;=HOUR(NOW()),DAY(E273)&lt;=DAY(TODAY()),MINUTE(E273)&lt;=MINUTE(NOW())),"???",IF(OR(MINUTE(E273)&lt;=MINUTE(NOW()),HOUR(E273)&lt;=HOUR(NOW())),"!!!","")),""),"")))</f>
        <v/>
      </c>
      <c r="I273" s="27" t="s">
        <v>20</v>
      </c>
      <c r="J273" s="175">
        <f>IF(I273="","",IF(_xlfn.XLOOKUP(I273,I$3:I272,$AV$3:AV272,0,,-1)=AV273,_xlfn.XLOOKUP(I273,I$3:I272,J$3:J272,1,,-1)+1,1))</f>
        <v>4</v>
      </c>
      <c r="K273" s="176">
        <f>IF(I273="","",_xlfn.XLOOKUP(I273,I$3:I272,K$3:K272,0,,-1)+IF($D273=" ",1,0))</f>
        <v>0</v>
      </c>
      <c r="L273" s="118">
        <v>4.5</v>
      </c>
      <c r="M273" s="119">
        <v>1.93</v>
      </c>
      <c r="N273" s="318" t="b">
        <v>0</v>
      </c>
      <c r="O273" s="102">
        <f>IF(OR(W273="",W274=""),"",ROUND(IF(L275&gt;0,IF(M273&gt;0,M273,IF(M274&gt;0,IF(N273=TRUE,ROUND((M274*W273)/W274,0),(M274*W273)/W274),IF(N273=TRUE,ROUND((M275*W273)/W275,0),(M275*W273)/W275))),IF(M273&gt;0,M273,IF(N273=TRUE,ROUND((M274*W273)/W274,0),(M274*W273)/W274))),2))</f>
        <v>1.93</v>
      </c>
      <c r="P273" s="33">
        <f t="shared" si="104"/>
        <v>8.6850000000000005</v>
      </c>
      <c r="Q273" s="301">
        <f>IF($A273="Anulado",0,IF(OR($A273="LOSS",$A273="OK"),IF(OR($D273="W",$D273="1/2W",$D273="1/2L"),P273-O273,IF($D273="L",-O273,0))+IF(OR($D274="W",$D274="1/2W",$D274="1/2L"),P274-O274,IF($D274="L",-O274,0))+IF(OR($D275="W",$D275="1/2W",$D275="1/2L"),P275-O275,IF($D275="L",-O275,0)),IF(AND(OR($D273="W",$D273="1/2W",$D273="1/2L"),D274="W"),P273+P274-SUM(O273:O275)+_xlfn.XLOOKUP("X",D273:D275,O273:O275,0),IF(AND(D273=TRUE,D275="W"),P273+P275-SUM(O273:O275),IF(AND(D274="W",D275="W"),P274+P275-SUM(O273:O275)+_xlfn.XLOOKUP("X",D273:D275,O273:O275,0),IF(L275&gt;0,IF(OR($D273="W",$D273="1/2W",$D273="1/2L"),P273-SUM(O273:O275)+_xlfn.XLOOKUP("X",D273:D275,O273:O275,0),IF(OR($D273="W",$D273="1/2W",$D273="1/2L"),P274-SUM(O273:O275)+_xlfn.XLOOKUP("X",D273:D275,O273:O275,0),IF(OR($D273="W",$D273="1/2W",$D273="1/2L"),P275-SUM(O273:O275)+_xlfn.XLOOKUP("X",D273:D275,O273:O275,0),IF(SUM(P273:P275)/3-SUM(O273:O275)+_xlfn.XLOOKUP("X",D273:D275,O273:O275,0)&gt;0,SUM(P273:P275)/3-SUM(O273:O275)+_xlfn.XLOOKUP("X",D273:D275,O273:O275,0),LARGE(P273:P275,1)-SUM(O273:O275))))),IF(OR($D273="W",$D273="1/2W",$D273="1/2L"),P273-SUM(O273:O274)+_xlfn.XLOOKUP("X",D273:D275,O273:O275,0),IF(OR($D273="W",$D273="1/2W",$D273="1/2L"),P274-SUM(O273:O274)+_xlfn.XLOOKUP("X",D273:D275,O273:O275,0),SUM(P273:P274)/2-SUM(O273:O274)+_xlfn.XLOOKUP("X",D273:D275,O273:O275,0)))))))))</f>
        <v>0.18887999999999994</v>
      </c>
      <c r="R273" s="300">
        <f>IF(Q273=0,0,Q273/SUM(O273:O275))</f>
        <v>2.2247349823321546E-2</v>
      </c>
      <c r="S273" s="285">
        <f>IF($B273=$B270,IF(OR($A273="LOSS",$A273="OK",$A273="Anulada"),Q273,0)+S270,IF(OR($A273="LOSS",$A273="OK",$A273="Anulada"),Q273,0))</f>
        <v>3.1233800000000018</v>
      </c>
      <c r="T273" s="285">
        <f>IF($B273="",0,IF($B273=$B270,IF(G275="",IF(OR(G273="DNB1",G273="DNB2",G273="AH1(0)",G273="AH2(0)",G273="AH1(1)",G273="AH2(1)",G273="AH1(2)",G273="AH2(2)",G273="AH1(3)",G273="AH2(3)",G273="AH1(4)",G273="AH2(4)"),0,IF(Q273&lt;0,IF(G275="",SMALL(P273:P275,1)-SUM(O273:O275),0),SMALL(P273:P275,1)-SUM(O273:O275))),IF(Q273&lt;0,IF(G275="",SMALL(P273:P275,1)-SUM(O273:O275),0),SMALL(P273:P275,1)-SUM(O273:O275)))+T270,IF(G275="",IF(OR(G273="DNB1",G273="DNB2",G273="AH1(0)",G273="AH2(0)",G273="AH1(1)",G273="AH2(1)",G273="AH1(2)",G273="AH2(2)",G273="AH1(3)",G273="AH2(3)",G273="AH1(4)",G273="AH2(4)"),0,IF(Q273&lt;0,IF(G275="",SMALL(P273:P275,1)-SUM(O273:O275),0),SMALL(P273:P275,1)-SUM(O273:O275))),IF(Q273&lt;0,IF(G275="",SMALL(P273:P275,1)-SUM(O273:O275),0),SMALL(P273:P275,1)-SUM(O273:O275)))))</f>
        <v>3.1233800000000009</v>
      </c>
      <c r="U273" s="285">
        <f>IF($B273=$B270,IF(Q273&lt;0,IF(G275="",Q273,0),Q273)+U270,Q273)</f>
        <v>3.1233800000000018</v>
      </c>
      <c r="V273" s="287">
        <f>IF(U273=0,0,U273/X273)</f>
        <v>3.4723513062812697E-2</v>
      </c>
      <c r="W273" s="34">
        <f>IF(L273="","",IF(L275&gt;0,(SUM(L273:L275)/L273)/(SUM(L273:L275)/L273+SUM(L273:L275)/L274+SUM(L273:L275)/L275),L274/SUM(L273:L274)))</f>
        <v>0.22720247295208654</v>
      </c>
      <c r="X273" s="322">
        <f>IF($B273=$B270,X270+SUM(O273:O275),SUM(O273:O275))</f>
        <v>89.949999999999989</v>
      </c>
      <c r="Y273" s="285">
        <f>IF($A273=" ",SUM(O273:O275),0)+Y270</f>
        <v>0</v>
      </c>
      <c r="Z273" s="285">
        <f>IF($B273="","",Z270+Q273)</f>
        <v>74.362908208955133</v>
      </c>
      <c r="AA273" s="225">
        <f t="shared" ref="AA273:AG282" si="106">IF($I273=AA$2,IF(OR($D273="W",$D273="1/2W",$D273="1/2L"),$P273-$O273,IF($D273="X",0,-$O273)),0)</f>
        <v>0</v>
      </c>
      <c r="AB273" s="225">
        <f t="shared" si="106"/>
        <v>0</v>
      </c>
      <c r="AC273" s="227">
        <f t="shared" si="106"/>
        <v>-1.93</v>
      </c>
      <c r="AD273" s="225">
        <f t="shared" si="106"/>
        <v>0</v>
      </c>
      <c r="AE273" s="225">
        <f t="shared" si="106"/>
        <v>0</v>
      </c>
      <c r="AF273" s="225">
        <f t="shared" si="106"/>
        <v>0</v>
      </c>
      <c r="AG273" s="224">
        <f t="shared" si="106"/>
        <v>0</v>
      </c>
      <c r="AH273" s="223">
        <f t="shared" si="90"/>
        <v>0</v>
      </c>
      <c r="AI273" s="224">
        <f t="shared" si="91"/>
        <v>0</v>
      </c>
      <c r="AJ273" s="223">
        <f t="shared" si="92"/>
        <v>0</v>
      </c>
      <c r="AK273" s="224">
        <f t="shared" si="93"/>
        <v>0</v>
      </c>
      <c r="AL273" s="223">
        <f t="shared" si="94"/>
        <v>0</v>
      </c>
      <c r="AM273" s="224">
        <f t="shared" si="95"/>
        <v>1</v>
      </c>
      <c r="AN273" s="223">
        <f t="shared" si="96"/>
        <v>0</v>
      </c>
      <c r="AO273" s="224">
        <f t="shared" si="97"/>
        <v>0</v>
      </c>
      <c r="AP273" s="223">
        <f t="shared" si="98"/>
        <v>0</v>
      </c>
      <c r="AQ273" s="224">
        <f t="shared" si="99"/>
        <v>0</v>
      </c>
      <c r="AR273" s="223">
        <f t="shared" si="100"/>
        <v>0</v>
      </c>
      <c r="AS273" s="224">
        <f t="shared" si="101"/>
        <v>0</v>
      </c>
      <c r="AT273" s="223">
        <f t="shared" si="102"/>
        <v>0</v>
      </c>
      <c r="AU273" s="225">
        <f t="shared" si="103"/>
        <v>0</v>
      </c>
      <c r="AV273" s="231" t="str">
        <f>IF($B273="","",$B273)</f>
        <v>9</v>
      </c>
    </row>
    <row r="274" spans="1:48" ht="14.5" customHeight="1" x14ac:dyDescent="0.2">
      <c r="A274" s="308"/>
      <c r="B274" s="282"/>
      <c r="C274" s="303"/>
      <c r="D274" s="39" t="s">
        <v>31</v>
      </c>
      <c r="E274" s="277"/>
      <c r="F274" s="291"/>
      <c r="G274" s="120" t="s">
        <v>541</v>
      </c>
      <c r="H274" s="277"/>
      <c r="I274" s="42" t="s">
        <v>23</v>
      </c>
      <c r="J274" s="177">
        <f>IF(I274="","",IF(_xlfn.XLOOKUP(I274,I$3:I273,$AV$3:AV273,0,,-1)=AV274,_xlfn.XLOOKUP(I274,I$3:I273,J$3:J273,1,,-1)+1,1))</f>
        <v>3</v>
      </c>
      <c r="K274" s="178">
        <f>IF(I274="","",_xlfn.XLOOKUP(I274,I$3:I273,K$3:K273,0,,-1)+IF($D274=" ",1,0))</f>
        <v>0</v>
      </c>
      <c r="L274" s="121">
        <v>1.323</v>
      </c>
      <c r="M274" s="122"/>
      <c r="N274" s="294"/>
      <c r="O274" s="47">
        <f>IF(OR(W273="",W274=""),"",ROUND(IF(L275&gt;0,IF(M274&gt;0,M274,IF(M273&gt;0,IF(N273=TRUE,ROUND((M273*W274)/W273,0),(M273*W274)/W273),IF(M274&gt;0,IF(N273=TRUE,ROUND(M274,0),M274),IF(M275&gt;0,IF(N273=TRUE,ROUND(O275*W274/W275,0),O275*W274/W275),0)))),IF(M274&gt;0,M274,IF(N273=TRUE,ROUND((M273*W274)/W273,0),(M273*W274)/W273))),2))</f>
        <v>6.56</v>
      </c>
      <c r="P274" s="48">
        <f t="shared" si="104"/>
        <v>8.6788799999999995</v>
      </c>
      <c r="Q274" s="277"/>
      <c r="R274" s="286"/>
      <c r="S274" s="286"/>
      <c r="T274" s="286"/>
      <c r="U274" s="286"/>
      <c r="V274" s="288"/>
      <c r="W274" s="49">
        <f>IF(L274="","",IF(L275&gt;0,(SUM(L273:L275)/L274)/(SUM(L273:L275)/L273+SUM(L273:L275)/L274+SUM(L273:L275)/L275),L273/SUM(L273:L274)))</f>
        <v>0.77279752704791338</v>
      </c>
      <c r="X274" s="311"/>
      <c r="Y274" s="298"/>
      <c r="Z274" s="298"/>
      <c r="AA274" s="225">
        <f t="shared" si="106"/>
        <v>0</v>
      </c>
      <c r="AB274" s="225">
        <f t="shared" si="106"/>
        <v>0</v>
      </c>
      <c r="AC274" s="225">
        <f t="shared" si="106"/>
        <v>0</v>
      </c>
      <c r="AD274" s="225">
        <f t="shared" si="106"/>
        <v>0</v>
      </c>
      <c r="AE274" s="225">
        <f t="shared" si="106"/>
        <v>0</v>
      </c>
      <c r="AF274" s="227">
        <f t="shared" si="106"/>
        <v>2.1188799999999999</v>
      </c>
      <c r="AG274" s="224">
        <f t="shared" si="106"/>
        <v>0</v>
      </c>
      <c r="AH274" s="223">
        <f t="shared" si="90"/>
        <v>0</v>
      </c>
      <c r="AI274" s="224">
        <f t="shared" si="91"/>
        <v>0</v>
      </c>
      <c r="AJ274" s="223">
        <f t="shared" si="92"/>
        <v>0</v>
      </c>
      <c r="AK274" s="224">
        <f t="shared" si="93"/>
        <v>0</v>
      </c>
      <c r="AL274" s="223">
        <f t="shared" si="94"/>
        <v>0</v>
      </c>
      <c r="AM274" s="224">
        <f t="shared" si="95"/>
        <v>0</v>
      </c>
      <c r="AN274" s="223">
        <f t="shared" si="96"/>
        <v>0</v>
      </c>
      <c r="AO274" s="224">
        <f t="shared" si="97"/>
        <v>0</v>
      </c>
      <c r="AP274" s="223">
        <f t="shared" si="98"/>
        <v>0</v>
      </c>
      <c r="AQ274" s="224">
        <f t="shared" si="99"/>
        <v>0</v>
      </c>
      <c r="AR274" s="223">
        <f t="shared" si="100"/>
        <v>1</v>
      </c>
      <c r="AS274" s="224">
        <f t="shared" si="101"/>
        <v>0</v>
      </c>
      <c r="AT274" s="223">
        <f t="shared" si="102"/>
        <v>0</v>
      </c>
      <c r="AU274" s="225">
        <f t="shared" si="103"/>
        <v>0</v>
      </c>
      <c r="AV274" s="231" t="str">
        <f>IF($B273="","",$B273)</f>
        <v>9</v>
      </c>
    </row>
    <row r="275" spans="1:48" ht="14.5" customHeight="1" x14ac:dyDescent="0.2">
      <c r="A275" s="309"/>
      <c r="B275" s="283"/>
      <c r="C275" s="304"/>
      <c r="D275" s="54" t="s">
        <v>32</v>
      </c>
      <c r="E275" s="278"/>
      <c r="F275" s="292"/>
      <c r="G275" s="134"/>
      <c r="H275" s="278"/>
      <c r="I275" s="57"/>
      <c r="J275" s="179" t="str">
        <f>IF(I275="","",IF(_xlfn.XLOOKUP(I275,I$3:I274,$AV$3:AV274,0,,-1)=AV275,_xlfn.XLOOKUP(I275,I$3:I274,J$3:J274,1,,-1)+1,1))</f>
        <v/>
      </c>
      <c r="K275" s="63" t="str">
        <f>IF(I275="","",_xlfn.XLOOKUP(I275,I$3:I274,K$3:K274,0,,-1)+IF($D275=" ",1,0))</f>
        <v/>
      </c>
      <c r="L275" s="55"/>
      <c r="M275" s="128"/>
      <c r="N275" s="295"/>
      <c r="O275" s="62" t="str">
        <f>IF(OR(W273="",W274=""),"",IF(L275&gt;0,ROUND(IF(M275&gt;0,M275,IF(M273&gt;0,IF(N273=TRUE,ROUND((M273*W275)/W273,0),(M273*W275)/W273),IF(M274&gt;0,IF(N273=TRUE,ROUND((M274*W275)/W274,0),(M274*W275)/W274),IF(M275&gt;0,M275,0)))),2),""))</f>
        <v/>
      </c>
      <c r="P275" s="63" t="str">
        <f t="shared" si="104"/>
        <v/>
      </c>
      <c r="Q275" s="278"/>
      <c r="R275" s="278"/>
      <c r="S275" s="278"/>
      <c r="T275" s="278"/>
      <c r="U275" s="278"/>
      <c r="V275" s="289"/>
      <c r="W275" s="64" t="str">
        <f>IF(L275="","",(SUM(L273:L275)/L275)/(SUM(L273:L275)/L273+SUM(L273:L275)/L274+SUM(L273:L275)/L275))</f>
        <v/>
      </c>
      <c r="X275" s="311"/>
      <c r="Y275" s="298"/>
      <c r="Z275" s="298"/>
      <c r="AA275" s="225">
        <f t="shared" si="106"/>
        <v>0</v>
      </c>
      <c r="AB275" s="225">
        <f t="shared" si="106"/>
        <v>0</v>
      </c>
      <c r="AC275" s="225">
        <f t="shared" si="106"/>
        <v>0</v>
      </c>
      <c r="AD275" s="225">
        <f t="shared" si="106"/>
        <v>0</v>
      </c>
      <c r="AE275" s="225">
        <f t="shared" si="106"/>
        <v>0</v>
      </c>
      <c r="AF275" s="225">
        <f t="shared" si="106"/>
        <v>0</v>
      </c>
      <c r="AG275" s="224">
        <f t="shared" si="106"/>
        <v>0</v>
      </c>
      <c r="AH275" s="223">
        <f t="shared" si="90"/>
        <v>0</v>
      </c>
      <c r="AI275" s="224">
        <f t="shared" si="91"/>
        <v>0</v>
      </c>
      <c r="AJ275" s="223">
        <f t="shared" si="92"/>
        <v>0</v>
      </c>
      <c r="AK275" s="224">
        <f t="shared" si="93"/>
        <v>0</v>
      </c>
      <c r="AL275" s="223">
        <f t="shared" si="94"/>
        <v>0</v>
      </c>
      <c r="AM275" s="224">
        <f t="shared" si="95"/>
        <v>0</v>
      </c>
      <c r="AN275" s="223">
        <f t="shared" si="96"/>
        <v>0</v>
      </c>
      <c r="AO275" s="224">
        <f t="shared" si="97"/>
        <v>0</v>
      </c>
      <c r="AP275" s="223">
        <f t="shared" si="98"/>
        <v>0</v>
      </c>
      <c r="AQ275" s="224">
        <f t="shared" si="99"/>
        <v>0</v>
      </c>
      <c r="AR275" s="223">
        <f t="shared" si="100"/>
        <v>0</v>
      </c>
      <c r="AS275" s="224">
        <f t="shared" si="101"/>
        <v>0</v>
      </c>
      <c r="AT275" s="223">
        <f t="shared" si="102"/>
        <v>0</v>
      </c>
      <c r="AU275" s="225">
        <f t="shared" si="103"/>
        <v>0</v>
      </c>
      <c r="AV275" s="231" t="str">
        <f>IF($B273="","",$B273)</f>
        <v>9</v>
      </c>
    </row>
    <row r="276" spans="1:48" ht="14.5" customHeight="1" x14ac:dyDescent="0.2">
      <c r="A276" s="307" t="str">
        <f>IF(OR(D276="W",D277="W",D278="W",D276="1/2W",D277="1/2W",D278="1/2W",D276="1/2L",D277="1/2L",D278="1/2L"),"OK",IF(OR(D276="L",D277="L",D278="L"),"LOSS",IF(OR(D276="X",D277="X",D278="X"),"Anulado"," ")))</f>
        <v>OK</v>
      </c>
      <c r="B276" s="317" t="str">
        <f>IF(E276="","",$B273)</f>
        <v>9</v>
      </c>
      <c r="C276" s="305" t="str">
        <f>IF(E276=""," ","– "&amp;COUNTIF(B$3:B278,$B276))</f>
        <v>– 5</v>
      </c>
      <c r="D276" s="65" t="s">
        <v>31</v>
      </c>
      <c r="E276" s="326">
        <v>44721.291666666664</v>
      </c>
      <c r="F276" s="314" t="s">
        <v>542</v>
      </c>
      <c r="G276" s="66" t="s">
        <v>540</v>
      </c>
      <c r="H276" s="313" t="str">
        <f ca="1">IF(E276="","",IF(AND(DAY(E276)&lt;DAY(TODAY()),$A276=" "),"???",IF($A276=" ",IF(AND(DAY(E276)=DAY(TODAY()),HOUR(E276)&lt;=HOUR(NOW())+1),IF(AND(HOUR(E276)+2&lt;=HOUR(NOW()),DAY(E276)&lt;=DAY(TODAY()),MINUTE(E276)&lt;=MINUTE(NOW())),"???",IF(OR(MINUTE(E276)&lt;=MINUTE(NOW()),HOUR(E276)&lt;=HOUR(NOW())),"!!!","")),""),"")))</f>
        <v/>
      </c>
      <c r="I276" s="67" t="s">
        <v>21</v>
      </c>
      <c r="J276" s="69">
        <f>IF(I276="","",IF(_xlfn.XLOOKUP(I276,I$3:I275,$AV$3:AV275,0,,-1)=AV276,_xlfn.XLOOKUP(I276,I$3:I275,J$3:J275,1,,-1)+1,1))</f>
        <v>2</v>
      </c>
      <c r="K276" s="173">
        <f>IF(I276="","",_xlfn.XLOOKUP(I276,I$3:I275,K$3:K275,0,,-1)+IF($D276=" ",1,0))</f>
        <v>0</v>
      </c>
      <c r="L276" s="70">
        <v>3.2</v>
      </c>
      <c r="M276" s="71"/>
      <c r="N276" s="293" t="b">
        <v>0</v>
      </c>
      <c r="O276" s="72">
        <f>IF(OR(W276="",W277=""),"",ROUND(IF(L278&gt;0,IF(M276&gt;0,M276,IF(M277&gt;0,IF(N276=TRUE,ROUND((M277*W276)/W277,0),(M277*W276)/W277),IF(N276=TRUE,ROUND((M278*W276)/W278,0),(M278*W276)/W278))),IF(M276&gt;0,M276,IF(N276=TRUE,ROUND((M277*W276)/W277,0),(M277*W276)/W277))),2))</f>
        <v>12.42</v>
      </c>
      <c r="P276" s="73">
        <f t="shared" si="104"/>
        <v>39.744</v>
      </c>
      <c r="Q276" s="320">
        <f>IF($A276="Anulado",0,IF(OR($A276="LOSS",$A276="OK"),IF(OR($D276="W",$D276="1/2W",$D276="1/2L"),P276-O276,IF($D276="L",-O276,0))+IF(OR($D277="W",$D277="1/2W",$D277="1/2L"),P277-O277,IF($D277="L",-O277,0))+IF(OR($D278="W",$D278="1/2W",$D278="1/2L"),P278-O278,IF($D278="L",-O278,0)),IF(AND(OR($D276="W",$D276="1/2W",$D276="1/2L"),D277="W"),P276+P277-SUM(O276:O278)+_xlfn.XLOOKUP("X",D276:D278,O276:O278,0),IF(AND(D276=TRUE,D278="W"),P276+P278-SUM(O276:O278),IF(AND(D277="W",D278="W"),P277+P278-SUM(O276:O278)+_xlfn.XLOOKUP("X",D276:D278,O276:O278,0),IF(L278&gt;0,IF(OR($D276="W",$D276="1/2W",$D276="1/2L"),P276-SUM(O276:O278)+_xlfn.XLOOKUP("X",D276:D278,O276:O278,0),IF(OR($D276="W",$D276="1/2W",$D276="1/2L"),P277-SUM(O276:O278)+_xlfn.XLOOKUP("X",D276:D278,O276:O278,0),IF(OR($D276="W",$D276="1/2W",$D276="1/2L"),P278-SUM(O276:O278)+_xlfn.XLOOKUP("X",D276:D278,O276:O278,0),IF(SUM(P276:P278)/3-SUM(O276:O278)+_xlfn.XLOOKUP("X",D276:D278,O276:O278,0)&gt;0,SUM(P276:P278)/3-SUM(O276:O278)+_xlfn.XLOOKUP("X",D276:D278,O276:O278,0),LARGE(P276:P278,1)-SUM(O276:O278))))),IF(OR($D276="W",$D276="1/2W",$D276="1/2L"),P276-SUM(O276:O277)+_xlfn.XLOOKUP("X",D276:D278,O276:O278,0),IF(OR($D276="W",$D276="1/2W",$D276="1/2L"),P277-SUM(O276:O277)+_xlfn.XLOOKUP("X",D276:D278,O276:O278,0),SUM(P276:P277)/2-SUM(O276:O277)+_xlfn.XLOOKUP("X",D276:D278,O276:O278,0)))))))))</f>
        <v>2.0039999999999978</v>
      </c>
      <c r="R276" s="319">
        <f>IF(Q276=0,0,Q276/SUM(O276:O278))</f>
        <v>5.3100158982511865E-2</v>
      </c>
      <c r="S276" s="296">
        <f>IF($B276=$B273,IF(OR($A276="LOSS",$A276="OK",$A276="Anulada"),Q276,0)+S273,IF(OR($A276="LOSS",$A276="OK",$A276="Anulada"),Q276,0))</f>
        <v>5.1273799999999996</v>
      </c>
      <c r="T276" s="296">
        <f>IF($B276=$B273,IF(Q276&lt;0,IF(G278="",Q276,0),Q276)+T273,Q276)</f>
        <v>5.1273799999999987</v>
      </c>
      <c r="U276" s="296">
        <f>IF($B276=$B273,IF(Q276&lt;0,IF(G278="",Q276,0),Q276)+U273,Q276)</f>
        <v>5.1273799999999996</v>
      </c>
      <c r="V276" s="323">
        <f>IF(U276=0,0,U276/X276)</f>
        <v>4.0154906413971334E-2</v>
      </c>
      <c r="W276" s="74">
        <f>IF(L276="","",IF(L278&gt;0,(SUM(L276:L278)/L276)/(SUM(L276:L278)/L276+SUM(L276:L278)/L277+SUM(L276:L278)/L278),L277/SUM(L276:L277)))</f>
        <v>0.32914046121593288</v>
      </c>
      <c r="X276" s="321">
        <f>IF($B276=$B273,X273+SUM(O276:O278),SUM(O276:O278))</f>
        <v>127.69</v>
      </c>
      <c r="Y276" s="296">
        <f>IF($A276=" ",SUM(O276:O278),0)+Y273</f>
        <v>0</v>
      </c>
      <c r="Z276" s="296">
        <f>IF($B276="","",Z273+Q276)</f>
        <v>76.366908208955124</v>
      </c>
      <c r="AA276" s="225">
        <f t="shared" si="106"/>
        <v>0</v>
      </c>
      <c r="AB276" s="225">
        <f t="shared" si="106"/>
        <v>0</v>
      </c>
      <c r="AC276" s="225">
        <f t="shared" si="106"/>
        <v>0</v>
      </c>
      <c r="AD276" s="227">
        <f t="shared" si="106"/>
        <v>27.323999999999998</v>
      </c>
      <c r="AE276" s="225">
        <f t="shared" si="106"/>
        <v>0</v>
      </c>
      <c r="AF276" s="225">
        <f t="shared" si="106"/>
        <v>0</v>
      </c>
      <c r="AG276" s="224">
        <f t="shared" si="106"/>
        <v>0</v>
      </c>
      <c r="AH276" s="223">
        <f t="shared" si="90"/>
        <v>0</v>
      </c>
      <c r="AI276" s="224">
        <f t="shared" si="91"/>
        <v>0</v>
      </c>
      <c r="AJ276" s="223">
        <f t="shared" si="92"/>
        <v>0</v>
      </c>
      <c r="AK276" s="224">
        <f t="shared" si="93"/>
        <v>0</v>
      </c>
      <c r="AL276" s="223">
        <f t="shared" si="94"/>
        <v>0</v>
      </c>
      <c r="AM276" s="224">
        <f t="shared" si="95"/>
        <v>0</v>
      </c>
      <c r="AN276" s="223">
        <f t="shared" si="96"/>
        <v>1</v>
      </c>
      <c r="AO276" s="224">
        <f t="shared" si="97"/>
        <v>0</v>
      </c>
      <c r="AP276" s="223">
        <f t="shared" si="98"/>
        <v>0</v>
      </c>
      <c r="AQ276" s="224">
        <f t="shared" si="99"/>
        <v>0</v>
      </c>
      <c r="AR276" s="223">
        <f t="shared" si="100"/>
        <v>0</v>
      </c>
      <c r="AS276" s="224">
        <f t="shared" si="101"/>
        <v>0</v>
      </c>
      <c r="AT276" s="223">
        <f t="shared" si="102"/>
        <v>0</v>
      </c>
      <c r="AU276" s="225">
        <f t="shared" si="103"/>
        <v>0</v>
      </c>
      <c r="AV276" s="232" t="str">
        <f>IF($B276="","",$B276)</f>
        <v>9</v>
      </c>
    </row>
    <row r="277" spans="1:48" ht="14.5" customHeight="1" x14ac:dyDescent="0.2">
      <c r="A277" s="308"/>
      <c r="B277" s="282"/>
      <c r="C277" s="303"/>
      <c r="D277" s="79" t="s">
        <v>28</v>
      </c>
      <c r="E277" s="277"/>
      <c r="F277" s="291"/>
      <c r="G277" s="80" t="s">
        <v>543</v>
      </c>
      <c r="H277" s="277"/>
      <c r="I277" s="81" t="s">
        <v>20</v>
      </c>
      <c r="J277" s="83">
        <f>IF(I277="","",IF(_xlfn.XLOOKUP(I277,I$3:I276,$AV$3:AV276,0,,-1)=AV277,_xlfn.XLOOKUP(I277,I$3:I276,J$3:J276,1,,-1)+1,1))</f>
        <v>5</v>
      </c>
      <c r="K277" s="174">
        <f>IF(I277="","",_xlfn.XLOOKUP(I277,I$3:I276,K$3:K276,0,,-1)+IF($D277=" ",1,0))</f>
        <v>0</v>
      </c>
      <c r="L277" s="84">
        <v>1.57</v>
      </c>
      <c r="M277" s="85">
        <v>25.32</v>
      </c>
      <c r="N277" s="294"/>
      <c r="O277" s="86">
        <f>IF(OR(W276="",W277=""),"",ROUND(IF(L278&gt;0,IF(M277&gt;0,M277,IF(M276&gt;0,IF(N276=TRUE,ROUND((M276*W277)/W276,0),(M276*W277)/W276),IF(M277&gt;0,IF(N276=TRUE,ROUND(M277,0),M277),IF(M278&gt;0,IF(N276=TRUE,ROUND(O278*W277/W278,0),O278*W277/W278),0)))),IF(M277&gt;0,M277,IF(N276=TRUE,ROUND((M276*W277)/W276,0),(M276*W277)/W276))),2))</f>
        <v>25.32</v>
      </c>
      <c r="P277" s="87">
        <f t="shared" si="104"/>
        <v>39.752400000000002</v>
      </c>
      <c r="Q277" s="277"/>
      <c r="R277" s="286"/>
      <c r="S277" s="286"/>
      <c r="T277" s="286"/>
      <c r="U277" s="286"/>
      <c r="V277" s="288"/>
      <c r="W277" s="88">
        <f>IF(L277="","",IF(L278&gt;0,(SUM(L276:L278)/L277)/(SUM(L276:L278)/L276+SUM(L276:L278)/L277+SUM(L276:L278)/L278),L276/SUM(L276:L277)))</f>
        <v>0.67085953878406701</v>
      </c>
      <c r="X277" s="311"/>
      <c r="Y277" s="298"/>
      <c r="Z277" s="298"/>
      <c r="AA277" s="225">
        <f t="shared" si="106"/>
        <v>0</v>
      </c>
      <c r="AB277" s="225">
        <f t="shared" si="106"/>
        <v>0</v>
      </c>
      <c r="AC277" s="227">
        <f t="shared" si="106"/>
        <v>-25.32</v>
      </c>
      <c r="AD277" s="225">
        <f t="shared" si="106"/>
        <v>0</v>
      </c>
      <c r="AE277" s="225">
        <f t="shared" si="106"/>
        <v>0</v>
      </c>
      <c r="AF277" s="225">
        <f t="shared" si="106"/>
        <v>0</v>
      </c>
      <c r="AG277" s="224">
        <f t="shared" si="106"/>
        <v>0</v>
      </c>
      <c r="AH277" s="223">
        <f t="shared" si="90"/>
        <v>0</v>
      </c>
      <c r="AI277" s="224">
        <f t="shared" si="91"/>
        <v>0</v>
      </c>
      <c r="AJ277" s="223">
        <f t="shared" si="92"/>
        <v>0</v>
      </c>
      <c r="AK277" s="224">
        <f t="shared" si="93"/>
        <v>0</v>
      </c>
      <c r="AL277" s="223">
        <f t="shared" si="94"/>
        <v>0</v>
      </c>
      <c r="AM277" s="224">
        <f t="shared" si="95"/>
        <v>1</v>
      </c>
      <c r="AN277" s="223">
        <f t="shared" si="96"/>
        <v>0</v>
      </c>
      <c r="AO277" s="224">
        <f t="shared" si="97"/>
        <v>0</v>
      </c>
      <c r="AP277" s="223">
        <f t="shared" si="98"/>
        <v>0</v>
      </c>
      <c r="AQ277" s="224">
        <f t="shared" si="99"/>
        <v>0</v>
      </c>
      <c r="AR277" s="223">
        <f t="shared" si="100"/>
        <v>0</v>
      </c>
      <c r="AS277" s="224">
        <f t="shared" si="101"/>
        <v>0</v>
      </c>
      <c r="AT277" s="223">
        <f t="shared" si="102"/>
        <v>0</v>
      </c>
      <c r="AU277" s="225">
        <f t="shared" si="103"/>
        <v>0</v>
      </c>
      <c r="AV277" s="232" t="str">
        <f>IF($B276="","",$B276)</f>
        <v>9</v>
      </c>
    </row>
    <row r="278" spans="1:48" ht="14.5" customHeight="1" x14ac:dyDescent="0.2">
      <c r="A278" s="309"/>
      <c r="B278" s="283"/>
      <c r="C278" s="304"/>
      <c r="D278" s="90" t="s">
        <v>32</v>
      </c>
      <c r="E278" s="278"/>
      <c r="F278" s="292"/>
      <c r="G278" s="109"/>
      <c r="H278" s="278"/>
      <c r="I278" s="110"/>
      <c r="J278" s="112" t="str">
        <f>IF(I278="","",IF(_xlfn.XLOOKUP(I278,I$3:I277,$AV$3:AV277,0,,-1)=AV278,_xlfn.XLOOKUP(I278,I$3:I277,J$3:J277,1,,-1)+1,1))</f>
        <v/>
      </c>
      <c r="K278" s="115" t="str">
        <f>IF(I278="","",_xlfn.XLOOKUP(I278,I$3:I277,K$3:K277,0,,-1)+IF($D278=" ",1,0))</f>
        <v/>
      </c>
      <c r="L278" s="113"/>
      <c r="M278" s="96"/>
      <c r="N278" s="295"/>
      <c r="O278" s="114" t="str">
        <f>IF(OR(W276="",W277=""),"",IF(L278&gt;0,ROUND(IF(M278&gt;0,M278,IF(M276&gt;0,IF(N276=TRUE,ROUND((M276*W278)/W276,0),(M276*W278)/W276),IF(M277&gt;0,IF(N276=TRUE,ROUND((M277*W278)/W277,0),(M277*W278)/W277),IF(M278&gt;0,M278,0)))),2),""))</f>
        <v/>
      </c>
      <c r="P278" s="115" t="str">
        <f t="shared" si="104"/>
        <v/>
      </c>
      <c r="Q278" s="278"/>
      <c r="R278" s="278"/>
      <c r="S278" s="278"/>
      <c r="T278" s="278"/>
      <c r="U278" s="278"/>
      <c r="V278" s="289"/>
      <c r="W278" s="116" t="str">
        <f>IF(L278="","",(SUM(L276:L278)/L278)/(SUM(L276:L278)/L276+SUM(L276:L278)/L277+SUM(L276:L278)/L278))</f>
        <v/>
      </c>
      <c r="X278" s="311"/>
      <c r="Y278" s="298"/>
      <c r="Z278" s="298"/>
      <c r="AA278" s="225">
        <f t="shared" si="106"/>
        <v>0</v>
      </c>
      <c r="AB278" s="225">
        <f t="shared" si="106"/>
        <v>0</v>
      </c>
      <c r="AC278" s="225">
        <f t="shared" si="106"/>
        <v>0</v>
      </c>
      <c r="AD278" s="225">
        <f t="shared" si="106"/>
        <v>0</v>
      </c>
      <c r="AE278" s="225">
        <f t="shared" si="106"/>
        <v>0</v>
      </c>
      <c r="AF278" s="225">
        <f t="shared" si="106"/>
        <v>0</v>
      </c>
      <c r="AG278" s="224">
        <f t="shared" si="106"/>
        <v>0</v>
      </c>
      <c r="AH278" s="223">
        <f t="shared" si="90"/>
        <v>0</v>
      </c>
      <c r="AI278" s="224">
        <f t="shared" si="91"/>
        <v>0</v>
      </c>
      <c r="AJ278" s="223">
        <f t="shared" si="92"/>
        <v>0</v>
      </c>
      <c r="AK278" s="224">
        <f t="shared" si="93"/>
        <v>0</v>
      </c>
      <c r="AL278" s="223">
        <f t="shared" si="94"/>
        <v>0</v>
      </c>
      <c r="AM278" s="224">
        <f t="shared" si="95"/>
        <v>0</v>
      </c>
      <c r="AN278" s="223">
        <f t="shared" si="96"/>
        <v>0</v>
      </c>
      <c r="AO278" s="224">
        <f t="shared" si="97"/>
        <v>0</v>
      </c>
      <c r="AP278" s="223">
        <f t="shared" si="98"/>
        <v>0</v>
      </c>
      <c r="AQ278" s="224">
        <f t="shared" si="99"/>
        <v>0</v>
      </c>
      <c r="AR278" s="223">
        <f t="shared" si="100"/>
        <v>0</v>
      </c>
      <c r="AS278" s="224">
        <f t="shared" si="101"/>
        <v>0</v>
      </c>
      <c r="AT278" s="223">
        <f t="shared" si="102"/>
        <v>0</v>
      </c>
      <c r="AU278" s="225">
        <f t="shared" si="103"/>
        <v>0</v>
      </c>
      <c r="AV278" s="232" t="str">
        <f>IF($B276="","",$B276)</f>
        <v>9</v>
      </c>
    </row>
    <row r="279" spans="1:48" ht="14.5" customHeight="1" x14ac:dyDescent="0.2">
      <c r="A279" s="312" t="str">
        <f>IF(OR(D279="W",D280="W",D281="W",D279="1/2W",D280="1/2W",D281="1/2W",D279="1/2L",D280="1/2L",D281="1/2L"),"OK",IF(OR(D279="L",D280="L",D281="L"),"LOSS",IF(OR(D279="X",D280="X",D281="X"),"Anulado"," ")))</f>
        <v>OK</v>
      </c>
      <c r="B279" s="316" t="str">
        <f>IF(E279="","",$B276)</f>
        <v>9</v>
      </c>
      <c r="C279" s="302" t="str">
        <f>IF(E279=""," ","– "&amp;COUNTIF(B$3:B281,$B279))</f>
        <v>– 6</v>
      </c>
      <c r="D279" s="25" t="s">
        <v>31</v>
      </c>
      <c r="E279" s="325">
        <v>44721.145833333336</v>
      </c>
      <c r="F279" s="315" t="s">
        <v>544</v>
      </c>
      <c r="G279" s="117" t="s">
        <v>263</v>
      </c>
      <c r="H279" s="306" t="str">
        <f ca="1">IF(E279="","",IF(AND(DAY(E279)&lt;DAY(TODAY()),$A279=" "),"???",IF($A279=" ",IF(AND(DAY(E279)=DAY(TODAY()),HOUR(E279)&lt;=HOUR(NOW())+1),IF(AND(HOUR(E279)+2&lt;=HOUR(NOW()),DAY(E279)&lt;=DAY(TODAY()),MINUTE(E279)&lt;=MINUTE(NOW())),"???",IF(OR(MINUTE(E279)&lt;=MINUTE(NOW()),HOUR(E279)&lt;=HOUR(NOW())),"!!!","")),""),"")))</f>
        <v/>
      </c>
      <c r="I279" s="27" t="s">
        <v>20</v>
      </c>
      <c r="J279" s="175">
        <f>IF(I279="","",IF(_xlfn.XLOOKUP(I279,I$3:I278,$AV$3:AV278,0,,-1)=AV279,_xlfn.XLOOKUP(I279,I$3:I278,J$3:J278,1,,-1)+1,1))</f>
        <v>6</v>
      </c>
      <c r="K279" s="176">
        <f>IF(I279="","",_xlfn.XLOOKUP(I279,I$3:I278,K$3:K278,0,,-1)+IF($D279=" ",1,0))</f>
        <v>0</v>
      </c>
      <c r="L279" s="118">
        <v>2.7</v>
      </c>
      <c r="M279" s="119">
        <v>11.27</v>
      </c>
      <c r="N279" s="318" t="b">
        <v>1</v>
      </c>
      <c r="O279" s="102">
        <f>IF(OR(W279="",W280=""),"",ROUND(IF(L281&gt;0,IF(M279&gt;0,M279,IF(M280&gt;0,IF(N279=TRUE,ROUND((M280*W279)/W280,0),(M280*W279)/W280),IF(N279=TRUE,ROUND((M281*W279)/W281,0),(M281*W279)/W281))),IF(M279&gt;0,M279,IF(N279=TRUE,ROUND((M280*W279)/W280,0),(M280*W279)/W280))),2))</f>
        <v>11.27</v>
      </c>
      <c r="P279" s="33">
        <f t="shared" si="104"/>
        <v>30.429000000000002</v>
      </c>
      <c r="Q279" s="301">
        <f>IF($A279="Anulado",0,IF(OR($A279="LOSS",$A279="OK"),IF(OR($D279="W",$D279="1/2W",$D279="1/2L"),P279-O279,IF($D279="L",-O279,0))+IF(OR($D280="W",$D280="1/2W",$D280="1/2L"),P280-O280,IF($D280="L",-O280,0))+IF(OR($D281="W",$D281="1/2W",$D281="1/2L"),P281-O281,IF($D281="L",-O281,0)),IF(AND(OR($D279="W",$D279="1/2W",$D279="1/2L"),D280="W"),P279+P280-SUM(O279:O281)+_xlfn.XLOOKUP("X",D279:D281,O279:O281,0),IF(AND(D279=TRUE,D281="W"),P279+P281-SUM(O279:O281),IF(AND(D280="W",D281="W"),P280+P281-SUM(O279:O281)+_xlfn.XLOOKUP("X",D279:D281,O279:O281,0),IF(L281&gt;0,IF(OR($D279="W",$D279="1/2W",$D279="1/2L"),P279-SUM(O279:O281)+_xlfn.XLOOKUP("X",D279:D281,O279:O281,0),IF(OR($D279="W",$D279="1/2W",$D279="1/2L"),P280-SUM(O279:O281)+_xlfn.XLOOKUP("X",D279:D281,O279:O281,0),IF(OR($D279="W",$D279="1/2W",$D279="1/2L"),P281-SUM(O279:O281)+_xlfn.XLOOKUP("X",D279:D281,O279:O281,0),IF(SUM(P279:P281)/3-SUM(O279:O281)+_xlfn.XLOOKUP("X",D279:D281,O279:O281,0)&gt;0,SUM(P279:P281)/3-SUM(O279:O281)+_xlfn.XLOOKUP("X",D279:D281,O279:O281,0),LARGE(P279:P281,1)-SUM(O279:O281))))),IF(OR($D279="W",$D279="1/2W",$D279="1/2L"),P279-SUM(O279:O280)+_xlfn.XLOOKUP("X",D279:D281,O279:O281,0),IF(OR($D279="W",$D279="1/2W",$D279="1/2L"),P280-SUM(O279:O280)+_xlfn.XLOOKUP("X",D279:D281,O279:O281,0),SUM(P279:P280)/2-SUM(O279:O280)+_xlfn.XLOOKUP("X",D279:D281,O279:O281,0)))))))))</f>
        <v>4.1590000000000025</v>
      </c>
      <c r="R279" s="300">
        <f>IF(Q279=0,0,Q279/SUM(O279:O281))</f>
        <v>0.15831747240197955</v>
      </c>
      <c r="S279" s="285">
        <f>IF($B279=$B276,IF(OR($A279="LOSS",$A279="OK",$A279="Anulada"),Q279,0)+S276,IF(OR($A279="LOSS",$A279="OK",$A279="Anulada"),Q279,0))</f>
        <v>9.2863800000000012</v>
      </c>
      <c r="T279" s="285">
        <f>IF($B279="",0,IF($B279=$B276,IF(G281="",IF(OR(G279="DNB1",G279="DNB2",G279="AH1(0)",G279="AH2(0)",G279="AH1(1)",G279="AH2(1)",G279="AH1(2)",G279="AH2(2)",G279="AH1(3)",G279="AH2(3)",G279="AH1(4)",G279="AH2(4)"),0,IF(Q279&lt;0,IF(G281="",SMALL(P279:P281,1)-SUM(O279:O281),0),SMALL(P279:P281,1)-SUM(O279:O281))),IF(Q279&lt;0,IF(G281="",SMALL(P279:P281,1)-SUM(O279:O281),0),SMALL(P279:P281,1)-SUM(O279:O281)))+T276,IF(G281="",IF(OR(G279="DNB1",G279="DNB2",G279="AH1(0)",G279="AH2(0)",G279="AH1(1)",G279="AH2(1)",G279="AH1(2)",G279="AH2(2)",G279="AH1(3)",G279="AH2(3)",G279="AH1(4)",G279="AH2(4)"),0,IF(Q279&lt;0,IF(G281="",SMALL(P279:P281,1)-SUM(O279:O281),0),SMALL(P279:P281,1)-SUM(O279:O281))),IF(Q279&lt;0,IF(G281="",SMALL(P279:P281,1)-SUM(O279:O281),0),SMALL(P279:P281,1)-SUM(O279:O281)))))</f>
        <v>8.8573799999999991</v>
      </c>
      <c r="U279" s="285">
        <f>IF($B279=$B276,IF(Q279&lt;0,IF(G281="",Q279,0),Q279)+U276,Q279)</f>
        <v>9.2863800000000012</v>
      </c>
      <c r="V279" s="287">
        <f>IF(U279=0,0,U279/X279)</f>
        <v>6.031683554169915E-2</v>
      </c>
      <c r="W279" s="34">
        <f>IF(L279="","",IF(L281&gt;0,(SUM(L279:L281)/L279)/(SUM(L279:L281)/L279+SUM(L279:L281)/L280+SUM(L279:L281)/L281),L280/SUM(L279:L280)))</f>
        <v>0.42553191489361702</v>
      </c>
      <c r="X279" s="322">
        <f>IF($B279=$B276,X276+SUM(O279:O281),SUM(O279:O281))</f>
        <v>153.96</v>
      </c>
      <c r="Y279" s="285">
        <f>IF($A279=" ",SUM(O279:O281),0)+Y276</f>
        <v>0</v>
      </c>
      <c r="Z279" s="285">
        <f>IF($B279="","",Z276+Q279)</f>
        <v>80.52590820895513</v>
      </c>
      <c r="AA279" s="225">
        <f t="shared" si="106"/>
        <v>0</v>
      </c>
      <c r="AB279" s="225">
        <f t="shared" si="106"/>
        <v>0</v>
      </c>
      <c r="AC279" s="227">
        <f t="shared" si="106"/>
        <v>19.159000000000002</v>
      </c>
      <c r="AD279" s="225">
        <f t="shared" si="106"/>
        <v>0</v>
      </c>
      <c r="AE279" s="225">
        <f t="shared" si="106"/>
        <v>0</v>
      </c>
      <c r="AF279" s="225">
        <f t="shared" si="106"/>
        <v>0</v>
      </c>
      <c r="AG279" s="224">
        <f t="shared" si="106"/>
        <v>0</v>
      </c>
      <c r="AH279" s="223">
        <f t="shared" si="90"/>
        <v>0</v>
      </c>
      <c r="AI279" s="224">
        <f t="shared" si="91"/>
        <v>0</v>
      </c>
      <c r="AJ279" s="223">
        <f t="shared" si="92"/>
        <v>0</v>
      </c>
      <c r="AK279" s="224">
        <f t="shared" si="93"/>
        <v>0</v>
      </c>
      <c r="AL279" s="223">
        <f t="shared" si="94"/>
        <v>1</v>
      </c>
      <c r="AM279" s="224">
        <f t="shared" si="95"/>
        <v>0</v>
      </c>
      <c r="AN279" s="223">
        <f t="shared" si="96"/>
        <v>0</v>
      </c>
      <c r="AO279" s="224">
        <f t="shared" si="97"/>
        <v>0</v>
      </c>
      <c r="AP279" s="223">
        <f t="shared" si="98"/>
        <v>0</v>
      </c>
      <c r="AQ279" s="224">
        <f t="shared" si="99"/>
        <v>0</v>
      </c>
      <c r="AR279" s="223">
        <f t="shared" si="100"/>
        <v>0</v>
      </c>
      <c r="AS279" s="224">
        <f t="shared" si="101"/>
        <v>0</v>
      </c>
      <c r="AT279" s="223">
        <f t="shared" si="102"/>
        <v>0</v>
      </c>
      <c r="AU279" s="225">
        <f t="shared" si="103"/>
        <v>0</v>
      </c>
      <c r="AV279" s="231" t="str">
        <f>IF($B279="","",$B279)</f>
        <v>9</v>
      </c>
    </row>
    <row r="280" spans="1:48" ht="14.5" customHeight="1" x14ac:dyDescent="0.2">
      <c r="A280" s="308"/>
      <c r="B280" s="282"/>
      <c r="C280" s="303"/>
      <c r="D280" s="39" t="s">
        <v>28</v>
      </c>
      <c r="E280" s="277"/>
      <c r="F280" s="291"/>
      <c r="G280" s="120" t="s">
        <v>304</v>
      </c>
      <c r="H280" s="277"/>
      <c r="I280" s="42" t="s">
        <v>19</v>
      </c>
      <c r="J280" s="177">
        <f>IF(I280="","",IF(_xlfn.XLOOKUP(I280,I$3:I279,$AV$3:AV279,0,,-1)=AV280,_xlfn.XLOOKUP(I280,I$3:I279,J$3:J279,1,,-1)+1,1))</f>
        <v>1</v>
      </c>
      <c r="K280" s="178">
        <f>IF(I280="","",_xlfn.XLOOKUP(I280,I$3:I279,K$3:K279,0,,-1)+IF($D280=" ",1,0))</f>
        <v>0</v>
      </c>
      <c r="L280" s="121">
        <v>2</v>
      </c>
      <c r="M280" s="122"/>
      <c r="N280" s="294"/>
      <c r="O280" s="47">
        <f>IF(OR(W279="",W280=""),"",ROUND(IF(L281&gt;0,IF(M280&gt;0,M280,IF(M279&gt;0,IF(N279=TRUE,ROUND((M279*W280)/W279,0),(M279*W280)/W279),IF(M280&gt;0,IF(N279=TRUE,ROUND(M280,0),M280),IF(M281&gt;0,IF(N279=TRUE,ROUND(O281*W280/W281,0),O281*W280/W281),0)))),IF(M280&gt;0,M280,IF(N279=TRUE,ROUND((M279*W280)/W279,0),(M279*W280)/W279))),2))</f>
        <v>15</v>
      </c>
      <c r="P280" s="48">
        <f t="shared" si="104"/>
        <v>30</v>
      </c>
      <c r="Q280" s="277"/>
      <c r="R280" s="286"/>
      <c r="S280" s="286"/>
      <c r="T280" s="286"/>
      <c r="U280" s="286"/>
      <c r="V280" s="288"/>
      <c r="W280" s="49">
        <f>IF(L280="","",IF(L281&gt;0,(SUM(L279:L281)/L280)/(SUM(L279:L281)/L279+SUM(L279:L281)/L280+SUM(L279:L281)/L281),L279/SUM(L279:L280)))</f>
        <v>0.57446808510638303</v>
      </c>
      <c r="X280" s="311"/>
      <c r="Y280" s="298"/>
      <c r="Z280" s="298"/>
      <c r="AA280" s="225">
        <f t="shared" si="106"/>
        <v>0</v>
      </c>
      <c r="AB280" s="227">
        <f t="shared" si="106"/>
        <v>-15</v>
      </c>
      <c r="AC280" s="225">
        <f t="shared" si="106"/>
        <v>0</v>
      </c>
      <c r="AD280" s="225">
        <f t="shared" si="106"/>
        <v>0</v>
      </c>
      <c r="AE280" s="225">
        <f t="shared" si="106"/>
        <v>0</v>
      </c>
      <c r="AF280" s="225">
        <f t="shared" si="106"/>
        <v>0</v>
      </c>
      <c r="AG280" s="224">
        <f t="shared" si="106"/>
        <v>0</v>
      </c>
      <c r="AH280" s="223">
        <f t="shared" si="90"/>
        <v>0</v>
      </c>
      <c r="AI280" s="224">
        <f t="shared" si="91"/>
        <v>0</v>
      </c>
      <c r="AJ280" s="223">
        <f t="shared" si="92"/>
        <v>0</v>
      </c>
      <c r="AK280" s="224">
        <f t="shared" si="93"/>
        <v>1</v>
      </c>
      <c r="AL280" s="223">
        <f t="shared" si="94"/>
        <v>0</v>
      </c>
      <c r="AM280" s="224">
        <f t="shared" si="95"/>
        <v>0</v>
      </c>
      <c r="AN280" s="223">
        <f t="shared" si="96"/>
        <v>0</v>
      </c>
      <c r="AO280" s="224">
        <f t="shared" si="97"/>
        <v>0</v>
      </c>
      <c r="AP280" s="223">
        <f t="shared" si="98"/>
        <v>0</v>
      </c>
      <c r="AQ280" s="224">
        <f t="shared" si="99"/>
        <v>0</v>
      </c>
      <c r="AR280" s="223">
        <f t="shared" si="100"/>
        <v>0</v>
      </c>
      <c r="AS280" s="224">
        <f t="shared" si="101"/>
        <v>0</v>
      </c>
      <c r="AT280" s="223">
        <f t="shared" si="102"/>
        <v>0</v>
      </c>
      <c r="AU280" s="225">
        <f t="shared" si="103"/>
        <v>0</v>
      </c>
      <c r="AV280" s="231" t="str">
        <f>IF($B279="","",$B279)</f>
        <v>9</v>
      </c>
    </row>
    <row r="281" spans="1:48" ht="14.5" customHeight="1" x14ac:dyDescent="0.2">
      <c r="A281" s="309"/>
      <c r="B281" s="283"/>
      <c r="C281" s="304"/>
      <c r="D281" s="54" t="s">
        <v>32</v>
      </c>
      <c r="E281" s="278"/>
      <c r="F281" s="292"/>
      <c r="G281" s="134"/>
      <c r="H281" s="278"/>
      <c r="I281" s="57"/>
      <c r="J281" s="179" t="str">
        <f>IF(I281="","",IF(_xlfn.XLOOKUP(I281,I$3:I280,$AV$3:AV280,0,,-1)=AV281,_xlfn.XLOOKUP(I281,I$3:I280,J$3:J280,1,,-1)+1,1))</f>
        <v/>
      </c>
      <c r="K281" s="63" t="str">
        <f>IF(I281="","",_xlfn.XLOOKUP(I281,I$3:I280,K$3:K280,0,,-1)+IF($D281=" ",1,0))</f>
        <v/>
      </c>
      <c r="L281" s="55"/>
      <c r="M281" s="128"/>
      <c r="N281" s="295"/>
      <c r="O281" s="62" t="str">
        <f>IF(OR(W279="",W280=""),"",IF(L281&gt;0,ROUND(IF(M281&gt;0,M281,IF(M279&gt;0,IF(N279=TRUE,ROUND((M279*W281)/W279,0),(M279*W281)/W279),IF(M280&gt;0,IF(N279=TRUE,ROUND((M280*W281)/W280,0),(M280*W281)/W280),IF(M281&gt;0,M281,0)))),2),""))</f>
        <v/>
      </c>
      <c r="P281" s="63" t="str">
        <f t="shared" si="104"/>
        <v/>
      </c>
      <c r="Q281" s="278"/>
      <c r="R281" s="278"/>
      <c r="S281" s="278"/>
      <c r="T281" s="278"/>
      <c r="U281" s="278"/>
      <c r="V281" s="289"/>
      <c r="W281" s="64" t="str">
        <f>IF(L281="","",(SUM(L279:L281)/L281)/(SUM(L279:L281)/L279+SUM(L279:L281)/L280+SUM(L279:L281)/L281))</f>
        <v/>
      </c>
      <c r="X281" s="311"/>
      <c r="Y281" s="298"/>
      <c r="Z281" s="298"/>
      <c r="AA281" s="225">
        <f t="shared" si="106"/>
        <v>0</v>
      </c>
      <c r="AB281" s="225">
        <f t="shared" si="106"/>
        <v>0</v>
      </c>
      <c r="AC281" s="225">
        <f t="shared" si="106"/>
        <v>0</v>
      </c>
      <c r="AD281" s="225">
        <f t="shared" si="106"/>
        <v>0</v>
      </c>
      <c r="AE281" s="225">
        <f t="shared" si="106"/>
        <v>0</v>
      </c>
      <c r="AF281" s="225">
        <f t="shared" si="106"/>
        <v>0</v>
      </c>
      <c r="AG281" s="224">
        <f t="shared" si="106"/>
        <v>0</v>
      </c>
      <c r="AH281" s="223">
        <f t="shared" si="90"/>
        <v>0</v>
      </c>
      <c r="AI281" s="224">
        <f t="shared" si="91"/>
        <v>0</v>
      </c>
      <c r="AJ281" s="223">
        <f t="shared" si="92"/>
        <v>0</v>
      </c>
      <c r="AK281" s="224">
        <f t="shared" si="93"/>
        <v>0</v>
      </c>
      <c r="AL281" s="223">
        <f t="shared" si="94"/>
        <v>0</v>
      </c>
      <c r="AM281" s="224">
        <f t="shared" si="95"/>
        <v>0</v>
      </c>
      <c r="AN281" s="223">
        <f t="shared" si="96"/>
        <v>0</v>
      </c>
      <c r="AO281" s="224">
        <f t="shared" si="97"/>
        <v>0</v>
      </c>
      <c r="AP281" s="223">
        <f t="shared" si="98"/>
        <v>0</v>
      </c>
      <c r="AQ281" s="224">
        <f t="shared" si="99"/>
        <v>0</v>
      </c>
      <c r="AR281" s="223">
        <f t="shared" si="100"/>
        <v>0</v>
      </c>
      <c r="AS281" s="224">
        <f t="shared" si="101"/>
        <v>0</v>
      </c>
      <c r="AT281" s="223">
        <f t="shared" si="102"/>
        <v>0</v>
      </c>
      <c r="AU281" s="225">
        <f t="shared" si="103"/>
        <v>0</v>
      </c>
      <c r="AV281" s="231" t="str">
        <f>IF($B279="","",$B279)</f>
        <v>9</v>
      </c>
    </row>
    <row r="282" spans="1:48" ht="14.5" customHeight="1" x14ac:dyDescent="0.2">
      <c r="A282" s="307" t="str">
        <f>IF(OR(D282="W",D283="W",D284="W",D282="1/2W",D283="1/2W",D284="1/2W",D282="1/2L",D283="1/2L",D284="1/2L"),"OK",IF(OR(D282="L",D283="L",D284="L"),"LOSS",IF(OR(D282="X",D283="X",D284="X"),"Anulado"," ")))</f>
        <v>OK</v>
      </c>
      <c r="B282" s="317" t="str">
        <f>IF(E282="","",$B279)</f>
        <v>9</v>
      </c>
      <c r="C282" s="305" t="str">
        <f>IF(E282=""," ","– "&amp;COUNTIF(B$3:B284,$B282))</f>
        <v>– 7</v>
      </c>
      <c r="D282" s="65" t="s">
        <v>31</v>
      </c>
      <c r="E282" s="326">
        <v>44721.65625</v>
      </c>
      <c r="F282" s="314" t="s">
        <v>545</v>
      </c>
      <c r="G282" s="66" t="s">
        <v>546</v>
      </c>
      <c r="H282" s="313" t="str">
        <f ca="1">IF(E282="","",IF(AND(DAY(E282)&lt;DAY(TODAY()),$A282=" "),"???",IF($A282=" ",IF(AND(DAY(E282)=DAY(TODAY()),HOUR(E282)&lt;=HOUR(NOW())+1),IF(AND(HOUR(E282)+2&lt;=HOUR(NOW()),DAY(E282)&lt;=DAY(TODAY()),MINUTE(E282)&lt;=MINUTE(NOW())),"???",IF(OR(MINUTE(E282)&lt;=MINUTE(NOW()),HOUR(E282)&lt;=HOUR(NOW())),"!!!","")),""),"")))</f>
        <v/>
      </c>
      <c r="I282" s="67" t="s">
        <v>19</v>
      </c>
      <c r="J282" s="69">
        <f>IF(I282="","",IF(_xlfn.XLOOKUP(I282,I$3:I281,$AV$3:AV281,0,,-1)=AV282,_xlfn.XLOOKUP(I282,I$3:I281,J$3:J281,1,,-1)+1,1))</f>
        <v>2</v>
      </c>
      <c r="K282" s="173">
        <f>IF(I282="","",_xlfn.XLOOKUP(I282,I$3:I281,K$3:K281,0,,-1)+IF($D282=" ",1,0))</f>
        <v>0</v>
      </c>
      <c r="L282" s="70">
        <v>2</v>
      </c>
      <c r="M282" s="71"/>
      <c r="N282" s="293" t="b">
        <v>1</v>
      </c>
      <c r="O282" s="72">
        <f>IF(OR(W282="",W283=""),"",ROUND(IF(L284&gt;0,IF(M282&gt;0,M282,IF(M283&gt;0,IF(N282=TRUE,ROUND((M283*W282)/W283,0),(M283*W282)/W283),IF(N282=TRUE,ROUND((M284*W282)/W284,0),(M284*W282)/W284))),IF(M282&gt;0,M282,IF(N282=TRUE,ROUND((M283*W282)/W283,0),(M283*W282)/W283))),2))</f>
        <v>29</v>
      </c>
      <c r="P282" s="73">
        <f t="shared" si="104"/>
        <v>58</v>
      </c>
      <c r="Q282" s="320">
        <f>IF($A282="Anulado",0,IF(OR($A282="LOSS",$A282="OK"),IF(OR($D282="W",$D282="1/2W",$D282="1/2L"),P282-O282,IF($D282="L",-O282,0))+IF(OR($D283="W",$D283="1/2W",$D283="1/2L"),P283-O283,IF($D283="L",-O283,0))+IF(OR($D284="W",$D284="1/2W",$D284="1/2L"),P284-O284,IF($D284="L",-O284,0)),IF(AND(OR($D282="W",$D282="1/2W",$D282="1/2L"),D283="W"),P282+P283-SUM(O282:O284)+_xlfn.XLOOKUP("X",D282:D284,O282:O284,0),IF(AND(D282=TRUE,D284="W"),P282+P284-SUM(O282:O284),IF(AND(D283="W",D284="W"),P283+P284-SUM(O282:O284)+_xlfn.XLOOKUP("X",D282:D284,O282:O284,0),IF(L284&gt;0,IF(OR($D282="W",$D282="1/2W",$D282="1/2L"),P282-SUM(O282:O284)+_xlfn.XLOOKUP("X",D282:D284,O282:O284,0),IF(OR($D282="W",$D282="1/2W",$D282="1/2L"),P283-SUM(O282:O284)+_xlfn.XLOOKUP("X",D282:D284,O282:O284,0),IF(OR($D282="W",$D282="1/2W",$D282="1/2L"),P284-SUM(O282:O284)+_xlfn.XLOOKUP("X",D282:D284,O282:O284,0),IF(SUM(P282:P284)/3-SUM(O282:O284)+_xlfn.XLOOKUP("X",D282:D284,O282:O284,0)&gt;0,SUM(P282:P284)/3-SUM(O282:O284)+_xlfn.XLOOKUP("X",D282:D284,O282:O284,0),LARGE(P282:P284,1)-SUM(O282:O284))))),IF(OR($D282="W",$D282="1/2W",$D282="1/2L"),P282-SUM(O282:O283)+_xlfn.XLOOKUP("X",D282:D284,O282:O284,0),IF(OR($D282="W",$D282="1/2W",$D282="1/2L"),P283-SUM(O282:O283)+_xlfn.XLOOKUP("X",D282:D284,O282:O284,0),SUM(P282:P283)/2-SUM(O282:O283)+_xlfn.XLOOKUP("X",D282:D284,O282:O284,0)))))))))</f>
        <v>5.84</v>
      </c>
      <c r="R282" s="319">
        <f>IF(Q282=0,0,Q282/SUM(O282:O284))</f>
        <v>0.11196319018404909</v>
      </c>
      <c r="S282" s="296">
        <f>IF($B282=$B279,IF(OR($A282="LOSS",$A282="OK",$A282="Anulada"),Q282,0)+S279,IF(OR($A282="LOSS",$A282="OK",$A282="Anulada"),Q282,0))</f>
        <v>15.126380000000001</v>
      </c>
      <c r="T282" s="296">
        <f>IF($B282=$B279,IF(Q282&lt;0,IF(G284="",Q282,0),Q282)+T279,Q282)</f>
        <v>14.697379999999999</v>
      </c>
      <c r="U282" s="296">
        <f>IF($B282=$B279,IF(Q282&lt;0,IF(G284="",Q282,0),Q282)+U279,Q282)</f>
        <v>15.126380000000001</v>
      </c>
      <c r="V282" s="323">
        <f>IF(U282=0,0,U282/X282)</f>
        <v>7.3386279836988172E-2</v>
      </c>
      <c r="W282" s="74">
        <f>IF(L282="","",IF(L284&gt;0,(SUM(L282:L284)/L282)/(SUM(L282:L284)/L282+SUM(L282:L284)/L283+SUM(L282:L284)/L284),L283/SUM(L282:L283)))</f>
        <v>0.55555555555555558</v>
      </c>
      <c r="X282" s="321">
        <f>IF($B282=$B279,X279+SUM(O282:O284),SUM(O282:O284))</f>
        <v>206.12</v>
      </c>
      <c r="Y282" s="296">
        <f>IF($A282=" ",SUM(O282:O284),0)+Y279</f>
        <v>0</v>
      </c>
      <c r="Z282" s="296">
        <f>IF($B282="","",Z279+Q282)</f>
        <v>86.365908208955133</v>
      </c>
      <c r="AA282" s="225">
        <f t="shared" si="106"/>
        <v>0</v>
      </c>
      <c r="AB282" s="227">
        <f t="shared" si="106"/>
        <v>29</v>
      </c>
      <c r="AC282" s="225">
        <f t="shared" si="106"/>
        <v>0</v>
      </c>
      <c r="AD282" s="225">
        <f t="shared" si="106"/>
        <v>0</v>
      </c>
      <c r="AE282" s="225">
        <f t="shared" si="106"/>
        <v>0</v>
      </c>
      <c r="AF282" s="225">
        <f t="shared" si="106"/>
        <v>0</v>
      </c>
      <c r="AG282" s="224">
        <f t="shared" si="106"/>
        <v>0</v>
      </c>
      <c r="AH282" s="223">
        <f t="shared" si="90"/>
        <v>0</v>
      </c>
      <c r="AI282" s="224">
        <f t="shared" si="91"/>
        <v>0</v>
      </c>
      <c r="AJ282" s="223">
        <f t="shared" si="92"/>
        <v>1</v>
      </c>
      <c r="AK282" s="224">
        <f t="shared" si="93"/>
        <v>0</v>
      </c>
      <c r="AL282" s="223">
        <f t="shared" si="94"/>
        <v>0</v>
      </c>
      <c r="AM282" s="224">
        <f t="shared" si="95"/>
        <v>0</v>
      </c>
      <c r="AN282" s="223">
        <f t="shared" si="96"/>
        <v>0</v>
      </c>
      <c r="AO282" s="224">
        <f t="shared" si="97"/>
        <v>0</v>
      </c>
      <c r="AP282" s="223">
        <f t="shared" si="98"/>
        <v>0</v>
      </c>
      <c r="AQ282" s="224">
        <f t="shared" si="99"/>
        <v>0</v>
      </c>
      <c r="AR282" s="223">
        <f t="shared" si="100"/>
        <v>0</v>
      </c>
      <c r="AS282" s="224">
        <f t="shared" si="101"/>
        <v>0</v>
      </c>
      <c r="AT282" s="223">
        <f t="shared" si="102"/>
        <v>0</v>
      </c>
      <c r="AU282" s="225">
        <f t="shared" si="103"/>
        <v>0</v>
      </c>
      <c r="AV282" s="232" t="str">
        <f>IF($B282="","",$B282)</f>
        <v>9</v>
      </c>
    </row>
    <row r="283" spans="1:48" ht="14.5" customHeight="1" x14ac:dyDescent="0.2">
      <c r="A283" s="308"/>
      <c r="B283" s="282"/>
      <c r="C283" s="303"/>
      <c r="D283" s="79" t="s">
        <v>28</v>
      </c>
      <c r="E283" s="277"/>
      <c r="F283" s="291"/>
      <c r="G283" s="80" t="s">
        <v>547</v>
      </c>
      <c r="H283" s="277"/>
      <c r="I283" s="81" t="s">
        <v>20</v>
      </c>
      <c r="J283" s="83">
        <f>IF(I283="","",IF(_xlfn.XLOOKUP(I283,I$3:I282,$AV$3:AV282,0,,-1)=AV283,_xlfn.XLOOKUP(I283,I$3:I282,J$3:J282,1,,-1)+1,1))</f>
        <v>7</v>
      </c>
      <c r="K283" s="174">
        <f>IF(I283="","",_xlfn.XLOOKUP(I283,I$3:I282,K$3:K282,0,,-1)+IF($D283=" ",1,0))</f>
        <v>0</v>
      </c>
      <c r="L283" s="84">
        <v>2.5</v>
      </c>
      <c r="M283" s="85">
        <v>23.16</v>
      </c>
      <c r="N283" s="294"/>
      <c r="O283" s="86">
        <f>IF(OR(W282="",W283=""),"",ROUND(IF(L284&gt;0,IF(M283&gt;0,M283,IF(M282&gt;0,IF(N282=TRUE,ROUND((M282*W283)/W282,0),(M282*W283)/W282),IF(M283&gt;0,IF(N282=TRUE,ROUND(M283,0),M283),IF(M284&gt;0,IF(N282=TRUE,ROUND(O284*W283/W284,0),O284*W283/W284),0)))),IF(M283&gt;0,M283,IF(N282=TRUE,ROUND((M282*W283)/W282,0),(M282*W283)/W282))),2))</f>
        <v>23.16</v>
      </c>
      <c r="P283" s="87">
        <f t="shared" si="104"/>
        <v>57.9</v>
      </c>
      <c r="Q283" s="277"/>
      <c r="R283" s="286"/>
      <c r="S283" s="286"/>
      <c r="T283" s="286"/>
      <c r="U283" s="286"/>
      <c r="V283" s="288"/>
      <c r="W283" s="88">
        <f>IF(L283="","",IF(L284&gt;0,(SUM(L282:L284)/L283)/(SUM(L282:L284)/L282+SUM(L282:L284)/L283+SUM(L282:L284)/L284),L282/SUM(L282:L283)))</f>
        <v>0.44444444444444442</v>
      </c>
      <c r="X283" s="311"/>
      <c r="Y283" s="298"/>
      <c r="Z283" s="298"/>
      <c r="AA283" s="225">
        <f t="shared" ref="AA283:AG292" si="107">IF($I283=AA$2,IF(OR($D283="W",$D283="1/2W",$D283="1/2L"),$P283-$O283,IF($D283="X",0,-$O283)),0)</f>
        <v>0</v>
      </c>
      <c r="AB283" s="225">
        <f t="shared" si="107"/>
        <v>0</v>
      </c>
      <c r="AC283" s="227">
        <f t="shared" si="107"/>
        <v>-23.16</v>
      </c>
      <c r="AD283" s="225">
        <f t="shared" si="107"/>
        <v>0</v>
      </c>
      <c r="AE283" s="225">
        <f t="shared" si="107"/>
        <v>0</v>
      </c>
      <c r="AF283" s="225">
        <f t="shared" si="107"/>
        <v>0</v>
      </c>
      <c r="AG283" s="224">
        <f t="shared" si="107"/>
        <v>0</v>
      </c>
      <c r="AH283" s="223">
        <f t="shared" si="90"/>
        <v>0</v>
      </c>
      <c r="AI283" s="224">
        <f t="shared" si="91"/>
        <v>0</v>
      </c>
      <c r="AJ283" s="223">
        <f t="shared" si="92"/>
        <v>0</v>
      </c>
      <c r="AK283" s="224">
        <f t="shared" si="93"/>
        <v>0</v>
      </c>
      <c r="AL283" s="223">
        <f t="shared" si="94"/>
        <v>0</v>
      </c>
      <c r="AM283" s="224">
        <f t="shared" si="95"/>
        <v>1</v>
      </c>
      <c r="AN283" s="223">
        <f t="shared" si="96"/>
        <v>0</v>
      </c>
      <c r="AO283" s="224">
        <f t="shared" si="97"/>
        <v>0</v>
      </c>
      <c r="AP283" s="223">
        <f t="shared" si="98"/>
        <v>0</v>
      </c>
      <c r="AQ283" s="224">
        <f t="shared" si="99"/>
        <v>0</v>
      </c>
      <c r="AR283" s="223">
        <f t="shared" si="100"/>
        <v>0</v>
      </c>
      <c r="AS283" s="224">
        <f t="shared" si="101"/>
        <v>0</v>
      </c>
      <c r="AT283" s="223">
        <f t="shared" si="102"/>
        <v>0</v>
      </c>
      <c r="AU283" s="225">
        <f t="shared" si="103"/>
        <v>0</v>
      </c>
      <c r="AV283" s="232" t="str">
        <f>IF($B282="","",$B282)</f>
        <v>9</v>
      </c>
    </row>
    <row r="284" spans="1:48" ht="14.5" customHeight="1" x14ac:dyDescent="0.2">
      <c r="A284" s="309"/>
      <c r="B284" s="283"/>
      <c r="C284" s="304"/>
      <c r="D284" s="90" t="s">
        <v>32</v>
      </c>
      <c r="E284" s="278"/>
      <c r="F284" s="292"/>
      <c r="G284" s="109"/>
      <c r="H284" s="278"/>
      <c r="I284" s="110"/>
      <c r="J284" s="112" t="str">
        <f>IF(I284="","",IF(_xlfn.XLOOKUP(I284,I$3:I283,$AV$3:AV283,0,,-1)=AV284,_xlfn.XLOOKUP(I284,I$3:I283,J$3:J283,1,,-1)+1,1))</f>
        <v/>
      </c>
      <c r="K284" s="115" t="str">
        <f>IF(I284="","",_xlfn.XLOOKUP(I284,I$3:I283,K$3:K283,0,,-1)+IF($D284=" ",1,0))</f>
        <v/>
      </c>
      <c r="L284" s="113"/>
      <c r="M284" s="96"/>
      <c r="N284" s="295"/>
      <c r="O284" s="114" t="str">
        <f>IF(OR(W282="",W283=""),"",IF(L284&gt;0,ROUND(IF(M284&gt;0,M284,IF(M282&gt;0,IF(N282=TRUE,ROUND((M282*W284)/W282,0),(M282*W284)/W282),IF(M283&gt;0,IF(N282=TRUE,ROUND((M283*W284)/W283,0),(M283*W284)/W283),IF(M284&gt;0,M284,0)))),2),""))</f>
        <v/>
      </c>
      <c r="P284" s="115" t="str">
        <f t="shared" si="104"/>
        <v/>
      </c>
      <c r="Q284" s="278"/>
      <c r="R284" s="278"/>
      <c r="S284" s="278"/>
      <c r="T284" s="278"/>
      <c r="U284" s="278"/>
      <c r="V284" s="289"/>
      <c r="W284" s="116" t="str">
        <f>IF(L284="","",(SUM(L282:L284)/L284)/(SUM(L282:L284)/L282+SUM(L282:L284)/L283+SUM(L282:L284)/L284))</f>
        <v/>
      </c>
      <c r="X284" s="311"/>
      <c r="Y284" s="298"/>
      <c r="Z284" s="298"/>
      <c r="AA284" s="225">
        <f t="shared" si="107"/>
        <v>0</v>
      </c>
      <c r="AB284" s="225">
        <f t="shared" si="107"/>
        <v>0</v>
      </c>
      <c r="AC284" s="225">
        <f t="shared" si="107"/>
        <v>0</v>
      </c>
      <c r="AD284" s="225">
        <f t="shared" si="107"/>
        <v>0</v>
      </c>
      <c r="AE284" s="225">
        <f t="shared" si="107"/>
        <v>0</v>
      </c>
      <c r="AF284" s="225">
        <f t="shared" si="107"/>
        <v>0</v>
      </c>
      <c r="AG284" s="224">
        <f t="shared" si="107"/>
        <v>0</v>
      </c>
      <c r="AH284" s="223">
        <f t="shared" si="90"/>
        <v>0</v>
      </c>
      <c r="AI284" s="224">
        <f t="shared" si="91"/>
        <v>0</v>
      </c>
      <c r="AJ284" s="223">
        <f t="shared" si="92"/>
        <v>0</v>
      </c>
      <c r="AK284" s="224">
        <f t="shared" si="93"/>
        <v>0</v>
      </c>
      <c r="AL284" s="223">
        <f t="shared" si="94"/>
        <v>0</v>
      </c>
      <c r="AM284" s="224">
        <f t="shared" si="95"/>
        <v>0</v>
      </c>
      <c r="AN284" s="223">
        <f t="shared" si="96"/>
        <v>0</v>
      </c>
      <c r="AO284" s="224">
        <f t="shared" si="97"/>
        <v>0</v>
      </c>
      <c r="AP284" s="223">
        <f t="shared" si="98"/>
        <v>0</v>
      </c>
      <c r="AQ284" s="224">
        <f t="shared" si="99"/>
        <v>0</v>
      </c>
      <c r="AR284" s="223">
        <f t="shared" si="100"/>
        <v>0</v>
      </c>
      <c r="AS284" s="224">
        <f t="shared" si="101"/>
        <v>0</v>
      </c>
      <c r="AT284" s="223">
        <f t="shared" si="102"/>
        <v>0</v>
      </c>
      <c r="AU284" s="225">
        <f t="shared" si="103"/>
        <v>0</v>
      </c>
      <c r="AV284" s="232" t="str">
        <f>IF($B282="","",$B282)</f>
        <v>9</v>
      </c>
    </row>
    <row r="285" spans="1:48" ht="14.5" customHeight="1" x14ac:dyDescent="0.2">
      <c r="A285" s="312" t="str">
        <f>IF(OR(D285="W",D286="W",D287="W",D285="1/2W",D286="1/2W",D287="1/2W",D285="1/2L",D286="1/2L",D287="1/2L"),"OK",IF(OR(D285="L",D286="L",D287="L"),"LOSS",IF(OR(D285="X",D286="X",D287="X"),"Anulado"," ")))</f>
        <v>OK</v>
      </c>
      <c r="B285" s="316" t="str">
        <f>IF(E285="","",$B282)</f>
        <v>9</v>
      </c>
      <c r="C285" s="302" t="str">
        <f>IF(E285=""," ","– "&amp;COUNTIF(B$3:B287,$B285))</f>
        <v>– 8</v>
      </c>
      <c r="D285" s="25" t="s">
        <v>31</v>
      </c>
      <c r="E285" s="325">
        <v>44721.65625</v>
      </c>
      <c r="F285" s="315" t="s">
        <v>548</v>
      </c>
      <c r="G285" s="117" t="s">
        <v>549</v>
      </c>
      <c r="H285" s="306" t="str">
        <f ca="1">IF(E285="","",IF(AND(DAY(E285)&lt;DAY(TODAY()),$A285=" "),"???",IF($A285=" ",IF(AND(DAY(E285)=DAY(TODAY()),HOUR(E285)&lt;=HOUR(NOW())+1),IF(AND(HOUR(E285)+2&lt;=HOUR(NOW()),DAY(E285)&lt;=DAY(TODAY()),MINUTE(E285)&lt;=MINUTE(NOW())),"???",IF(OR(MINUTE(E285)&lt;=MINUTE(NOW()),HOUR(E285)&lt;=HOUR(NOW())),"!!!","")),""),"")))</f>
        <v/>
      </c>
      <c r="I285" s="27" t="s">
        <v>23</v>
      </c>
      <c r="J285" s="175">
        <f>IF(I285="","",IF(_xlfn.XLOOKUP(I285,I$3:I284,$AV$3:AV284,0,,-1)=AV285,_xlfn.XLOOKUP(I285,I$3:I284,J$3:J284,1,,-1)+1,1))</f>
        <v>4</v>
      </c>
      <c r="K285" s="176">
        <f>IF(I285="","",_xlfn.XLOOKUP(I285,I$3:I284,K$3:K284,0,,-1)+IF($D285=" ",1,0))</f>
        <v>0</v>
      </c>
      <c r="L285" s="118">
        <v>1.5549999999999999</v>
      </c>
      <c r="M285" s="119">
        <v>81.06</v>
      </c>
      <c r="N285" s="318" t="b">
        <v>0</v>
      </c>
      <c r="O285" s="102">
        <f>IF(OR(W285="",W286=""),"",ROUND(IF(L287&gt;0,IF(M285&gt;0,M285,IF(M286&gt;0,IF(N285=TRUE,ROUND((M286*W285)/W286,0),(M286*W285)/W286),IF(N285=TRUE,ROUND((M287*W285)/W287,0),(M287*W285)/W287))),IF(M285&gt;0,M285,IF(N285=TRUE,ROUND((M286*W285)/W286,0),(M286*W285)/W286))),2))</f>
        <v>81.06</v>
      </c>
      <c r="P285" s="33">
        <f t="shared" si="104"/>
        <v>126.0483</v>
      </c>
      <c r="Q285" s="301">
        <f>IF($A285="Anulado",0,IF(OR($A285="LOSS",$A285="OK"),IF(OR($D285="W",$D285="1/2W",$D285="1/2L"),P285-O285,IF($D285="L",-O285,0))+IF(OR($D286="W",$D286="1/2W",$D286="1/2L"),P286-O286,IF($D286="L",-O286,0))+IF(OR($D287="W",$D287="1/2W",$D287="1/2L"),P287-O287,IF($D287="L",-O287,0)),IF(AND(OR($D285="W",$D285="1/2W",$D285="1/2L"),D286="W"),P285+P286-SUM(O285:O287)+_xlfn.XLOOKUP("X",D285:D287,O285:O287,0),IF(AND(D285=TRUE,D287="W"),P285+P287-SUM(O285:O287),IF(AND(D286="W",D287="W"),P286+P287-SUM(O285:O287)+_xlfn.XLOOKUP("X",D285:D287,O285:O287,0),IF(L287&gt;0,IF(OR($D285="W",$D285="1/2W",$D285="1/2L"),P285-SUM(O285:O287)+_xlfn.XLOOKUP("X",D285:D287,O285:O287,0),IF(OR($D285="W",$D285="1/2W",$D285="1/2L"),P286-SUM(O285:O287)+_xlfn.XLOOKUP("X",D285:D287,O285:O287,0),IF(OR($D285="W",$D285="1/2W",$D285="1/2L"),P287-SUM(O285:O287)+_xlfn.XLOOKUP("X",D285:D287,O285:O287,0),IF(SUM(P285:P287)/3-SUM(O285:O287)+_xlfn.XLOOKUP("X",D285:D287,O285:O287,0)&gt;0,SUM(P285:P287)/3-SUM(O285:O287)+_xlfn.XLOOKUP("X",D285:D287,O285:O287,0),LARGE(P285:P287,1)-SUM(O285:O287))))),IF(OR($D285="W",$D285="1/2W",$D285="1/2L"),P285-SUM(O285:O286)+_xlfn.XLOOKUP("X",D285:D287,O285:O287,0),IF(OR($D285="W",$D285="1/2W",$D285="1/2L"),P286-SUM(O285:O286)+_xlfn.XLOOKUP("X",D285:D287,O285:O287,0),SUM(P285:P286)/2-SUM(O285:O286)+_xlfn.XLOOKUP("X",D285:D287,O285:O287,0)))))))))</f>
        <v>3.8282999999999952</v>
      </c>
      <c r="R285" s="300">
        <f>IF(Q285=0,0,Q285/SUM(O285:O287))</f>
        <v>3.132302405498278E-2</v>
      </c>
      <c r="S285" s="285">
        <f>IF($B285=$B282,IF(OR($A285="LOSS",$A285="OK",$A285="Anulada"),Q285,0)+S282,IF(OR($A285="LOSS",$A285="OK",$A285="Anulada"),Q285,0))</f>
        <v>18.954679999999996</v>
      </c>
      <c r="T285" s="285">
        <f>IF($B285="",0,IF($B285=$B282,IF(G287="",IF(OR(G285="DNB1",G285="DNB2",G285="AH1(0)",G285="AH2(0)",G285="AH1(1)",G285="AH2(1)",G285="AH1(2)",G285="AH2(2)",G285="AH1(3)",G285="AH2(3)",G285="AH1(4)",G285="AH2(4)"),0,IF(Q285&lt;0,IF(G287="",SMALL(P285:P287,1)-SUM(O285:O287),0),SMALL(P285:P287,1)-SUM(O285:O287))),IF(Q285&lt;0,IF(G287="",SMALL(P285:P287,1)-SUM(O285:O287),0),SMALL(P285:P287,1)-SUM(O285:O287)))+T282,IF(G287="",IF(OR(G285="DNB1",G285="DNB2",G285="AH1(0)",G285="AH2(0)",G285="AH1(1)",G285="AH2(1)",G285="AH1(2)",G285="AH2(2)",G285="AH1(3)",G285="AH2(3)",G285="AH1(4)",G285="AH2(4)"),0,IF(Q285&lt;0,IF(G287="",SMALL(P285:P287,1)-SUM(O285:O287),0),SMALL(P285:P287,1)-SUM(O285:O287))),IF(Q285&lt;0,IF(G287="",SMALL(P285:P287,1)-SUM(O285:O287),0),SMALL(P285:P287,1)-SUM(O285:O287)))))</f>
        <v>-62.522620000000003</v>
      </c>
      <c r="U285" s="285">
        <f>IF($B285=$B282,IF(Q285&lt;0,IF(G287="",Q285,0),Q285)+U282,Q285)</f>
        <v>18.954679999999996</v>
      </c>
      <c r="V285" s="287">
        <f>IF(U285=0,0,U285/X285)</f>
        <v>5.7728817688980916E-2</v>
      </c>
      <c r="W285" s="34">
        <f>IF(L285="","",IF(L287&gt;0,(SUM(L285:L287)/L285)/(SUM(L285:L287)/L285+SUM(L285:L287)/L286+SUM(L285:L287)/L287),L286/SUM(L285:L286)))</f>
        <v>0.48396017699115051</v>
      </c>
      <c r="X285" s="322">
        <f>IF($B285=$B282,X282+SUM(O285:O287),SUM(O285:O287))</f>
        <v>328.34000000000003</v>
      </c>
      <c r="Y285" s="285">
        <f>IF($A285=" ",SUM(O285:O287),0)+Y282</f>
        <v>0</v>
      </c>
      <c r="Z285" s="285">
        <f>IF($B285="","",Z282+Q285)</f>
        <v>90.194208208955132</v>
      </c>
      <c r="AA285" s="225">
        <f t="shared" si="107"/>
        <v>0</v>
      </c>
      <c r="AB285" s="225">
        <f t="shared" si="107"/>
        <v>0</v>
      </c>
      <c r="AC285" s="225">
        <f t="shared" si="107"/>
        <v>0</v>
      </c>
      <c r="AD285" s="225">
        <f t="shared" si="107"/>
        <v>0</v>
      </c>
      <c r="AE285" s="225">
        <f t="shared" si="107"/>
        <v>0</v>
      </c>
      <c r="AF285" s="227">
        <f t="shared" si="107"/>
        <v>44.988299999999995</v>
      </c>
      <c r="AG285" s="224">
        <f t="shared" si="107"/>
        <v>0</v>
      </c>
      <c r="AH285" s="223">
        <f t="shared" si="90"/>
        <v>0</v>
      </c>
      <c r="AI285" s="224">
        <f t="shared" si="91"/>
        <v>0</v>
      </c>
      <c r="AJ285" s="223">
        <f t="shared" si="92"/>
        <v>0</v>
      </c>
      <c r="AK285" s="224">
        <f t="shared" si="93"/>
        <v>0</v>
      </c>
      <c r="AL285" s="223">
        <f t="shared" si="94"/>
        <v>0</v>
      </c>
      <c r="AM285" s="224">
        <f t="shared" si="95"/>
        <v>0</v>
      </c>
      <c r="AN285" s="223">
        <f t="shared" si="96"/>
        <v>0</v>
      </c>
      <c r="AO285" s="224">
        <f t="shared" si="97"/>
        <v>0</v>
      </c>
      <c r="AP285" s="223">
        <f t="shared" si="98"/>
        <v>0</v>
      </c>
      <c r="AQ285" s="224">
        <f t="shared" si="99"/>
        <v>0</v>
      </c>
      <c r="AR285" s="223">
        <f t="shared" si="100"/>
        <v>1</v>
      </c>
      <c r="AS285" s="224">
        <f t="shared" si="101"/>
        <v>0</v>
      </c>
      <c r="AT285" s="223">
        <f t="shared" si="102"/>
        <v>0</v>
      </c>
      <c r="AU285" s="225">
        <f t="shared" si="103"/>
        <v>0</v>
      </c>
      <c r="AV285" s="231" t="str">
        <f>IF($B285="","",$B285)</f>
        <v>9</v>
      </c>
    </row>
    <row r="286" spans="1:48" ht="14.5" customHeight="1" x14ac:dyDescent="0.2">
      <c r="A286" s="308"/>
      <c r="B286" s="282"/>
      <c r="C286" s="303"/>
      <c r="D286" s="39" t="s">
        <v>28</v>
      </c>
      <c r="E286" s="277"/>
      <c r="F286" s="291"/>
      <c r="G286" s="120" t="s">
        <v>277</v>
      </c>
      <c r="H286" s="277"/>
      <c r="I286" s="42" t="s">
        <v>20</v>
      </c>
      <c r="J286" s="177">
        <f>IF(I286="","",IF(_xlfn.XLOOKUP(I286,I$3:I285,$AV$3:AV285,0,,-1)=AV286,_xlfn.XLOOKUP(I286,I$3:I285,J$3:J285,1,,-1)+1,1))</f>
        <v>8</v>
      </c>
      <c r="K286" s="178">
        <f>IF(I286="","",_xlfn.XLOOKUP(I286,I$3:I285,K$3:K285,0,,-1)+IF($D286=" ",1,0))</f>
        <v>0</v>
      </c>
      <c r="L286" s="121">
        <v>2.5</v>
      </c>
      <c r="M286" s="122">
        <v>18</v>
      </c>
      <c r="N286" s="294"/>
      <c r="O286" s="47">
        <f>IF(OR(W285="",W286=""),"",ROUND(IF(L287&gt;0,IF(M286&gt;0,M286,IF(M285&gt;0,IF(N285=TRUE,ROUND((M285*W286)/W285,0),(M285*W286)/W285),IF(M286&gt;0,IF(N285=TRUE,ROUND(M286,0),M286),IF(M287&gt;0,IF(N285=TRUE,ROUND(O287*W286/W287,0),O287*W286/W287),0)))),IF(M286&gt;0,M286,IF(N285=TRUE,ROUND((M285*W286)/W285,0),(M285*W286)/W285))),2))</f>
        <v>18</v>
      </c>
      <c r="P286" s="48">
        <f t="shared" si="104"/>
        <v>45</v>
      </c>
      <c r="Q286" s="277"/>
      <c r="R286" s="286"/>
      <c r="S286" s="286"/>
      <c r="T286" s="286"/>
      <c r="U286" s="286"/>
      <c r="V286" s="288"/>
      <c r="W286" s="49">
        <f>IF(L286="","",IF(L287&gt;0,(SUM(L285:L287)/L286)/(SUM(L285:L287)/L285+SUM(L285:L287)/L286+SUM(L285:L287)/L287),L285/SUM(L285:L286)))</f>
        <v>0.30102323008849563</v>
      </c>
      <c r="X286" s="311"/>
      <c r="Y286" s="298"/>
      <c r="Z286" s="298"/>
      <c r="AA286" s="225">
        <f t="shared" si="107"/>
        <v>0</v>
      </c>
      <c r="AB286" s="225">
        <f t="shared" si="107"/>
        <v>0</v>
      </c>
      <c r="AC286" s="227">
        <f t="shared" si="107"/>
        <v>-18</v>
      </c>
      <c r="AD286" s="225">
        <f t="shared" si="107"/>
        <v>0</v>
      </c>
      <c r="AE286" s="225">
        <f t="shared" si="107"/>
        <v>0</v>
      </c>
      <c r="AF286" s="225">
        <f t="shared" si="107"/>
        <v>0</v>
      </c>
      <c r="AG286" s="224">
        <f t="shared" si="107"/>
        <v>0</v>
      </c>
      <c r="AH286" s="223">
        <f t="shared" si="90"/>
        <v>0</v>
      </c>
      <c r="AI286" s="224">
        <f t="shared" si="91"/>
        <v>0</v>
      </c>
      <c r="AJ286" s="223">
        <f t="shared" si="92"/>
        <v>0</v>
      </c>
      <c r="AK286" s="224">
        <f t="shared" si="93"/>
        <v>0</v>
      </c>
      <c r="AL286" s="223">
        <f t="shared" si="94"/>
        <v>0</v>
      </c>
      <c r="AM286" s="224">
        <f t="shared" si="95"/>
        <v>1</v>
      </c>
      <c r="AN286" s="223">
        <f t="shared" si="96"/>
        <v>0</v>
      </c>
      <c r="AO286" s="224">
        <f t="shared" si="97"/>
        <v>0</v>
      </c>
      <c r="AP286" s="223">
        <f t="shared" si="98"/>
        <v>0</v>
      </c>
      <c r="AQ286" s="224">
        <f t="shared" si="99"/>
        <v>0</v>
      </c>
      <c r="AR286" s="223">
        <f t="shared" si="100"/>
        <v>0</v>
      </c>
      <c r="AS286" s="224">
        <f t="shared" si="101"/>
        <v>0</v>
      </c>
      <c r="AT286" s="223">
        <f t="shared" si="102"/>
        <v>0</v>
      </c>
      <c r="AU286" s="225">
        <f t="shared" si="103"/>
        <v>0</v>
      </c>
      <c r="AV286" s="231" t="str">
        <f>IF($B285="","",$B285)</f>
        <v>9</v>
      </c>
    </row>
    <row r="287" spans="1:48" ht="14.5" customHeight="1" x14ac:dyDescent="0.2">
      <c r="A287" s="309"/>
      <c r="B287" s="283"/>
      <c r="C287" s="304"/>
      <c r="D287" s="54" t="s">
        <v>28</v>
      </c>
      <c r="E287" s="278"/>
      <c r="F287" s="292"/>
      <c r="G287" s="123" t="s">
        <v>550</v>
      </c>
      <c r="H287" s="278"/>
      <c r="I287" s="124" t="s">
        <v>20</v>
      </c>
      <c r="J287" s="181">
        <f>IF(I287="","",IF(_xlfn.XLOOKUP(I287,I$3:I286,$AV$3:AV286,0,,-1)=AV287,_xlfn.XLOOKUP(I287,I$3:I286,J$3:J286,1,,-1)+1,1))</f>
        <v>9</v>
      </c>
      <c r="K287" s="182">
        <f>IF(I287="","",_xlfn.XLOOKUP(I287,I$3:I286,K$3:K286,0,,-1)+IF($D287=" ",1,0))</f>
        <v>0</v>
      </c>
      <c r="L287" s="127">
        <v>3.5</v>
      </c>
      <c r="M287" s="128">
        <v>23.16</v>
      </c>
      <c r="N287" s="295"/>
      <c r="O287" s="129">
        <f>IF(OR(W285="",W286=""),"",IF(L287&gt;0,ROUND(IF(M287&gt;0,M287,IF(M285&gt;0,IF(N285=TRUE,ROUND((M285*W287)/W285,0),(M285*W287)/W285),IF(M286&gt;0,IF(N285=TRUE,ROUND((M286*W287)/W286,0),(M286*W287)/W286),IF(M287&gt;0,M287,0)))),2),""))</f>
        <v>23.16</v>
      </c>
      <c r="P287" s="130">
        <f t="shared" si="104"/>
        <v>81.06</v>
      </c>
      <c r="Q287" s="278"/>
      <c r="R287" s="278"/>
      <c r="S287" s="278"/>
      <c r="T287" s="278"/>
      <c r="U287" s="278"/>
      <c r="V287" s="289"/>
      <c r="W287" s="131">
        <f>IF(L287="","",(SUM(L285:L287)/L287)/(SUM(L285:L287)/L285+SUM(L285:L287)/L286+SUM(L285:L287)/L287))</f>
        <v>0.21501659292035399</v>
      </c>
      <c r="X287" s="311"/>
      <c r="Y287" s="298"/>
      <c r="Z287" s="298"/>
      <c r="AA287" s="225">
        <f t="shared" si="107"/>
        <v>0</v>
      </c>
      <c r="AB287" s="225">
        <f t="shared" si="107"/>
        <v>0</v>
      </c>
      <c r="AC287" s="227">
        <f t="shared" si="107"/>
        <v>-23.16</v>
      </c>
      <c r="AD287" s="225">
        <f t="shared" si="107"/>
        <v>0</v>
      </c>
      <c r="AE287" s="225">
        <f t="shared" si="107"/>
        <v>0</v>
      </c>
      <c r="AF287" s="225">
        <f t="shared" si="107"/>
        <v>0</v>
      </c>
      <c r="AG287" s="224">
        <f t="shared" si="107"/>
        <v>0</v>
      </c>
      <c r="AH287" s="223">
        <f t="shared" si="90"/>
        <v>0</v>
      </c>
      <c r="AI287" s="224">
        <f t="shared" si="91"/>
        <v>0</v>
      </c>
      <c r="AJ287" s="223">
        <f t="shared" si="92"/>
        <v>0</v>
      </c>
      <c r="AK287" s="224">
        <f t="shared" si="93"/>
        <v>0</v>
      </c>
      <c r="AL287" s="223">
        <f t="shared" si="94"/>
        <v>0</v>
      </c>
      <c r="AM287" s="224">
        <f t="shared" si="95"/>
        <v>1</v>
      </c>
      <c r="AN287" s="223">
        <f t="shared" si="96"/>
        <v>0</v>
      </c>
      <c r="AO287" s="224">
        <f t="shared" si="97"/>
        <v>0</v>
      </c>
      <c r="AP287" s="223">
        <f t="shared" si="98"/>
        <v>0</v>
      </c>
      <c r="AQ287" s="224">
        <f t="shared" si="99"/>
        <v>0</v>
      </c>
      <c r="AR287" s="223">
        <f t="shared" si="100"/>
        <v>0</v>
      </c>
      <c r="AS287" s="224">
        <f t="shared" si="101"/>
        <v>0</v>
      </c>
      <c r="AT287" s="223">
        <f t="shared" si="102"/>
        <v>0</v>
      </c>
      <c r="AU287" s="225">
        <f t="shared" si="103"/>
        <v>0</v>
      </c>
      <c r="AV287" s="231" t="str">
        <f>IF($B285="","",$B285)</f>
        <v>9</v>
      </c>
    </row>
    <row r="288" spans="1:48" ht="14.5" customHeight="1" x14ac:dyDescent="0.2">
      <c r="A288" s="307" t="str">
        <f>IF(OR(D288="W",D289="W",D290="W",D288="1/2W",D289="1/2W",D290="1/2W",D288="1/2L",D289="1/2L",D290="1/2L"),"OK",IF(OR(D288="L",D289="L",D290="L"),"LOSS",IF(OR(D288="X",D289="X",D290="X"),"Anulado"," ")))</f>
        <v>OK</v>
      </c>
      <c r="B288" s="317" t="str">
        <f>IF(E288="","",$B285)</f>
        <v>9</v>
      </c>
      <c r="C288" s="305" t="str">
        <f>IF(E288=""," ","– "&amp;COUNTIF(B$3:B290,$B288))</f>
        <v>– 9</v>
      </c>
      <c r="D288" s="65" t="s">
        <v>28</v>
      </c>
      <c r="E288" s="326">
        <v>44721.833333333336</v>
      </c>
      <c r="F288" s="314" t="s">
        <v>551</v>
      </c>
      <c r="G288" s="66" t="s">
        <v>550</v>
      </c>
      <c r="H288" s="313" t="str">
        <f ca="1">IF(E288="","",IF(AND(DAY(E288)&lt;DAY(TODAY()),$A288=" "),"???",IF($A288=" ",IF(AND(DAY(E288)=DAY(TODAY()),HOUR(E288)&lt;=HOUR(NOW())+1),IF(AND(HOUR(E288)+2&lt;=HOUR(NOW()),DAY(E288)&lt;=DAY(TODAY()),MINUTE(E288)&lt;=MINUTE(NOW())),"???",IF(OR(MINUTE(E288)&lt;=MINUTE(NOW()),HOUR(E288)&lt;=HOUR(NOW())),"!!!","")),""),"")))</f>
        <v/>
      </c>
      <c r="I288" s="67" t="s">
        <v>20</v>
      </c>
      <c r="J288" s="69">
        <f>IF(I288="","",IF(_xlfn.XLOOKUP(I288,I$3:I287,$AV$3:AV287,0,,-1)=AV288,_xlfn.XLOOKUP(I288,I$3:I287,J$3:J287,1,,-1)+1,1))</f>
        <v>10</v>
      </c>
      <c r="K288" s="173">
        <f>IF(I288="","",_xlfn.XLOOKUP(I288,I$3:I287,K$3:K287,0,,-1)+IF($D288=" ",1,0))</f>
        <v>0</v>
      </c>
      <c r="L288" s="70">
        <v>3.2</v>
      </c>
      <c r="M288" s="71"/>
      <c r="N288" s="293" t="b">
        <v>0</v>
      </c>
      <c r="O288" s="72">
        <f>IF(OR(W288="",W289=""),"",ROUND(IF(L290&gt;0,IF(M288&gt;0,M288,IF(M289&gt;0,IF(N288=TRUE,ROUND((M289*W288)/W289,0),(M289*W288)/W289),IF(N288=TRUE,ROUND((M290*W288)/W290,0),(M290*W288)/W290))),IF(M288&gt;0,M288,IF(N288=TRUE,ROUND((M289*W288)/W289,0),(M289*W288)/W289))),2))</f>
        <v>12.21</v>
      </c>
      <c r="P288" s="73">
        <f t="shared" si="104"/>
        <v>39.072000000000003</v>
      </c>
      <c r="Q288" s="320">
        <f>IF($A288="Anulado",0,IF(OR($A288="LOSS",$A288="OK"),IF(OR($D288="W",$D288="1/2W",$D288="1/2L"),P288-O288,IF($D288="L",-O288,0))+IF(OR($D289="W",$D289="1/2W",$D289="1/2L"),P289-O289,IF($D289="L",-O289,0))+IF(OR($D290="W",$D290="1/2W",$D290="1/2L"),P290-O290,IF($D290="L",-O290,0)),IF(AND(OR($D288="W",$D288="1/2W",$D288="1/2L"),D289="W"),P288+P289-SUM(O288:O290)+_xlfn.XLOOKUP("X",D288:D290,O288:O290,0),IF(AND(D288=TRUE,D290="W"),P288+P290-SUM(O288:O290),IF(AND(D289="W",D290="W"),P289+P290-SUM(O288:O290)+_xlfn.XLOOKUP("X",D288:D290,O288:O290,0),IF(L290&gt;0,IF(OR($D288="W",$D288="1/2W",$D288="1/2L"),P288-SUM(O288:O290)+_xlfn.XLOOKUP("X",D288:D290,O288:O290,0),IF(OR($D288="W",$D288="1/2W",$D288="1/2L"),P289-SUM(O288:O290)+_xlfn.XLOOKUP("X",D288:D290,O288:O290,0),IF(OR($D288="W",$D288="1/2W",$D288="1/2L"),P290-SUM(O288:O290)+_xlfn.XLOOKUP("X",D288:D290,O288:O290,0),IF(SUM(P288:P290)/3-SUM(O288:O290)+_xlfn.XLOOKUP("X",D288:D290,O288:O290,0)&gt;0,SUM(P288:P290)/3-SUM(O288:O290)+_xlfn.XLOOKUP("X",D288:D290,O288:O290,0),LARGE(P288:P290,1)-SUM(O288:O290))))),IF(OR($D288="W",$D288="1/2W",$D288="1/2L"),P288-SUM(O288:O289)+_xlfn.XLOOKUP("X",D288:D290,O288:O290,0),IF(OR($D288="W",$D288="1/2W",$D288="1/2L"),P289-SUM(O288:O289)+_xlfn.XLOOKUP("X",D288:D290,O288:O290,0),SUM(P288:P289)/2-SUM(O288:O289)+_xlfn.XLOOKUP("X",D288:D290,O288:O290,0)))))))))</f>
        <v>0.81500000000000128</v>
      </c>
      <c r="R288" s="319">
        <f>IF(Q288=0,0,Q288/SUM(O288:O290))</f>
        <v>2.1301620491374833E-2</v>
      </c>
      <c r="S288" s="296">
        <f>IF($B288=$B285,IF(OR($A288="LOSS",$A288="OK",$A288="Anulada"),Q288,0)+S285,IF(OR($A288="LOSS",$A288="OK",$A288="Anulada"),Q288,0))</f>
        <v>19.769679999999997</v>
      </c>
      <c r="T288" s="296">
        <f>IF($B288=$B285,IF(Q288&lt;0,IF(G290="",Q288,0),Q288)+T285,Q288)</f>
        <v>-61.707620000000006</v>
      </c>
      <c r="U288" s="296">
        <f>IF($B288=$B285,IF(Q288&lt;0,IF(G290="",Q288,0),Q288)+U285,Q288)</f>
        <v>19.769679999999997</v>
      </c>
      <c r="V288" s="323">
        <f>IF(U288=0,0,U288/X288)</f>
        <v>5.3927114020731033E-2</v>
      </c>
      <c r="W288" s="74">
        <f>IF(L288="","",IF(L290&gt;0,(SUM(L288:L290)/L288)/(SUM(L288:L290)/L288+SUM(L288:L290)/L289+SUM(L288:L290)/L290),L289/SUM(L288:L289)))</f>
        <v>0.31914893617021273</v>
      </c>
      <c r="X288" s="321">
        <f>IF($B288=$B285,X285+SUM(O288:O290),SUM(O288:O290))</f>
        <v>366.6</v>
      </c>
      <c r="Y288" s="296">
        <f>IF($A288=" ",SUM(O288:O290),0)+Y285</f>
        <v>0</v>
      </c>
      <c r="Z288" s="296">
        <f>IF($B288="","",Z285+Q288)</f>
        <v>91.00920820895513</v>
      </c>
      <c r="AA288" s="225">
        <f t="shared" si="107"/>
        <v>0</v>
      </c>
      <c r="AB288" s="225">
        <f t="shared" si="107"/>
        <v>0</v>
      </c>
      <c r="AC288" s="227">
        <f t="shared" si="107"/>
        <v>-12.21</v>
      </c>
      <c r="AD288" s="225">
        <f t="shared" si="107"/>
        <v>0</v>
      </c>
      <c r="AE288" s="225">
        <f t="shared" si="107"/>
        <v>0</v>
      </c>
      <c r="AF288" s="225">
        <f t="shared" si="107"/>
        <v>0</v>
      </c>
      <c r="AG288" s="224">
        <f t="shared" si="107"/>
        <v>0</v>
      </c>
      <c r="AH288" s="223">
        <f t="shared" si="90"/>
        <v>0</v>
      </c>
      <c r="AI288" s="224">
        <f t="shared" si="91"/>
        <v>0</v>
      </c>
      <c r="AJ288" s="223">
        <f t="shared" si="92"/>
        <v>0</v>
      </c>
      <c r="AK288" s="224">
        <f t="shared" si="93"/>
        <v>0</v>
      </c>
      <c r="AL288" s="223">
        <f t="shared" si="94"/>
        <v>0</v>
      </c>
      <c r="AM288" s="224">
        <f t="shared" si="95"/>
        <v>1</v>
      </c>
      <c r="AN288" s="223">
        <f t="shared" si="96"/>
        <v>0</v>
      </c>
      <c r="AO288" s="224">
        <f t="shared" si="97"/>
        <v>0</v>
      </c>
      <c r="AP288" s="223">
        <f t="shared" si="98"/>
        <v>0</v>
      </c>
      <c r="AQ288" s="224">
        <f t="shared" si="99"/>
        <v>0</v>
      </c>
      <c r="AR288" s="223">
        <f t="shared" si="100"/>
        <v>0</v>
      </c>
      <c r="AS288" s="224">
        <f t="shared" si="101"/>
        <v>0</v>
      </c>
      <c r="AT288" s="223">
        <f t="shared" si="102"/>
        <v>0</v>
      </c>
      <c r="AU288" s="225">
        <f t="shared" si="103"/>
        <v>0</v>
      </c>
      <c r="AV288" s="232" t="str">
        <f>IF($B288="","",$B288)</f>
        <v>9</v>
      </c>
    </row>
    <row r="289" spans="1:48" ht="14.5" customHeight="1" x14ac:dyDescent="0.2">
      <c r="A289" s="308"/>
      <c r="B289" s="282"/>
      <c r="C289" s="303"/>
      <c r="D289" s="79" t="s">
        <v>31</v>
      </c>
      <c r="E289" s="277"/>
      <c r="F289" s="291"/>
      <c r="G289" s="80" t="s">
        <v>552</v>
      </c>
      <c r="H289" s="277"/>
      <c r="I289" s="81" t="s">
        <v>21</v>
      </c>
      <c r="J289" s="83">
        <f>IF(I289="","",IF(_xlfn.XLOOKUP(I289,I$3:I288,$AV$3:AV288,0,,-1)=AV289,_xlfn.XLOOKUP(I289,I$3:I288,J$3:J288,1,,-1)+1,1))</f>
        <v>3</v>
      </c>
      <c r="K289" s="174">
        <f>IF(I289="","",_xlfn.XLOOKUP(I289,I$3:I288,K$3:K288,0,,-1)+IF($D289=" ",1,0))</f>
        <v>0</v>
      </c>
      <c r="L289" s="84">
        <v>1.5</v>
      </c>
      <c r="M289" s="85">
        <v>26.05</v>
      </c>
      <c r="N289" s="294"/>
      <c r="O289" s="86">
        <f>IF(OR(W288="",W289=""),"",ROUND(IF(L290&gt;0,IF(M289&gt;0,M289,IF(M288&gt;0,IF(N288=TRUE,ROUND((M288*W289)/W288,0),(M288*W289)/W288),IF(M289&gt;0,IF(N288=TRUE,ROUND(M289,0),M289),IF(M290&gt;0,IF(N288=TRUE,ROUND(O290*W289/W290,0),O290*W289/W290),0)))),IF(M289&gt;0,M289,IF(N288=TRUE,ROUND((M288*W289)/W288,0),(M288*W289)/W288))),2))</f>
        <v>26.05</v>
      </c>
      <c r="P289" s="87">
        <f t="shared" si="104"/>
        <v>39.075000000000003</v>
      </c>
      <c r="Q289" s="277"/>
      <c r="R289" s="286"/>
      <c r="S289" s="286"/>
      <c r="T289" s="286"/>
      <c r="U289" s="286"/>
      <c r="V289" s="288"/>
      <c r="W289" s="88">
        <f>IF(L289="","",IF(L290&gt;0,(SUM(L288:L290)/L289)/(SUM(L288:L290)/L288+SUM(L288:L290)/L289+SUM(L288:L290)/L290),L288/SUM(L288:L289)))</f>
        <v>0.68085106382978722</v>
      </c>
      <c r="X289" s="311"/>
      <c r="Y289" s="298"/>
      <c r="Z289" s="298"/>
      <c r="AA289" s="225">
        <f t="shared" si="107"/>
        <v>0</v>
      </c>
      <c r="AB289" s="225">
        <f t="shared" si="107"/>
        <v>0</v>
      </c>
      <c r="AC289" s="225">
        <f t="shared" si="107"/>
        <v>0</v>
      </c>
      <c r="AD289" s="227">
        <f t="shared" si="107"/>
        <v>13.025000000000002</v>
      </c>
      <c r="AE289" s="225">
        <f t="shared" si="107"/>
        <v>0</v>
      </c>
      <c r="AF289" s="225">
        <f t="shared" si="107"/>
        <v>0</v>
      </c>
      <c r="AG289" s="224">
        <f t="shared" si="107"/>
        <v>0</v>
      </c>
      <c r="AH289" s="223">
        <f t="shared" si="90"/>
        <v>0</v>
      </c>
      <c r="AI289" s="224">
        <f t="shared" si="91"/>
        <v>0</v>
      </c>
      <c r="AJ289" s="223">
        <f t="shared" si="92"/>
        <v>0</v>
      </c>
      <c r="AK289" s="224">
        <f t="shared" si="93"/>
        <v>0</v>
      </c>
      <c r="AL289" s="223">
        <f t="shared" si="94"/>
        <v>0</v>
      </c>
      <c r="AM289" s="224">
        <f t="shared" si="95"/>
        <v>0</v>
      </c>
      <c r="AN289" s="223">
        <f t="shared" si="96"/>
        <v>1</v>
      </c>
      <c r="AO289" s="224">
        <f t="shared" si="97"/>
        <v>0</v>
      </c>
      <c r="AP289" s="223">
        <f t="shared" si="98"/>
        <v>0</v>
      </c>
      <c r="AQ289" s="224">
        <f t="shared" si="99"/>
        <v>0</v>
      </c>
      <c r="AR289" s="223">
        <f t="shared" si="100"/>
        <v>0</v>
      </c>
      <c r="AS289" s="224">
        <f t="shared" si="101"/>
        <v>0</v>
      </c>
      <c r="AT289" s="223">
        <f t="shared" si="102"/>
        <v>0</v>
      </c>
      <c r="AU289" s="225">
        <f t="shared" si="103"/>
        <v>0</v>
      </c>
      <c r="AV289" s="232" t="str">
        <f>IF($B288="","",$B288)</f>
        <v>9</v>
      </c>
    </row>
    <row r="290" spans="1:48" ht="14.5" customHeight="1" x14ac:dyDescent="0.2">
      <c r="A290" s="309"/>
      <c r="B290" s="283"/>
      <c r="C290" s="304"/>
      <c r="D290" s="90" t="s">
        <v>32</v>
      </c>
      <c r="E290" s="278"/>
      <c r="F290" s="292"/>
      <c r="G290" s="109"/>
      <c r="H290" s="278"/>
      <c r="I290" s="110"/>
      <c r="J290" s="112" t="str">
        <f>IF(I290="","",IF(_xlfn.XLOOKUP(I290,I$3:I289,$AV$3:AV289,0,,-1)=AV290,_xlfn.XLOOKUP(I290,I$3:I289,J$3:J289,1,,-1)+1,1))</f>
        <v/>
      </c>
      <c r="K290" s="115" t="str">
        <f>IF(I290="","",_xlfn.XLOOKUP(I290,I$3:I289,K$3:K289,0,,-1)+IF($D290=" ",1,0))</f>
        <v/>
      </c>
      <c r="L290" s="113"/>
      <c r="M290" s="96"/>
      <c r="N290" s="295"/>
      <c r="O290" s="114" t="str">
        <f>IF(OR(W288="",W289=""),"",IF(L290&gt;0,ROUND(IF(M290&gt;0,M290,IF(M288&gt;0,IF(N288=TRUE,ROUND((M288*W290)/W288,0),(M288*W290)/W288),IF(M289&gt;0,IF(N288=TRUE,ROUND((M289*W290)/W289,0),(M289*W290)/W289),IF(M290&gt;0,M290,0)))),2),""))</f>
        <v/>
      </c>
      <c r="P290" s="115" t="str">
        <f t="shared" si="104"/>
        <v/>
      </c>
      <c r="Q290" s="278"/>
      <c r="R290" s="278"/>
      <c r="S290" s="278"/>
      <c r="T290" s="278"/>
      <c r="U290" s="278"/>
      <c r="V290" s="289"/>
      <c r="W290" s="116" t="str">
        <f>IF(L290="","",(SUM(L288:L290)/L290)/(SUM(L288:L290)/L288+SUM(L288:L290)/L289+SUM(L288:L290)/L290))</f>
        <v/>
      </c>
      <c r="X290" s="311"/>
      <c r="Y290" s="298"/>
      <c r="Z290" s="298"/>
      <c r="AA290" s="225">
        <f t="shared" si="107"/>
        <v>0</v>
      </c>
      <c r="AB290" s="225">
        <f t="shared" si="107"/>
        <v>0</v>
      </c>
      <c r="AC290" s="225">
        <f t="shared" si="107"/>
        <v>0</v>
      </c>
      <c r="AD290" s="225">
        <f t="shared" si="107"/>
        <v>0</v>
      </c>
      <c r="AE290" s="225">
        <f t="shared" si="107"/>
        <v>0</v>
      </c>
      <c r="AF290" s="225">
        <f t="shared" si="107"/>
        <v>0</v>
      </c>
      <c r="AG290" s="224">
        <f t="shared" si="107"/>
        <v>0</v>
      </c>
      <c r="AH290" s="223">
        <f t="shared" si="90"/>
        <v>0</v>
      </c>
      <c r="AI290" s="224">
        <f t="shared" si="91"/>
        <v>0</v>
      </c>
      <c r="AJ290" s="223">
        <f t="shared" si="92"/>
        <v>0</v>
      </c>
      <c r="AK290" s="224">
        <f t="shared" si="93"/>
        <v>0</v>
      </c>
      <c r="AL290" s="223">
        <f t="shared" si="94"/>
        <v>0</v>
      </c>
      <c r="AM290" s="224">
        <f t="shared" si="95"/>
        <v>0</v>
      </c>
      <c r="AN290" s="223">
        <f t="shared" si="96"/>
        <v>0</v>
      </c>
      <c r="AO290" s="224">
        <f t="shared" si="97"/>
        <v>0</v>
      </c>
      <c r="AP290" s="223">
        <f t="shared" si="98"/>
        <v>0</v>
      </c>
      <c r="AQ290" s="224">
        <f t="shared" si="99"/>
        <v>0</v>
      </c>
      <c r="AR290" s="223">
        <f t="shared" si="100"/>
        <v>0</v>
      </c>
      <c r="AS290" s="224">
        <f t="shared" si="101"/>
        <v>0</v>
      </c>
      <c r="AT290" s="223">
        <f t="shared" si="102"/>
        <v>0</v>
      </c>
      <c r="AU290" s="225">
        <f t="shared" si="103"/>
        <v>0</v>
      </c>
      <c r="AV290" s="232" t="str">
        <f>IF($B288="","",$B288)</f>
        <v>9</v>
      </c>
    </row>
    <row r="291" spans="1:48" ht="14.5" customHeight="1" x14ac:dyDescent="0.2">
      <c r="A291" s="312" t="str">
        <f>IF(OR(D291="W",D292="W",D293="W",D291="1/2W",D292="1/2W",D293="1/2W",D291="1/2L",D292="1/2L",D293="1/2L"),"OK",IF(OR(D291="L",D292="L",D293="L"),"LOSS",IF(OR(D291="X",D292="X",D293="X"),"Anulado"," ")))</f>
        <v>OK</v>
      </c>
      <c r="B291" s="316" t="str">
        <f>IF(E291="","",$B288)</f>
        <v>9</v>
      </c>
      <c r="C291" s="302" t="str">
        <f>IF(E291=""," ","– "&amp;COUNTIF(B$3:B293,$B291))</f>
        <v>– 10</v>
      </c>
      <c r="D291" s="263" t="s">
        <v>31</v>
      </c>
      <c r="E291" s="325">
        <v>44722.53125</v>
      </c>
      <c r="F291" s="315" t="s">
        <v>553</v>
      </c>
      <c r="G291" s="117" t="s">
        <v>554</v>
      </c>
      <c r="H291" s="306" t="str">
        <f ca="1">IF(E291="","",IF(AND(DAY(E291)&lt;DAY(TODAY()),$A291=" "),"???",IF($A291=" ",IF(AND(DAY(E291)=DAY(TODAY()),HOUR(E291)&lt;=HOUR(NOW())+1),IF(AND(HOUR(E291)+2&lt;=HOUR(NOW()),DAY(E291)&lt;=DAY(TODAY()),MINUTE(E291)&lt;=MINUTE(NOW())),"???",IF(OR(MINUTE(E291)&lt;=MINUTE(NOW()),HOUR(E291)&lt;=HOUR(NOW())),"!!!","")),""),"")))</f>
        <v/>
      </c>
      <c r="I291" s="27" t="s">
        <v>19</v>
      </c>
      <c r="J291" s="175">
        <f>IF(I291="","",IF(_xlfn.XLOOKUP(I291,I$3:I290,$AV$3:AV290,0,,-1)=AV291,_xlfn.XLOOKUP(I291,I$3:I290,J$3:J290,1,,-1)+1,1))</f>
        <v>3</v>
      </c>
      <c r="K291" s="176">
        <f>IF(I291="","",_xlfn.XLOOKUP(I291,I$3:I290,K$3:K290,0,,-1)+IF($D291=" ",1,0))</f>
        <v>0</v>
      </c>
      <c r="L291" s="118">
        <v>1.95</v>
      </c>
      <c r="M291" s="119">
        <v>500</v>
      </c>
      <c r="N291" s="318" t="b">
        <v>0</v>
      </c>
      <c r="O291" s="102">
        <f>IF(OR(W291="",W292=""),"",ROUND(IF(L293&gt;0,IF(M291&gt;0,M291,IF(M292&gt;0,IF(N291=TRUE,ROUND((M292*W291)/W292,0),(M292*W291)/W292),IF(N291=TRUE,ROUND((M293*W291)/W293,0),(M293*W291)/W293))),IF(M291&gt;0,M291,IF(N291=TRUE,ROUND((M292*W291)/W292,0),(M292*W291)/W292))),2))</f>
        <v>500</v>
      </c>
      <c r="P291" s="33">
        <f t="shared" si="104"/>
        <v>975</v>
      </c>
      <c r="Q291" s="301">
        <f>IF($A291="Anulado",0,IF(OR($A291="LOSS",$A291="OK"),IF(OR($D291="W",$D291="1/2W",$D291="1/2L"),P291-O291,IF($D291="L",-O291,0))+IF(OR($D292="W",$D292="1/2W",$D292="1/2L"),P292-O292,IF($D292="L",-O292,0))+IF(OR($D293="W",$D293="1/2W",$D293="1/2L"),P293-O293,IF($D293="L",-O293,0)),IF(AND(OR($D291="W",$D291="1/2W",$D291="1/2L"),D292="W"),P291+P292-SUM(O291:O293)+_xlfn.XLOOKUP("X",D291:D293,O291:O293,0),IF(AND(D291=TRUE,D293="W"),P291+P293-SUM(O291:O293),IF(AND(D292="W",D293="W"),P292+P293-SUM(O291:O293)+_xlfn.XLOOKUP("X",D291:D293,O291:O293,0),IF(L293&gt;0,IF(OR($D291="W",$D291="1/2W",$D291="1/2L"),P291-SUM(O291:O293)+_xlfn.XLOOKUP("X",D291:D293,O291:O293,0),IF(OR($D291="W",$D291="1/2W",$D291="1/2L"),P292-SUM(O291:O293)+_xlfn.XLOOKUP("X",D291:D293,O291:O293,0),IF(OR($D291="W",$D291="1/2W",$D291="1/2L"),P293-SUM(O291:O293)+_xlfn.XLOOKUP("X",D291:D293,O291:O293,0),IF(SUM(P291:P293)/3-SUM(O291:O293)+_xlfn.XLOOKUP("X",D291:D293,O291:O293,0)&gt;0,SUM(P291:P293)/3-SUM(O291:O293)+_xlfn.XLOOKUP("X",D291:D293,O291:O293,0),LARGE(P291:P293,1)-SUM(O291:O293))))),IF(OR($D291="W",$D291="1/2W",$D291="1/2L"),P291-SUM(O291:O292)+_xlfn.XLOOKUP("X",D291:D293,O291:O293,0),IF(OR($D291="W",$D291="1/2W",$D291="1/2L"),P292-SUM(O291:O292)+_xlfn.XLOOKUP("X",D291:D293,O291:O293,0),SUM(P291:P292)/2-SUM(O291:O292)+_xlfn.XLOOKUP("X",D291:D293,O291:O293,0)))))))))</f>
        <v>47</v>
      </c>
      <c r="R291" s="300">
        <f>IF(Q291=0,0,Q291/SUM(O291:O293))</f>
        <v>5.0646551724137928E-2</v>
      </c>
      <c r="S291" s="285">
        <f>IF($B291=$B288,IF(OR($A291="LOSS",$A291="OK",$A291="Anulada"),Q291,0)+S288,IF(OR($A291="LOSS",$A291="OK",$A291="Anulada"),Q291,0))</f>
        <v>66.769679999999994</v>
      </c>
      <c r="T291" s="285">
        <f>IF($B291="",0,IF($B291=$B288,IF(G293="",IF(OR(G291="DNB1",G291="DNB2",G291="AH1(0)",G291="AH2(0)",G291="AH1(1)",G291="AH2(1)",G291="AH1(2)",G291="AH2(2)",G291="AH1(3)",G291="AH2(3)",G291="AH1(4)",G291="AH2(4)"),0,IF(Q291&lt;0,IF(G293="",SMALL(P291:P293,1)-SUM(O291:O293),0),SMALL(P291:P293,1)-SUM(O291:O293))),IF(Q291&lt;0,IF(G293="",SMALL(P291:P293,1)-SUM(O291:O293),0),SMALL(P291:P293,1)-SUM(O291:O293)))+T288,IF(G293="",IF(OR(G291="DNB1",G291="DNB2",G291="AH1(0)",G291="AH2(0)",G291="AH1(1)",G291="AH2(1)",G291="AH1(2)",G291="AH2(2)",G291="AH1(3)",G291="AH2(3)",G291="AH1(4)",G291="AH2(4)"),0,IF(Q291&lt;0,IF(G293="",SMALL(P291:P293,1)-SUM(O291:O293),0),SMALL(P291:P293,1)-SUM(O291:O293))),IF(Q291&lt;0,IF(G293="",SMALL(P291:P293,1)-SUM(O291:O293),0),SMALL(P291:P293,1)-SUM(O291:O293)))))</f>
        <v>-738.90762000000007</v>
      </c>
      <c r="U291" s="285">
        <f>IF($B291=$B288,IF(Q291&lt;0,IF(G293="",Q291,0),Q291)+U288,Q291)</f>
        <v>66.769679999999994</v>
      </c>
      <c r="V291" s="287">
        <f>IF(U291=0,0,U291/X291)</f>
        <v>5.1575529120964005E-2</v>
      </c>
      <c r="W291" s="34">
        <f>IF(L291="","",IF(L293&gt;0,(SUM(L291:L293)/L291)/(SUM(L291:L293)/L291+SUM(L291:L293)/L292+SUM(L291:L293)/L293),L292/SUM(L291:L292)))</f>
        <v>0.40710729664657813</v>
      </c>
      <c r="X291" s="322">
        <f>IF($B291=$B288,X288+SUM(O291:O293),SUM(O291:O293))</f>
        <v>1294.5999999999999</v>
      </c>
      <c r="Y291" s="285">
        <f>IF($A291=" ",SUM(O291:O293),0)+Y288</f>
        <v>0</v>
      </c>
      <c r="Z291" s="285">
        <f>IF($B291="","",Z288+Q291)</f>
        <v>138.00920820895513</v>
      </c>
      <c r="AA291" s="225">
        <f t="shared" si="107"/>
        <v>0</v>
      </c>
      <c r="AB291" s="227">
        <f t="shared" si="107"/>
        <v>475</v>
      </c>
      <c r="AC291" s="225">
        <f t="shared" si="107"/>
        <v>0</v>
      </c>
      <c r="AD291" s="225">
        <f t="shared" si="107"/>
        <v>0</v>
      </c>
      <c r="AE291" s="225">
        <f t="shared" si="107"/>
        <v>0</v>
      </c>
      <c r="AF291" s="225">
        <f t="shared" si="107"/>
        <v>0</v>
      </c>
      <c r="AG291" s="224">
        <f t="shared" si="107"/>
        <v>0</v>
      </c>
      <c r="AH291" s="223">
        <f t="shared" si="90"/>
        <v>0</v>
      </c>
      <c r="AI291" s="224">
        <f t="shared" si="91"/>
        <v>0</v>
      </c>
      <c r="AJ291" s="223">
        <f t="shared" si="92"/>
        <v>1</v>
      </c>
      <c r="AK291" s="224">
        <f t="shared" si="93"/>
        <v>0</v>
      </c>
      <c r="AL291" s="223">
        <f t="shared" si="94"/>
        <v>0</v>
      </c>
      <c r="AM291" s="224">
        <f t="shared" si="95"/>
        <v>0</v>
      </c>
      <c r="AN291" s="223">
        <f t="shared" si="96"/>
        <v>0</v>
      </c>
      <c r="AO291" s="224">
        <f t="shared" si="97"/>
        <v>0</v>
      </c>
      <c r="AP291" s="223">
        <f t="shared" si="98"/>
        <v>0</v>
      </c>
      <c r="AQ291" s="224">
        <f t="shared" si="99"/>
        <v>0</v>
      </c>
      <c r="AR291" s="223">
        <f t="shared" si="100"/>
        <v>0</v>
      </c>
      <c r="AS291" s="224">
        <f t="shared" si="101"/>
        <v>0</v>
      </c>
      <c r="AT291" s="223">
        <f t="shared" si="102"/>
        <v>0</v>
      </c>
      <c r="AU291" s="225">
        <f t="shared" si="103"/>
        <v>0</v>
      </c>
      <c r="AV291" s="231" t="str">
        <f>IF($B291="","",$B291)</f>
        <v>9</v>
      </c>
    </row>
    <row r="292" spans="1:48" ht="14.5" customHeight="1" x14ac:dyDescent="0.2">
      <c r="A292" s="308"/>
      <c r="B292" s="282"/>
      <c r="C292" s="303"/>
      <c r="D292" s="264" t="s">
        <v>28</v>
      </c>
      <c r="E292" s="277"/>
      <c r="F292" s="291"/>
      <c r="G292" s="120" t="s">
        <v>307</v>
      </c>
      <c r="H292" s="277"/>
      <c r="I292" s="42" t="s">
        <v>23</v>
      </c>
      <c r="J292" s="177">
        <f>IF(I292="","",IF(_xlfn.XLOOKUP(I292,I$3:I291,$AV$3:AV291,0,,-1)=AV292,_xlfn.XLOOKUP(I292,I$3:I291,J$3:J291,1,,-1)+1,1))</f>
        <v>5</v>
      </c>
      <c r="K292" s="178">
        <f>IF(I292="","",_xlfn.XLOOKUP(I292,I$3:I291,K$3:K291,0,,-1)+IF($D292=" ",1,0))</f>
        <v>0</v>
      </c>
      <c r="L292" s="121">
        <v>1.97</v>
      </c>
      <c r="M292" s="122">
        <v>368</v>
      </c>
      <c r="N292" s="294"/>
      <c r="O292" s="47">
        <f>IF(OR(W291="",W292=""),"",ROUND(IF(L293&gt;0,IF(M292&gt;0,M292,IF(M291&gt;0,IF(N291=TRUE,ROUND((M291*W292)/W291,0),(M291*W292)/W291),IF(M292&gt;0,IF(N291=TRUE,ROUND(M292,0),M292),IF(M293&gt;0,IF(N291=TRUE,ROUND(O293*W292/W293,0),O293*W292/W293),0)))),IF(M292&gt;0,M292,IF(N291=TRUE,ROUND((M291*W292)/W291,0),(M291*W292)/W291))),2))</f>
        <v>368</v>
      </c>
      <c r="P292" s="48">
        <f t="shared" si="104"/>
        <v>724.96</v>
      </c>
      <c r="Q292" s="277"/>
      <c r="R292" s="286"/>
      <c r="S292" s="286"/>
      <c r="T292" s="286"/>
      <c r="U292" s="286"/>
      <c r="V292" s="288"/>
      <c r="W292" s="49">
        <f>IF(L292="","",IF(L293&gt;0,(SUM(L291:L293)/L292)/(SUM(L291:L293)/L291+SUM(L291:L293)/L292+SUM(L291:L293)/L293),L291/SUM(L291:L292)))</f>
        <v>0.40297422764509</v>
      </c>
      <c r="X292" s="311"/>
      <c r="Y292" s="298"/>
      <c r="Z292" s="298"/>
      <c r="AA292" s="225">
        <f t="shared" si="107"/>
        <v>0</v>
      </c>
      <c r="AB292" s="225">
        <f t="shared" si="107"/>
        <v>0</v>
      </c>
      <c r="AC292" s="225">
        <f t="shared" si="107"/>
        <v>0</v>
      </c>
      <c r="AD292" s="225">
        <f t="shared" si="107"/>
        <v>0</v>
      </c>
      <c r="AE292" s="225">
        <f t="shared" si="107"/>
        <v>0</v>
      </c>
      <c r="AF292" s="227">
        <f t="shared" si="107"/>
        <v>-368</v>
      </c>
      <c r="AG292" s="224">
        <f t="shared" si="107"/>
        <v>0</v>
      </c>
      <c r="AH292" s="223">
        <f t="shared" si="90"/>
        <v>0</v>
      </c>
      <c r="AI292" s="224">
        <f t="shared" si="91"/>
        <v>0</v>
      </c>
      <c r="AJ292" s="223">
        <f t="shared" si="92"/>
        <v>0</v>
      </c>
      <c r="AK292" s="224">
        <f t="shared" si="93"/>
        <v>0</v>
      </c>
      <c r="AL292" s="223">
        <f t="shared" si="94"/>
        <v>0</v>
      </c>
      <c r="AM292" s="224">
        <f t="shared" si="95"/>
        <v>0</v>
      </c>
      <c r="AN292" s="223">
        <f t="shared" si="96"/>
        <v>0</v>
      </c>
      <c r="AO292" s="224">
        <f t="shared" si="97"/>
        <v>0</v>
      </c>
      <c r="AP292" s="223">
        <f t="shared" si="98"/>
        <v>0</v>
      </c>
      <c r="AQ292" s="224">
        <f t="shared" si="99"/>
        <v>0</v>
      </c>
      <c r="AR292" s="223">
        <f t="shared" si="100"/>
        <v>0</v>
      </c>
      <c r="AS292" s="224">
        <f t="shared" si="101"/>
        <v>1</v>
      </c>
      <c r="AT292" s="223">
        <f t="shared" si="102"/>
        <v>0</v>
      </c>
      <c r="AU292" s="225">
        <f t="shared" si="103"/>
        <v>0</v>
      </c>
      <c r="AV292" s="231" t="str">
        <f>IF($B291="","",$B291)</f>
        <v>9</v>
      </c>
    </row>
    <row r="293" spans="1:48" ht="14.5" customHeight="1" x14ac:dyDescent="0.2">
      <c r="A293" s="309"/>
      <c r="B293" s="283"/>
      <c r="C293" s="304"/>
      <c r="D293" s="265" t="s">
        <v>28</v>
      </c>
      <c r="E293" s="278"/>
      <c r="F293" s="292"/>
      <c r="G293" s="140">
        <v>1</v>
      </c>
      <c r="H293" s="278"/>
      <c r="I293" s="124" t="s">
        <v>23</v>
      </c>
      <c r="J293" s="181">
        <f>IF(I293="","",IF(_xlfn.XLOOKUP(I293,I$3:I292,$AV$3:AV292,0,,-1)=AV293,_xlfn.XLOOKUP(I293,I$3:I292,J$3:J292,1,,-1)+1,1))</f>
        <v>6</v>
      </c>
      <c r="K293" s="182">
        <f>IF(I293="","",_xlfn.XLOOKUP(I293,I$3:I292,K$3:K292,0,,-1)+IF($D293=" ",1,0))</f>
        <v>0</v>
      </c>
      <c r="L293" s="127">
        <v>4.18</v>
      </c>
      <c r="M293" s="128">
        <v>60</v>
      </c>
      <c r="N293" s="295"/>
      <c r="O293" s="129">
        <f>IF(OR(W291="",W292=""),"",IF(L293&gt;0,ROUND(IF(M293&gt;0,M293,IF(M291&gt;0,IF(N291=TRUE,ROUND((M291*W293)/W291,0),(M291*W293)/W291),IF(M292&gt;0,IF(N291=TRUE,ROUND((M292*W293)/W292,0),(M292*W293)/W292),IF(M293&gt;0,M293,0)))),2),""))</f>
        <v>60</v>
      </c>
      <c r="P293" s="130">
        <f t="shared" ref="P293:P324" si="108">IF(OR(L293="",O293=""),"",IF($D293="1/2W",O293/2+O293/2*L293,IF($D293="1/2L",O293/2,O293*L293)))</f>
        <v>250.79999999999998</v>
      </c>
      <c r="Q293" s="278"/>
      <c r="R293" s="278"/>
      <c r="S293" s="278"/>
      <c r="T293" s="278"/>
      <c r="U293" s="278"/>
      <c r="V293" s="289"/>
      <c r="W293" s="131">
        <f>IF(L293="","",(SUM(L291:L293)/L293)/(SUM(L291:L293)/L291+SUM(L291:L293)/L292+SUM(L291:L293)/L293))</f>
        <v>0.1899184757083319</v>
      </c>
      <c r="X293" s="311"/>
      <c r="Y293" s="298"/>
      <c r="Z293" s="298"/>
      <c r="AA293" s="225">
        <f t="shared" ref="AA293:AG302" si="109">IF($I293=AA$2,IF(OR($D293="W",$D293="1/2W",$D293="1/2L"),$P293-$O293,IF($D293="X",0,-$O293)),0)</f>
        <v>0</v>
      </c>
      <c r="AB293" s="225">
        <f t="shared" si="109"/>
        <v>0</v>
      </c>
      <c r="AC293" s="225">
        <f t="shared" si="109"/>
        <v>0</v>
      </c>
      <c r="AD293" s="225">
        <f t="shared" si="109"/>
        <v>0</v>
      </c>
      <c r="AE293" s="225">
        <f t="shared" si="109"/>
        <v>0</v>
      </c>
      <c r="AF293" s="227">
        <f t="shared" si="109"/>
        <v>-60</v>
      </c>
      <c r="AG293" s="224">
        <f t="shared" si="109"/>
        <v>0</v>
      </c>
      <c r="AH293" s="223">
        <f t="shared" si="90"/>
        <v>0</v>
      </c>
      <c r="AI293" s="224">
        <f t="shared" si="91"/>
        <v>0</v>
      </c>
      <c r="AJ293" s="223">
        <f t="shared" si="92"/>
        <v>0</v>
      </c>
      <c r="AK293" s="224">
        <f t="shared" si="93"/>
        <v>0</v>
      </c>
      <c r="AL293" s="223">
        <f t="shared" si="94"/>
        <v>0</v>
      </c>
      <c r="AM293" s="224">
        <f t="shared" si="95"/>
        <v>0</v>
      </c>
      <c r="AN293" s="223">
        <f t="shared" si="96"/>
        <v>0</v>
      </c>
      <c r="AO293" s="224">
        <f t="shared" si="97"/>
        <v>0</v>
      </c>
      <c r="AP293" s="223">
        <f t="shared" si="98"/>
        <v>0</v>
      </c>
      <c r="AQ293" s="224">
        <f t="shared" si="99"/>
        <v>0</v>
      </c>
      <c r="AR293" s="223">
        <f t="shared" si="100"/>
        <v>0</v>
      </c>
      <c r="AS293" s="224">
        <f t="shared" si="101"/>
        <v>1</v>
      </c>
      <c r="AT293" s="223">
        <f t="shared" si="102"/>
        <v>0</v>
      </c>
      <c r="AU293" s="225">
        <f t="shared" si="103"/>
        <v>0</v>
      </c>
      <c r="AV293" s="231" t="str">
        <f>IF($B291="","",$B291)</f>
        <v>9</v>
      </c>
    </row>
    <row r="294" spans="1:48" ht="14.5" customHeight="1" x14ac:dyDescent="0.2">
      <c r="A294" s="307" t="str">
        <f>IF(OR(D294="W",D295="W",D296="W",D294="1/2W",D295="1/2W",D296="1/2W",D294="1/2L",D295="1/2L",D296="1/2L"),"OK",IF(OR(D294="L",D295="L",D296="L"),"LOSS",IF(OR(D294="X",D295="X",D296="X"),"Anulado"," ")))</f>
        <v>OK</v>
      </c>
      <c r="B294" s="317" t="str">
        <f>IF(E294="","",$B291)</f>
        <v>9</v>
      </c>
      <c r="C294" s="305" t="str">
        <f>IF(E294=""," ","– "&amp;COUNTIF(B$3:B296,$B294))</f>
        <v>– 11</v>
      </c>
      <c r="D294" s="266" t="s">
        <v>31</v>
      </c>
      <c r="E294" s="326">
        <v>44722.53125</v>
      </c>
      <c r="F294" s="314" t="s">
        <v>553</v>
      </c>
      <c r="G294" s="136">
        <v>2</v>
      </c>
      <c r="H294" s="313" t="str">
        <f ca="1">IF(E294="","",IF(AND(DAY(E294)&lt;DAY(TODAY()),$A294=" "),"???",IF($A294=" ",IF(AND(DAY(E294)=DAY(TODAY()),HOUR(E294)&lt;=HOUR(NOW())+1),IF(AND(HOUR(E294)+2&lt;=HOUR(NOW()),DAY(E294)&lt;=DAY(TODAY()),MINUTE(E294)&lt;=MINUTE(NOW())),"???",IF(OR(MINUTE(E294)&lt;=MINUTE(NOW()),HOUR(E294)&lt;=HOUR(NOW())),"!!!","")),""),"")))</f>
        <v/>
      </c>
      <c r="I294" s="67" t="s">
        <v>19</v>
      </c>
      <c r="J294" s="69">
        <f>IF(I294="","",IF(_xlfn.XLOOKUP(I294,I$3:I293,$AV$3:AV293,0,,-1)=AV294,_xlfn.XLOOKUP(I294,I$3:I293,J$3:J293,1,,-1)+1,1))</f>
        <v>4</v>
      </c>
      <c r="K294" s="173">
        <f>IF(I294="","",_xlfn.XLOOKUP(I294,I$3:I293,K$3:K293,0,,-1)+IF($D294=" ",1,0))</f>
        <v>0</v>
      </c>
      <c r="L294" s="70">
        <v>2.2000000000000002</v>
      </c>
      <c r="M294" s="71">
        <v>500</v>
      </c>
      <c r="N294" s="293" t="b">
        <v>1</v>
      </c>
      <c r="O294" s="72">
        <f>IF(OR(W294="",W295=""),"",ROUND(IF(L296&gt;0,IF(M294&gt;0,M294,IF(M295&gt;0,IF(N294=TRUE,ROUND((M295*W294)/W295,0),(M295*W294)/W295),IF(N294=TRUE,ROUND((M296*W294)/W296,0),(M296*W294)/W296))),IF(M294&gt;0,M294,IF(N294=TRUE,ROUND((M295*W294)/W295,0),(M295*W294)/W295))),2))</f>
        <v>500</v>
      </c>
      <c r="P294" s="73">
        <f t="shared" si="108"/>
        <v>1100</v>
      </c>
      <c r="Q294" s="320">
        <f>IF($A294="Anulado",0,IF(OR($A294="LOSS",$A294="OK"),IF(OR($D294="W",$D294="1/2W",$D294="1/2L"),P294-O294,IF($D294="L",-O294,0))+IF(OR($D295="W",$D295="1/2W",$D295="1/2L"),P295-O295,IF($D295="L",-O295,0))+IF(OR($D296="W",$D296="1/2W",$D296="1/2L"),P296-O296,IF($D296="L",-O296,0)),IF(AND(OR($D294="W",$D294="1/2W",$D294="1/2L"),D295="W"),P294+P295-SUM(O294:O296)+_xlfn.XLOOKUP("X",D294:D296,O294:O296,0),IF(AND(D294=TRUE,D296="W"),P294+P296-SUM(O294:O296),IF(AND(D295="W",D296="W"),P295+P296-SUM(O294:O296)+_xlfn.XLOOKUP("X",D294:D296,O294:O296,0),IF(L296&gt;0,IF(OR($D294="W",$D294="1/2W",$D294="1/2L"),P294-SUM(O294:O296)+_xlfn.XLOOKUP("X",D294:D296,O294:O296,0),IF(OR($D294="W",$D294="1/2W",$D294="1/2L"),P295-SUM(O294:O296)+_xlfn.XLOOKUP("X",D294:D296,O294:O296,0),IF(OR($D294="W",$D294="1/2W",$D294="1/2L"),P296-SUM(O294:O296)+_xlfn.XLOOKUP("X",D294:D296,O294:O296,0),IF(SUM(P294:P296)/3-SUM(O294:O296)+_xlfn.XLOOKUP("X",D294:D296,O294:O296,0)&gt;0,SUM(P294:P296)/3-SUM(O294:O296)+_xlfn.XLOOKUP("X",D294:D296,O294:O296,0),LARGE(P294:P296,1)-SUM(O294:O296))))),IF(OR($D294="W",$D294="1/2W",$D294="1/2L"),P294-SUM(O294:O295)+_xlfn.XLOOKUP("X",D294:D296,O294:O296,0),IF(OR($D294="W",$D294="1/2W",$D294="1/2L"),P295-SUM(O294:O295)+_xlfn.XLOOKUP("X",D294:D296,O294:O296,0),SUM(P294:P295)/2-SUM(O294:O295)+_xlfn.XLOOKUP("X",D294:D296,O294:O296,0)))))))))</f>
        <v>88</v>
      </c>
      <c r="R294" s="319">
        <f>IF(Q294=0,0,Q294/SUM(O294:O296))</f>
        <v>8.6956521739130432E-2</v>
      </c>
      <c r="S294" s="296">
        <f>IF($B294=$B291,IF(OR($A294="LOSS",$A294="OK",$A294="Anulada"),Q294,0)+S291,IF(OR($A294="LOSS",$A294="OK",$A294="Anulada"),Q294,0))</f>
        <v>154.76967999999999</v>
      </c>
      <c r="T294" s="296">
        <f>IF($B294=$B291,IF(Q294&lt;0,IF(G296="",Q294,0),Q294)+T291,Q294)</f>
        <v>-650.90762000000007</v>
      </c>
      <c r="U294" s="296">
        <f>IF($B294=$B291,IF(Q294&lt;0,IF(G296="",Q294,0),Q294)+U291,Q294)</f>
        <v>154.76967999999999</v>
      </c>
      <c r="V294" s="323">
        <f>IF(U294=0,0,U294/X294)</f>
        <v>6.7098621347437784E-2</v>
      </c>
      <c r="W294" s="74">
        <f>IF(L294="","",IF(L296&gt;0,(SUM(L294:L296)/L294)/(SUM(L294:L296)/L294+SUM(L294:L296)/L295+SUM(L294:L296)/L296),L295/SUM(L294:L295)))</f>
        <v>0.4942528735632184</v>
      </c>
      <c r="X294" s="321">
        <f>IF($B294=$B291,X291+SUM(O294:O296),SUM(O294:O296))</f>
        <v>2306.6</v>
      </c>
      <c r="Y294" s="296">
        <f>IF($A294=" ",SUM(O294:O296),0)+Y291</f>
        <v>0</v>
      </c>
      <c r="Z294" s="296">
        <f>IF($B294="","",Z291+Q294)</f>
        <v>226.00920820895513</v>
      </c>
      <c r="AA294" s="225">
        <f t="shared" si="109"/>
        <v>0</v>
      </c>
      <c r="AB294" s="227">
        <f t="shared" si="109"/>
        <v>600</v>
      </c>
      <c r="AC294" s="225">
        <f t="shared" si="109"/>
        <v>0</v>
      </c>
      <c r="AD294" s="225">
        <f t="shared" si="109"/>
        <v>0</v>
      </c>
      <c r="AE294" s="225">
        <f t="shared" si="109"/>
        <v>0</v>
      </c>
      <c r="AF294" s="225">
        <f t="shared" si="109"/>
        <v>0</v>
      </c>
      <c r="AG294" s="224">
        <f t="shared" si="109"/>
        <v>0</v>
      </c>
      <c r="AH294" s="223">
        <f t="shared" si="90"/>
        <v>0</v>
      </c>
      <c r="AI294" s="224">
        <f t="shared" si="91"/>
        <v>0</v>
      </c>
      <c r="AJ294" s="223">
        <f t="shared" si="92"/>
        <v>1</v>
      </c>
      <c r="AK294" s="224">
        <f t="shared" si="93"/>
        <v>0</v>
      </c>
      <c r="AL294" s="223">
        <f t="shared" si="94"/>
        <v>0</v>
      </c>
      <c r="AM294" s="224">
        <f t="shared" si="95"/>
        <v>0</v>
      </c>
      <c r="AN294" s="223">
        <f t="shared" si="96"/>
        <v>0</v>
      </c>
      <c r="AO294" s="224">
        <f t="shared" si="97"/>
        <v>0</v>
      </c>
      <c r="AP294" s="223">
        <f t="shared" si="98"/>
        <v>0</v>
      </c>
      <c r="AQ294" s="224">
        <f t="shared" si="99"/>
        <v>0</v>
      </c>
      <c r="AR294" s="223">
        <f t="shared" si="100"/>
        <v>0</v>
      </c>
      <c r="AS294" s="224">
        <f t="shared" si="101"/>
        <v>0</v>
      </c>
      <c r="AT294" s="223">
        <f t="shared" si="102"/>
        <v>0</v>
      </c>
      <c r="AU294" s="225">
        <f t="shared" si="103"/>
        <v>0</v>
      </c>
      <c r="AV294" s="232" t="str">
        <f>IF($B294="","",$B294)</f>
        <v>9</v>
      </c>
    </row>
    <row r="295" spans="1:48" ht="14.5" customHeight="1" x14ac:dyDescent="0.2">
      <c r="A295" s="308"/>
      <c r="B295" s="282"/>
      <c r="C295" s="303"/>
      <c r="D295" s="267" t="s">
        <v>28</v>
      </c>
      <c r="E295" s="277"/>
      <c r="F295" s="291"/>
      <c r="G295" s="80" t="s">
        <v>307</v>
      </c>
      <c r="H295" s="277"/>
      <c r="I295" s="81" t="s">
        <v>23</v>
      </c>
      <c r="J295" s="83">
        <f>IF(I295="","",IF(_xlfn.XLOOKUP(I295,I$3:I294,$AV$3:AV294,0,,-1)=AV295,_xlfn.XLOOKUP(I295,I$3:I294,J$3:J294,1,,-1)+1,1))</f>
        <v>7</v>
      </c>
      <c r="K295" s="174">
        <f>IF(I295="","",_xlfn.XLOOKUP(I295,I$3:I294,K$3:K294,0,,-1)+IF($D295=" ",1,0))</f>
        <v>0</v>
      </c>
      <c r="L295" s="84">
        <v>2.15</v>
      </c>
      <c r="M295" s="85"/>
      <c r="N295" s="294"/>
      <c r="O295" s="86">
        <f>IF(OR(W294="",W295=""),"",ROUND(IF(L296&gt;0,IF(M295&gt;0,M295,IF(M294&gt;0,IF(N294=TRUE,ROUND((M294*W295)/W294,0),(M294*W295)/W294),IF(M295&gt;0,IF(N294=TRUE,ROUND(M295,0),M295),IF(M296&gt;0,IF(N294=TRUE,ROUND(O296*W295/W296,0),O296*W295/W296),0)))),IF(M295&gt;0,M295,IF(N294=TRUE,ROUND((M294*W295)/W294,0),(M294*W295)/W294))),2))</f>
        <v>512</v>
      </c>
      <c r="P295" s="87">
        <f t="shared" si="108"/>
        <v>1100.8</v>
      </c>
      <c r="Q295" s="277"/>
      <c r="R295" s="286"/>
      <c r="S295" s="286"/>
      <c r="T295" s="286"/>
      <c r="U295" s="286"/>
      <c r="V295" s="288"/>
      <c r="W295" s="88">
        <f>IF(L295="","",IF(L296&gt;0,(SUM(L294:L296)/L295)/(SUM(L294:L296)/L294+SUM(L294:L296)/L295+SUM(L294:L296)/L296),L294/SUM(L294:L295)))</f>
        <v>0.50574712643678166</v>
      </c>
      <c r="X295" s="311"/>
      <c r="Y295" s="298"/>
      <c r="Z295" s="298"/>
      <c r="AA295" s="225">
        <f t="shared" si="109"/>
        <v>0</v>
      </c>
      <c r="AB295" s="225">
        <f t="shared" si="109"/>
        <v>0</v>
      </c>
      <c r="AC295" s="225">
        <f t="shared" si="109"/>
        <v>0</v>
      </c>
      <c r="AD295" s="225">
        <f t="shared" si="109"/>
        <v>0</v>
      </c>
      <c r="AE295" s="225">
        <f t="shared" si="109"/>
        <v>0</v>
      </c>
      <c r="AF295" s="227">
        <f t="shared" si="109"/>
        <v>-512</v>
      </c>
      <c r="AG295" s="224">
        <f t="shared" si="109"/>
        <v>0</v>
      </c>
      <c r="AH295" s="223">
        <f t="shared" si="90"/>
        <v>0</v>
      </c>
      <c r="AI295" s="224">
        <f t="shared" si="91"/>
        <v>0</v>
      </c>
      <c r="AJ295" s="223">
        <f t="shared" si="92"/>
        <v>0</v>
      </c>
      <c r="AK295" s="224">
        <f t="shared" si="93"/>
        <v>0</v>
      </c>
      <c r="AL295" s="223">
        <f t="shared" si="94"/>
        <v>0</v>
      </c>
      <c r="AM295" s="224">
        <f t="shared" si="95"/>
        <v>0</v>
      </c>
      <c r="AN295" s="223">
        <f t="shared" si="96"/>
        <v>0</v>
      </c>
      <c r="AO295" s="224">
        <f t="shared" si="97"/>
        <v>0</v>
      </c>
      <c r="AP295" s="223">
        <f t="shared" si="98"/>
        <v>0</v>
      </c>
      <c r="AQ295" s="224">
        <f t="shared" si="99"/>
        <v>0</v>
      </c>
      <c r="AR295" s="223">
        <f t="shared" si="100"/>
        <v>0</v>
      </c>
      <c r="AS295" s="224">
        <f t="shared" si="101"/>
        <v>1</v>
      </c>
      <c r="AT295" s="223">
        <f t="shared" si="102"/>
        <v>0</v>
      </c>
      <c r="AU295" s="225">
        <f t="shared" si="103"/>
        <v>0</v>
      </c>
      <c r="AV295" s="232" t="str">
        <f>IF($B294="","",$B294)</f>
        <v>9</v>
      </c>
    </row>
    <row r="296" spans="1:48" ht="14.5" customHeight="1" x14ac:dyDescent="0.2">
      <c r="A296" s="309"/>
      <c r="B296" s="283"/>
      <c r="C296" s="304"/>
      <c r="D296" s="90" t="s">
        <v>32</v>
      </c>
      <c r="E296" s="278"/>
      <c r="F296" s="292"/>
      <c r="G296" s="109"/>
      <c r="H296" s="278"/>
      <c r="I296" s="110"/>
      <c r="J296" s="112" t="str">
        <f>IF(I296="","",IF(_xlfn.XLOOKUP(I296,I$3:I295,$AV$3:AV295,0,,-1)=AV296,_xlfn.XLOOKUP(I296,I$3:I295,J$3:J295,1,,-1)+1,1))</f>
        <v/>
      </c>
      <c r="K296" s="115" t="str">
        <f>IF(I296="","",_xlfn.XLOOKUP(I296,I$3:I295,K$3:K295,0,,-1)+IF($D296=" ",1,0))</f>
        <v/>
      </c>
      <c r="L296" s="113"/>
      <c r="M296" s="96"/>
      <c r="N296" s="295"/>
      <c r="O296" s="114" t="str">
        <f>IF(OR(W294="",W295=""),"",IF(L296&gt;0,ROUND(IF(M296&gt;0,M296,IF(M294&gt;0,IF(N294=TRUE,ROUND((M294*W296)/W294,0),(M294*W296)/W294),IF(M295&gt;0,IF(N294=TRUE,ROUND((M295*W296)/W295,0),(M295*W296)/W295),IF(M296&gt;0,M296,0)))),2),""))</f>
        <v/>
      </c>
      <c r="P296" s="115" t="str">
        <f t="shared" si="108"/>
        <v/>
      </c>
      <c r="Q296" s="278"/>
      <c r="R296" s="278"/>
      <c r="S296" s="278"/>
      <c r="T296" s="278"/>
      <c r="U296" s="278"/>
      <c r="V296" s="289"/>
      <c r="W296" s="116" t="str">
        <f>IF(L296="","",(SUM(L294:L296)/L296)/(SUM(L294:L296)/L294+SUM(L294:L296)/L295+SUM(L294:L296)/L296))</f>
        <v/>
      </c>
      <c r="X296" s="311"/>
      <c r="Y296" s="298"/>
      <c r="Z296" s="298"/>
      <c r="AA296" s="225">
        <f t="shared" si="109"/>
        <v>0</v>
      </c>
      <c r="AB296" s="225">
        <f t="shared" si="109"/>
        <v>0</v>
      </c>
      <c r="AC296" s="225">
        <f t="shared" si="109"/>
        <v>0</v>
      </c>
      <c r="AD296" s="225">
        <f t="shared" si="109"/>
        <v>0</v>
      </c>
      <c r="AE296" s="225">
        <f t="shared" si="109"/>
        <v>0</v>
      </c>
      <c r="AF296" s="225">
        <f t="shared" si="109"/>
        <v>0</v>
      </c>
      <c r="AG296" s="224">
        <f t="shared" si="109"/>
        <v>0</v>
      </c>
      <c r="AH296" s="223">
        <f t="shared" si="90"/>
        <v>0</v>
      </c>
      <c r="AI296" s="224">
        <f t="shared" si="91"/>
        <v>0</v>
      </c>
      <c r="AJ296" s="223">
        <f t="shared" si="92"/>
        <v>0</v>
      </c>
      <c r="AK296" s="224">
        <f t="shared" si="93"/>
        <v>0</v>
      </c>
      <c r="AL296" s="223">
        <f t="shared" si="94"/>
        <v>0</v>
      </c>
      <c r="AM296" s="224">
        <f t="shared" si="95"/>
        <v>0</v>
      </c>
      <c r="AN296" s="223">
        <f t="shared" si="96"/>
        <v>0</v>
      </c>
      <c r="AO296" s="224">
        <f t="shared" si="97"/>
        <v>0</v>
      </c>
      <c r="AP296" s="223">
        <f t="shared" si="98"/>
        <v>0</v>
      </c>
      <c r="AQ296" s="224">
        <f t="shared" si="99"/>
        <v>0</v>
      </c>
      <c r="AR296" s="223">
        <f t="shared" si="100"/>
        <v>0</v>
      </c>
      <c r="AS296" s="224">
        <f t="shared" si="101"/>
        <v>0</v>
      </c>
      <c r="AT296" s="223">
        <f t="shared" si="102"/>
        <v>0</v>
      </c>
      <c r="AU296" s="225">
        <f t="shared" si="103"/>
        <v>0</v>
      </c>
      <c r="AV296" s="232" t="str">
        <f>IF($B294="","",$B294)</f>
        <v>9</v>
      </c>
    </row>
    <row r="297" spans="1:48" ht="14.5" customHeight="1" x14ac:dyDescent="0.2">
      <c r="A297" s="312" t="str">
        <f>IF(OR(D297="W",D298="W",D299="W",D297="1/2W",D298="1/2W",D299="1/2W",D297="1/2L",D298="1/2L",D299="1/2L"),"OK",IF(OR(D297="L",D298="L",D299="L"),"LOSS",IF(OR(D297="X",D298="X",D299="X"),"Anulado"," ")))</f>
        <v>OK</v>
      </c>
      <c r="B297" s="316" t="str">
        <f>IF(E297="","",$B294)</f>
        <v>9</v>
      </c>
      <c r="C297" s="302" t="str">
        <f>IF(E297=""," ","– "&amp;COUNTIF(B$3:B299,$B297))</f>
        <v>– 12</v>
      </c>
      <c r="D297" s="25" t="s">
        <v>28</v>
      </c>
      <c r="E297" s="325">
        <v>44721.65625</v>
      </c>
      <c r="F297" s="315" t="s">
        <v>555</v>
      </c>
      <c r="G297" s="117" t="s">
        <v>226</v>
      </c>
      <c r="H297" s="306" t="str">
        <f ca="1">IF(E297="","",IF(AND(DAY(E297)&lt;DAY(TODAY()),$A297=" "),"???",IF($A297=" ",IF(AND(DAY(E297)=DAY(TODAY()),HOUR(E297)&lt;=HOUR(NOW())+1),IF(AND(HOUR(E297)+2&lt;=HOUR(NOW()),DAY(E297)&lt;=DAY(TODAY()),MINUTE(E297)&lt;=MINUTE(NOW())),"???",IF(OR(MINUTE(E297)&lt;=MINUTE(NOW()),HOUR(E297)&lt;=HOUR(NOW())),"!!!","")),""),"")))</f>
        <v/>
      </c>
      <c r="I297" s="27" t="s">
        <v>20</v>
      </c>
      <c r="J297" s="175">
        <f>IF(I297="","",IF(_xlfn.XLOOKUP(I297,I$3:I296,$AV$3:AV296,0,,-1)=AV297,_xlfn.XLOOKUP(I297,I$3:I296,J$3:J296,1,,-1)+1,1))</f>
        <v>11</v>
      </c>
      <c r="K297" s="176">
        <f>IF(I297="","",_xlfn.XLOOKUP(I297,I$3:I296,K$3:K296,0,,-1)+IF($D297=" ",1,0))</f>
        <v>0</v>
      </c>
      <c r="L297" s="118">
        <v>2.2000000000000002</v>
      </c>
      <c r="M297" s="119">
        <v>12.85</v>
      </c>
      <c r="N297" s="318" t="b">
        <v>0</v>
      </c>
      <c r="O297" s="102">
        <f>IF(OR(W297="",W298=""),"",ROUND(IF(L299&gt;0,IF(M297&gt;0,M297,IF(M298&gt;0,IF(N297=TRUE,ROUND((M298*W297)/W298,0),(M298*W297)/W298),IF(N297=TRUE,ROUND((M299*W297)/W299,0),(M299*W297)/W299))),IF(M297&gt;0,M297,IF(N297=TRUE,ROUND((M298*W297)/W298,0),(M298*W297)/W298))),2))</f>
        <v>12.85</v>
      </c>
      <c r="P297" s="33">
        <f t="shared" si="108"/>
        <v>28.270000000000003</v>
      </c>
      <c r="Q297" s="301">
        <f>IF($A297="Anulado",0,IF(OR($A297="LOSS",$A297="OK"),IF(OR($D297="W",$D297="1/2W",$D297="1/2L"),P297-O297,IF($D297="L",-O297,0))+IF(OR($D298="W",$D298="1/2W",$D298="1/2L"),P298-O298,IF($D298="L",-O298,0))+IF(OR($D299="W",$D299="1/2W",$D299="1/2L"),P299-O299,IF($D299="L",-O299,0)),IF(AND(OR($D297="W",$D297="1/2W",$D297="1/2L"),D298="W"),P297+P298-SUM(O297:O299)+_xlfn.XLOOKUP("X",D297:D299,O297:O299,0),IF(AND(D297=TRUE,D299="W"),P297+P299-SUM(O297:O299),IF(AND(D298="W",D299="W"),P298+P299-SUM(O297:O299)+_xlfn.XLOOKUP("X",D297:D299,O297:O299,0),IF(L299&gt;0,IF(OR($D297="W",$D297="1/2W",$D297="1/2L"),P297-SUM(O297:O299)+_xlfn.XLOOKUP("X",D297:D299,O297:O299,0),IF(OR($D297="W",$D297="1/2W",$D297="1/2L"),P298-SUM(O297:O299)+_xlfn.XLOOKUP("X",D297:D299,O297:O299,0),IF(OR($D297="W",$D297="1/2W",$D297="1/2L"),P299-SUM(O297:O299)+_xlfn.XLOOKUP("X",D297:D299,O297:O299,0),IF(SUM(P297:P299)/3-SUM(O297:O299)+_xlfn.XLOOKUP("X",D297:D299,O297:O299,0)&gt;0,SUM(P297:P299)/3-SUM(O297:O299)+_xlfn.XLOOKUP("X",D297:D299,O297:O299,0),LARGE(P297:P299,1)-SUM(O297:O299))))),IF(OR($D297="W",$D297="1/2W",$D297="1/2L"),P297-SUM(O297:O298)+_xlfn.XLOOKUP("X",D297:D299,O297:O299,0),IF(OR($D297="W",$D297="1/2W",$D297="1/2L"),P298-SUM(O297:O298)+_xlfn.XLOOKUP("X",D297:D299,O297:O299,0),SUM(P297:P298)/2-SUM(O297:O298)+_xlfn.XLOOKUP("X",D297:D299,O297:O299,0)))))))))</f>
        <v>1.2900000000000009</v>
      </c>
      <c r="R297" s="300">
        <f>IF(Q297=0,0,Q297/SUM(O297:O299))</f>
        <v>4.7795479807336082E-2</v>
      </c>
      <c r="S297" s="285">
        <f>IF($B297=$B294,IF(OR($A297="LOSS",$A297="OK",$A297="Anulada"),Q297,0)+S294,IF(OR($A297="LOSS",$A297="OK",$A297="Anulada"),Q297,0))</f>
        <v>156.05967999999999</v>
      </c>
      <c r="T297" s="285">
        <f>IF($B297="",0,IF($B297=$B294,IF(G299="",IF(OR(G297="DNB1",G297="DNB2",G297="AH1(0)",G297="AH2(0)",G297="AH1(1)",G297="AH2(1)",G297="AH1(2)",G297="AH2(2)",G297="AH1(3)",G297="AH2(3)",G297="AH1(4)",G297="AH2(4)"),0,IF(Q297&lt;0,IF(G299="",SMALL(P297:P299,1)-SUM(O297:O299),0),SMALL(P297:P299,1)-SUM(O297:O299))),IF(Q297&lt;0,IF(G299="",SMALL(P297:P299,1)-SUM(O297:O299),0),SMALL(P297:P299,1)-SUM(O297:O299)))+T294,IF(G299="",IF(OR(G297="DNB1",G297="DNB2",G297="AH1(0)",G297="AH2(0)",G297="AH1(1)",G297="AH2(1)",G297="AH1(2)",G297="AH2(2)",G297="AH1(3)",G297="AH2(3)",G297="AH1(4)",G297="AH2(4)"),0,IF(Q297&lt;0,IF(G299="",SMALL(P297:P299,1)-SUM(O297:O299),0),SMALL(P297:P299,1)-SUM(O297:O299))),IF(Q297&lt;0,IF(G299="",SMALL(P297:P299,1)-SUM(O297:O299),0),SMALL(P297:P299,1)-SUM(O297:O299)))))</f>
        <v>-649.62762000000009</v>
      </c>
      <c r="U297" s="285">
        <f>IF($B297=$B294,IF(Q297&lt;0,IF(G299="",Q297,0),Q297)+U294,Q297)</f>
        <v>156.05967999999999</v>
      </c>
      <c r="V297" s="287">
        <f>IF(U297=0,0,U297/X297)</f>
        <v>6.6875363709991906E-2</v>
      </c>
      <c r="W297" s="34">
        <f>IF(L297="","",IF(L299&gt;0,(SUM(L297:L299)/L297)/(SUM(L297:L299)/L297+SUM(L297:L299)/L298+SUM(L297:L299)/L299),L298/SUM(L297:L298)))</f>
        <v>0.47619047619047616</v>
      </c>
      <c r="X297" s="322">
        <f>IF($B297=$B294,X294+SUM(O297:O299),SUM(O297:O299))</f>
        <v>2333.5899999999997</v>
      </c>
      <c r="Y297" s="285">
        <f>IF($A297=" ",SUM(O297:O299),0)+Y294</f>
        <v>0</v>
      </c>
      <c r="Z297" s="285">
        <f>IF($B297="","",Z294+Q297)</f>
        <v>227.29920820895512</v>
      </c>
      <c r="AA297" s="225">
        <f t="shared" si="109"/>
        <v>0</v>
      </c>
      <c r="AB297" s="225">
        <f t="shared" si="109"/>
        <v>0</v>
      </c>
      <c r="AC297" s="227">
        <f t="shared" si="109"/>
        <v>-12.85</v>
      </c>
      <c r="AD297" s="225">
        <f t="shared" si="109"/>
        <v>0</v>
      </c>
      <c r="AE297" s="225">
        <f t="shared" si="109"/>
        <v>0</v>
      </c>
      <c r="AF297" s="225">
        <f t="shared" si="109"/>
        <v>0</v>
      </c>
      <c r="AG297" s="224">
        <f t="shared" si="109"/>
        <v>0</v>
      </c>
      <c r="AH297" s="223">
        <f t="shared" si="90"/>
        <v>0</v>
      </c>
      <c r="AI297" s="224">
        <f t="shared" si="91"/>
        <v>0</v>
      </c>
      <c r="AJ297" s="223">
        <f t="shared" si="92"/>
        <v>0</v>
      </c>
      <c r="AK297" s="224">
        <f t="shared" si="93"/>
        <v>0</v>
      </c>
      <c r="AL297" s="223">
        <f t="shared" si="94"/>
        <v>0</v>
      </c>
      <c r="AM297" s="224">
        <f t="shared" si="95"/>
        <v>1</v>
      </c>
      <c r="AN297" s="223">
        <f t="shared" si="96"/>
        <v>0</v>
      </c>
      <c r="AO297" s="224">
        <f t="shared" si="97"/>
        <v>0</v>
      </c>
      <c r="AP297" s="223">
        <f t="shared" si="98"/>
        <v>0</v>
      </c>
      <c r="AQ297" s="224">
        <f t="shared" si="99"/>
        <v>0</v>
      </c>
      <c r="AR297" s="223">
        <f t="shared" si="100"/>
        <v>0</v>
      </c>
      <c r="AS297" s="224">
        <f t="shared" si="101"/>
        <v>0</v>
      </c>
      <c r="AT297" s="223">
        <f t="shared" si="102"/>
        <v>0</v>
      </c>
      <c r="AU297" s="225">
        <f t="shared" si="103"/>
        <v>0</v>
      </c>
      <c r="AV297" s="231" t="str">
        <f>IF($B297="","",$B297)</f>
        <v>9</v>
      </c>
    </row>
    <row r="298" spans="1:48" ht="14.5" customHeight="1" x14ac:dyDescent="0.2">
      <c r="A298" s="308"/>
      <c r="B298" s="282"/>
      <c r="C298" s="303"/>
      <c r="D298" s="39" t="s">
        <v>31</v>
      </c>
      <c r="E298" s="277"/>
      <c r="F298" s="291"/>
      <c r="G298" s="120" t="s">
        <v>451</v>
      </c>
      <c r="H298" s="277"/>
      <c r="I298" s="42" t="s">
        <v>23</v>
      </c>
      <c r="J298" s="177">
        <f>IF(I298="","",IF(_xlfn.XLOOKUP(I298,I$3:I297,$AV$3:AV297,0,,-1)=AV298,_xlfn.XLOOKUP(I298,I$3:I297,J$3:J297,1,,-1)+1,1))</f>
        <v>8</v>
      </c>
      <c r="K298" s="178">
        <f>IF(I298="","",_xlfn.XLOOKUP(I298,I$3:I297,K$3:K297,0,,-1)+IF($D298=" ",1,0))</f>
        <v>0</v>
      </c>
      <c r="L298" s="121">
        <v>2</v>
      </c>
      <c r="M298" s="122"/>
      <c r="N298" s="294"/>
      <c r="O298" s="47">
        <f>IF(OR(W297="",W298=""),"",ROUND(IF(L299&gt;0,IF(M298&gt;0,M298,IF(M297&gt;0,IF(N297=TRUE,ROUND((M297*W298)/W297,0),(M297*W298)/W297),IF(M298&gt;0,IF(N297=TRUE,ROUND(M298,0),M298),IF(M299&gt;0,IF(N297=TRUE,ROUND(O299*W298/W299,0),O299*W298/W299),0)))),IF(M298&gt;0,M298,IF(N297=TRUE,ROUND((M297*W298)/W297,0),(M297*W298)/W297))),2))</f>
        <v>14.14</v>
      </c>
      <c r="P298" s="48">
        <f t="shared" si="108"/>
        <v>28.28</v>
      </c>
      <c r="Q298" s="277"/>
      <c r="R298" s="286"/>
      <c r="S298" s="286"/>
      <c r="T298" s="286"/>
      <c r="U298" s="286"/>
      <c r="V298" s="288"/>
      <c r="W298" s="49">
        <f>IF(L298="","",IF(L299&gt;0,(SUM(L297:L299)/L298)/(SUM(L297:L299)/L297+SUM(L297:L299)/L298+SUM(L297:L299)/L299),L297/SUM(L297:L298)))</f>
        <v>0.52380952380952384</v>
      </c>
      <c r="X298" s="311"/>
      <c r="Y298" s="298"/>
      <c r="Z298" s="298"/>
      <c r="AA298" s="225">
        <f t="shared" si="109"/>
        <v>0</v>
      </c>
      <c r="AB298" s="225">
        <f t="shared" si="109"/>
        <v>0</v>
      </c>
      <c r="AC298" s="225">
        <f t="shared" si="109"/>
        <v>0</v>
      </c>
      <c r="AD298" s="225">
        <f t="shared" si="109"/>
        <v>0</v>
      </c>
      <c r="AE298" s="225">
        <f t="shared" si="109"/>
        <v>0</v>
      </c>
      <c r="AF298" s="227">
        <f t="shared" si="109"/>
        <v>14.14</v>
      </c>
      <c r="AG298" s="224">
        <f t="shared" si="109"/>
        <v>0</v>
      </c>
      <c r="AH298" s="223">
        <f t="shared" si="90"/>
        <v>0</v>
      </c>
      <c r="AI298" s="224">
        <f t="shared" si="91"/>
        <v>0</v>
      </c>
      <c r="AJ298" s="223">
        <f t="shared" si="92"/>
        <v>0</v>
      </c>
      <c r="AK298" s="224">
        <f t="shared" si="93"/>
        <v>0</v>
      </c>
      <c r="AL298" s="223">
        <f t="shared" si="94"/>
        <v>0</v>
      </c>
      <c r="AM298" s="224">
        <f t="shared" si="95"/>
        <v>0</v>
      </c>
      <c r="AN298" s="223">
        <f t="shared" si="96"/>
        <v>0</v>
      </c>
      <c r="AO298" s="224">
        <f t="shared" si="97"/>
        <v>0</v>
      </c>
      <c r="AP298" s="223">
        <f t="shared" si="98"/>
        <v>0</v>
      </c>
      <c r="AQ298" s="224">
        <f t="shared" si="99"/>
        <v>0</v>
      </c>
      <c r="AR298" s="223">
        <f t="shared" si="100"/>
        <v>1</v>
      </c>
      <c r="AS298" s="224">
        <f t="shared" si="101"/>
        <v>0</v>
      </c>
      <c r="AT298" s="223">
        <f t="shared" si="102"/>
        <v>0</v>
      </c>
      <c r="AU298" s="225">
        <f t="shared" si="103"/>
        <v>0</v>
      </c>
      <c r="AV298" s="231" t="str">
        <f>IF($B297="","",$B297)</f>
        <v>9</v>
      </c>
    </row>
    <row r="299" spans="1:48" ht="14.5" customHeight="1" x14ac:dyDescent="0.2">
      <c r="A299" s="309"/>
      <c r="B299" s="283"/>
      <c r="C299" s="304"/>
      <c r="D299" s="54" t="s">
        <v>32</v>
      </c>
      <c r="E299" s="278"/>
      <c r="F299" s="292"/>
      <c r="G299" s="134"/>
      <c r="H299" s="278"/>
      <c r="I299" s="57"/>
      <c r="J299" s="179" t="str">
        <f>IF(I299="","",IF(_xlfn.XLOOKUP(I299,I$3:I298,$AV$3:AV298,0,,-1)=AV299,_xlfn.XLOOKUP(I299,I$3:I298,J$3:J298,1,,-1)+1,1))</f>
        <v/>
      </c>
      <c r="K299" s="63" t="str">
        <f>IF(I299="","",_xlfn.XLOOKUP(I299,I$3:I298,K$3:K298,0,,-1)+IF($D299=" ",1,0))</f>
        <v/>
      </c>
      <c r="L299" s="55"/>
      <c r="M299" s="128"/>
      <c r="N299" s="295"/>
      <c r="O299" s="62" t="str">
        <f>IF(OR(W297="",W298=""),"",IF(L299&gt;0,ROUND(IF(M299&gt;0,M299,IF(M297&gt;0,IF(N297=TRUE,ROUND((M297*W299)/W297,0),(M297*W299)/W297),IF(M298&gt;0,IF(N297=TRUE,ROUND((M298*W299)/W298,0),(M298*W299)/W298),IF(M299&gt;0,M299,0)))),2),""))</f>
        <v/>
      </c>
      <c r="P299" s="63" t="str">
        <f t="shared" si="108"/>
        <v/>
      </c>
      <c r="Q299" s="278"/>
      <c r="R299" s="278"/>
      <c r="S299" s="278"/>
      <c r="T299" s="278"/>
      <c r="U299" s="278"/>
      <c r="V299" s="289"/>
      <c r="W299" s="64" t="str">
        <f>IF(L299="","",(SUM(L297:L299)/L299)/(SUM(L297:L299)/L297+SUM(L297:L299)/L298+SUM(L297:L299)/L299))</f>
        <v/>
      </c>
      <c r="X299" s="311"/>
      <c r="Y299" s="298"/>
      <c r="Z299" s="298"/>
      <c r="AA299" s="225">
        <f t="shared" si="109"/>
        <v>0</v>
      </c>
      <c r="AB299" s="225">
        <f t="shared" si="109"/>
        <v>0</v>
      </c>
      <c r="AC299" s="225">
        <f t="shared" si="109"/>
        <v>0</v>
      </c>
      <c r="AD299" s="225">
        <f t="shared" si="109"/>
        <v>0</v>
      </c>
      <c r="AE299" s="225">
        <f t="shared" si="109"/>
        <v>0</v>
      </c>
      <c r="AF299" s="225">
        <f t="shared" si="109"/>
        <v>0</v>
      </c>
      <c r="AG299" s="224">
        <f t="shared" si="109"/>
        <v>0</v>
      </c>
      <c r="AH299" s="223">
        <f t="shared" si="90"/>
        <v>0</v>
      </c>
      <c r="AI299" s="224">
        <f t="shared" si="91"/>
        <v>0</v>
      </c>
      <c r="AJ299" s="223">
        <f t="shared" si="92"/>
        <v>0</v>
      </c>
      <c r="AK299" s="224">
        <f t="shared" si="93"/>
        <v>0</v>
      </c>
      <c r="AL299" s="223">
        <f t="shared" si="94"/>
        <v>0</v>
      </c>
      <c r="AM299" s="224">
        <f t="shared" si="95"/>
        <v>0</v>
      </c>
      <c r="AN299" s="223">
        <f t="shared" si="96"/>
        <v>0</v>
      </c>
      <c r="AO299" s="224">
        <f t="shared" si="97"/>
        <v>0</v>
      </c>
      <c r="AP299" s="223">
        <f t="shared" si="98"/>
        <v>0</v>
      </c>
      <c r="AQ299" s="224">
        <f t="shared" si="99"/>
        <v>0</v>
      </c>
      <c r="AR299" s="223">
        <f t="shared" si="100"/>
        <v>0</v>
      </c>
      <c r="AS299" s="224">
        <f t="shared" si="101"/>
        <v>0</v>
      </c>
      <c r="AT299" s="223">
        <f t="shared" si="102"/>
        <v>0</v>
      </c>
      <c r="AU299" s="225">
        <f t="shared" si="103"/>
        <v>0</v>
      </c>
      <c r="AV299" s="231" t="str">
        <f>IF($B297="","",$B297)</f>
        <v>9</v>
      </c>
    </row>
    <row r="300" spans="1:48" ht="14.5" customHeight="1" x14ac:dyDescent="0.2">
      <c r="A300" s="307" t="str">
        <f>IF(OR(D300="W",D301="W",D302="W",D300="1/2W",D301="1/2W",D302="1/2W",D300="1/2L",D301="1/2L",D302="1/2L"),"OK",IF(OR(D300="L",D301="L",D302="L"),"LOSS",IF(OR(D300="X",D301="X",D302="X"),"Anulado"," ")))</f>
        <v>OK</v>
      </c>
      <c r="B300" s="317" t="str">
        <f>IF(E300="","",$B297)</f>
        <v>9</v>
      </c>
      <c r="C300" s="305" t="str">
        <f>IF(E300=""," ","– "&amp;COUNTIF(B$3:B302,$B300))</f>
        <v>– 13</v>
      </c>
      <c r="D300" s="65" t="s">
        <v>56</v>
      </c>
      <c r="E300" s="326">
        <v>44722.958333333336</v>
      </c>
      <c r="F300" s="314" t="s">
        <v>556</v>
      </c>
      <c r="G300" s="66" t="s">
        <v>557</v>
      </c>
      <c r="H300" s="313" t="str">
        <f ca="1">IF(E300="","",IF(AND(DAY(E300)&lt;DAY(TODAY()),$A300=" "),"???",IF($A300=" ",IF(AND(DAY(E300)=DAY(TODAY()),HOUR(E300)&lt;=HOUR(NOW())+1),IF(AND(HOUR(E300)+2&lt;=HOUR(NOW()),DAY(E300)&lt;=DAY(TODAY()),MINUTE(E300)&lt;=MINUTE(NOW())),"???",IF(OR(MINUTE(E300)&lt;=MINUTE(NOW()),HOUR(E300)&lt;=HOUR(NOW())),"!!!","")),""),"")))</f>
        <v/>
      </c>
      <c r="I300" s="67" t="s">
        <v>23</v>
      </c>
      <c r="J300" s="69">
        <f>IF(I300="","",IF(_xlfn.XLOOKUP(I300,I$3:I299,$AV$3:AV299,0,,-1)=AV300,_xlfn.XLOOKUP(I300,I$3:I299,J$3:J299,1,,-1)+1,1))</f>
        <v>9</v>
      </c>
      <c r="K300" s="173">
        <f>IF(I300="","",_xlfn.XLOOKUP(I300,I$3:I299,K$3:K299,0,,-1)+IF($D300=" ",1,0))</f>
        <v>0</v>
      </c>
      <c r="L300" s="70">
        <v>1.8129999999999999</v>
      </c>
      <c r="M300" s="71">
        <v>11.58</v>
      </c>
      <c r="N300" s="293" t="b">
        <v>0</v>
      </c>
      <c r="O300" s="72">
        <f>IF(OR(W300="",W301=""),"",ROUND(IF(L302&gt;0,IF(M300&gt;0,M300,IF(M301&gt;0,IF(N300=TRUE,ROUND((M301*W300)/W301,0),(M301*W300)/W301),IF(N300=TRUE,ROUND((M302*W300)/W302,0),(M302*W300)/W302))),IF(M300&gt;0,M300,IF(N300=TRUE,ROUND((M301*W300)/W301,0),(M301*W300)/W301))),2))</f>
        <v>11.58</v>
      </c>
      <c r="P300" s="73">
        <f t="shared" si="108"/>
        <v>20.994540000000001</v>
      </c>
      <c r="Q300" s="320">
        <f>IF($A300="Anulado",0,IF(OR($A300="LOSS",$A300="OK"),IF(OR($D300="W",$D300="1/2W",$D300="1/2L"),P300-O300,IF($D300="L",-O300,0))+IF(OR($D301="W",$D301="1/2W",$D301="1/2L"),P301-O301,IF($D301="L",-O301,0))+IF(OR($D302="W",$D302="1/2W",$D302="1/2L"),P302-O302,IF($D302="L",-O302,0)),IF(AND(OR($D300="W",$D300="1/2W",$D300="1/2L"),D301="W"),P300+P301-SUM(O300:O302)+_xlfn.XLOOKUP("X",D300:D302,O300:O302,0),IF(AND(D300=TRUE,D302="W"),P300+P302-SUM(O300:O302),IF(AND(D301="W",D302="W"),P301+P302-SUM(O300:O302)+_xlfn.XLOOKUP("X",D300:D302,O300:O302,0),IF(L302&gt;0,IF(OR($D300="W",$D300="1/2W",$D300="1/2L"),P300-SUM(O300:O302)+_xlfn.XLOOKUP("X",D300:D302,O300:O302,0),IF(OR($D300="W",$D300="1/2W",$D300="1/2L"),P301-SUM(O300:O302)+_xlfn.XLOOKUP("X",D300:D302,O300:O302,0),IF(OR($D300="W",$D300="1/2W",$D300="1/2L"),P302-SUM(O300:O302)+_xlfn.XLOOKUP("X",D300:D302,O300:O302,0),IF(SUM(P300:P302)/3-SUM(O300:O302)+_xlfn.XLOOKUP("X",D300:D302,O300:O302,0)&gt;0,SUM(P300:P302)/3-SUM(O300:O302)+_xlfn.XLOOKUP("X",D300:D302,O300:O302,0),LARGE(P300:P302,1)-SUM(O300:O302))))),IF(OR($D300="W",$D300="1/2W",$D300="1/2L"),P300-SUM(O300:O301)+_xlfn.XLOOKUP("X",D300:D302,O300:O302,0),IF(OR($D300="W",$D300="1/2W",$D300="1/2L"),P301-SUM(O300:O301)+_xlfn.XLOOKUP("X",D300:D302,O300:O302,0),SUM(P300:P301)/2-SUM(O300:O301)+_xlfn.XLOOKUP("X",D300:D302,O300:O302,0)))))))))</f>
        <v>0.72849999999999993</v>
      </c>
      <c r="R300" s="319">
        <f>IF(Q300=0,0,Q300/SUM(O300:O302))</f>
        <v>3.593981253083374E-2</v>
      </c>
      <c r="S300" s="296">
        <f>IF($B300=$B297,IF(OR($A300="LOSS",$A300="OK",$A300="Anulada"),Q300,0)+S297,IF(OR($A300="LOSS",$A300="OK",$A300="Anulada"),Q300,0))</f>
        <v>156.78817999999998</v>
      </c>
      <c r="T300" s="296">
        <f>IF($B300=$B297,IF(Q300&lt;0,IF(G302="",Q300,0),Q300)+T297,Q300)</f>
        <v>-648.89912000000004</v>
      </c>
      <c r="U300" s="296">
        <f>IF($B300=$B297,IF(Q300&lt;0,IF(G302="",Q300,0),Q300)+U297,Q300)</f>
        <v>156.78817999999998</v>
      </c>
      <c r="V300" s="323">
        <f>IF(U300=0,0,U300/X300)</f>
        <v>6.6608965698894587E-2</v>
      </c>
      <c r="W300" s="74">
        <f>IF(L300="","",IF(L302&gt;0,(SUM(L300:L302)/L300)/(SUM(L300:L302)/L300+SUM(L300:L302)/L301+SUM(L300:L302)/L302),L301/SUM(L300:L301)))</f>
        <v>0.3946210120511186</v>
      </c>
      <c r="X300" s="321">
        <f>IF($B300=$B297,X297+SUM(O300:O302),SUM(O300:O302))</f>
        <v>2353.8599999999997</v>
      </c>
      <c r="Y300" s="296">
        <f>IF($A300=" ",SUM(O300:O302),0)+Y297</f>
        <v>0</v>
      </c>
      <c r="Z300" s="296">
        <f>IF($B300="","",Z297+Q300)</f>
        <v>228.02770820895512</v>
      </c>
      <c r="AA300" s="225">
        <f t="shared" si="109"/>
        <v>0</v>
      </c>
      <c r="AB300" s="225">
        <f t="shared" si="109"/>
        <v>0</v>
      </c>
      <c r="AC300" s="225">
        <f t="shared" si="109"/>
        <v>0</v>
      </c>
      <c r="AD300" s="225">
        <f t="shared" si="109"/>
        <v>0</v>
      </c>
      <c r="AE300" s="225">
        <f t="shared" si="109"/>
        <v>0</v>
      </c>
      <c r="AF300" s="227">
        <f t="shared" si="109"/>
        <v>0</v>
      </c>
      <c r="AG300" s="224">
        <f t="shared" si="109"/>
        <v>0</v>
      </c>
      <c r="AH300" s="223">
        <f t="shared" si="90"/>
        <v>0</v>
      </c>
      <c r="AI300" s="224">
        <f t="shared" si="91"/>
        <v>0</v>
      </c>
      <c r="AJ300" s="223">
        <f t="shared" si="92"/>
        <v>0</v>
      </c>
      <c r="AK300" s="224">
        <f t="shared" si="93"/>
        <v>0</v>
      </c>
      <c r="AL300" s="223">
        <f t="shared" si="94"/>
        <v>0</v>
      </c>
      <c r="AM300" s="224">
        <f t="shared" si="95"/>
        <v>0</v>
      </c>
      <c r="AN300" s="223">
        <f t="shared" si="96"/>
        <v>0</v>
      </c>
      <c r="AO300" s="224">
        <f t="shared" si="97"/>
        <v>0</v>
      </c>
      <c r="AP300" s="223">
        <f t="shared" si="98"/>
        <v>0</v>
      </c>
      <c r="AQ300" s="224">
        <f t="shared" si="99"/>
        <v>0</v>
      </c>
      <c r="AR300" s="223">
        <f t="shared" si="100"/>
        <v>0</v>
      </c>
      <c r="AS300" s="224">
        <f t="shared" si="101"/>
        <v>0</v>
      </c>
      <c r="AT300" s="223">
        <f t="shared" si="102"/>
        <v>0</v>
      </c>
      <c r="AU300" s="225">
        <f t="shared" si="103"/>
        <v>0</v>
      </c>
      <c r="AV300" s="232" t="str">
        <f>IF($B300="","",$B300)</f>
        <v>9</v>
      </c>
    </row>
    <row r="301" spans="1:48" ht="14.5" customHeight="1" x14ac:dyDescent="0.2">
      <c r="A301" s="308"/>
      <c r="B301" s="282"/>
      <c r="C301" s="303"/>
      <c r="D301" s="79" t="s">
        <v>31</v>
      </c>
      <c r="E301" s="277"/>
      <c r="F301" s="291"/>
      <c r="G301" s="80" t="s">
        <v>490</v>
      </c>
      <c r="H301" s="277"/>
      <c r="I301" s="81" t="s">
        <v>20</v>
      </c>
      <c r="J301" s="83">
        <f>IF(I301="","",IF(_xlfn.XLOOKUP(I301,I$3:I300,$AV$3:AV300,0,,-1)=AV301,_xlfn.XLOOKUP(I301,I$3:I300,J$3:J300,1,,-1)+1,1))</f>
        <v>12</v>
      </c>
      <c r="K301" s="174">
        <f>IF(I301="","",_xlfn.XLOOKUP(I301,I$3:I300,K$3:K300,0,,-1)+IF($D301=" ",1,0))</f>
        <v>0</v>
      </c>
      <c r="L301" s="84">
        <v>1.95</v>
      </c>
      <c r="M301" s="85">
        <v>4.83</v>
      </c>
      <c r="N301" s="294"/>
      <c r="O301" s="86">
        <f>IF(OR(W300="",W301=""),"",ROUND(IF(L302&gt;0,IF(M301&gt;0,M301,IF(M300&gt;0,IF(N300=TRUE,ROUND((M300*W301)/W300,0),(M300*W301)/W300),IF(M301&gt;0,IF(N300=TRUE,ROUND(M301,0),M301),IF(M302&gt;0,IF(N300=TRUE,ROUND(O302*W301/W302,0),O302*W301/W302),0)))),IF(M301&gt;0,M301,IF(N300=TRUE,ROUND((M300*W301)/W300,0),(M300*W301)/W300))),2))</f>
        <v>4.83</v>
      </c>
      <c r="P301" s="87">
        <f t="shared" si="108"/>
        <v>9.4184999999999999</v>
      </c>
      <c r="Q301" s="277"/>
      <c r="R301" s="286"/>
      <c r="S301" s="286"/>
      <c r="T301" s="286"/>
      <c r="U301" s="286"/>
      <c r="V301" s="288"/>
      <c r="W301" s="88">
        <f>IF(L301="","",IF(L302&gt;0,(SUM(L300:L302)/L301)/(SUM(L300:L302)/L300+SUM(L300:L302)/L301+SUM(L300:L302)/L302),L300/SUM(L300:L301)))</f>
        <v>0.36689635633265533</v>
      </c>
      <c r="X301" s="311"/>
      <c r="Y301" s="298"/>
      <c r="Z301" s="298"/>
      <c r="AA301" s="225">
        <f t="shared" si="109"/>
        <v>0</v>
      </c>
      <c r="AB301" s="225">
        <f t="shared" si="109"/>
        <v>0</v>
      </c>
      <c r="AC301" s="227">
        <f t="shared" si="109"/>
        <v>4.5884999999999998</v>
      </c>
      <c r="AD301" s="225">
        <f t="shared" si="109"/>
        <v>0</v>
      </c>
      <c r="AE301" s="225">
        <f t="shared" si="109"/>
        <v>0</v>
      </c>
      <c r="AF301" s="225">
        <f t="shared" si="109"/>
        <v>0</v>
      </c>
      <c r="AG301" s="224">
        <f t="shared" si="109"/>
        <v>0</v>
      </c>
      <c r="AH301" s="223">
        <f t="shared" si="90"/>
        <v>0</v>
      </c>
      <c r="AI301" s="224">
        <f t="shared" si="91"/>
        <v>0</v>
      </c>
      <c r="AJ301" s="223">
        <f t="shared" si="92"/>
        <v>0</v>
      </c>
      <c r="AK301" s="224">
        <f t="shared" si="93"/>
        <v>0</v>
      </c>
      <c r="AL301" s="223">
        <f t="shared" si="94"/>
        <v>1</v>
      </c>
      <c r="AM301" s="224">
        <f t="shared" si="95"/>
        <v>0</v>
      </c>
      <c r="AN301" s="223">
        <f t="shared" si="96"/>
        <v>0</v>
      </c>
      <c r="AO301" s="224">
        <f t="shared" si="97"/>
        <v>0</v>
      </c>
      <c r="AP301" s="223">
        <f t="shared" si="98"/>
        <v>0</v>
      </c>
      <c r="AQ301" s="224">
        <f t="shared" si="99"/>
        <v>0</v>
      </c>
      <c r="AR301" s="223">
        <f t="shared" si="100"/>
        <v>0</v>
      </c>
      <c r="AS301" s="224">
        <f t="shared" si="101"/>
        <v>0</v>
      </c>
      <c r="AT301" s="223">
        <f t="shared" si="102"/>
        <v>0</v>
      </c>
      <c r="AU301" s="225">
        <f t="shared" si="103"/>
        <v>0</v>
      </c>
      <c r="AV301" s="232" t="str">
        <f>IF($B300="","",$B300)</f>
        <v>9</v>
      </c>
    </row>
    <row r="302" spans="1:48" ht="14.5" customHeight="1" x14ac:dyDescent="0.2">
      <c r="A302" s="309"/>
      <c r="B302" s="283"/>
      <c r="C302" s="304"/>
      <c r="D302" s="90" t="s">
        <v>28</v>
      </c>
      <c r="E302" s="278"/>
      <c r="F302" s="292"/>
      <c r="G302" s="135" t="s">
        <v>558</v>
      </c>
      <c r="H302" s="278"/>
      <c r="I302" s="92" t="s">
        <v>20</v>
      </c>
      <c r="J302" s="94">
        <f>IF(I302="","",IF(_xlfn.XLOOKUP(I302,I$3:I301,$AV$3:AV301,0,,-1)=AV302,_xlfn.XLOOKUP(I302,I$3:I301,J$3:J301,1,,-1)+1,1))</f>
        <v>13</v>
      </c>
      <c r="K302" s="180">
        <f>IF(I302="","",_xlfn.XLOOKUP(I302,I$3:I301,K$3:K301,0,,-1)+IF($D302=" ",1,0))</f>
        <v>0</v>
      </c>
      <c r="L302" s="95">
        <v>3</v>
      </c>
      <c r="M302" s="96">
        <v>3.86</v>
      </c>
      <c r="N302" s="295"/>
      <c r="O302" s="97">
        <f>IF(OR(W300="",W301=""),"",IF(L302&gt;0,ROUND(IF(M302&gt;0,M302,IF(M300&gt;0,IF(N300=TRUE,ROUND((M300*W302)/W300,0),(M300*W302)/W300),IF(M301&gt;0,IF(N300=TRUE,ROUND((M301*W302)/W301,0),(M301*W302)/W301),IF(M302&gt;0,M302,0)))),2),""))</f>
        <v>3.86</v>
      </c>
      <c r="P302" s="98">
        <f t="shared" si="108"/>
        <v>11.58</v>
      </c>
      <c r="Q302" s="278"/>
      <c r="R302" s="278"/>
      <c r="S302" s="278"/>
      <c r="T302" s="278"/>
      <c r="U302" s="278"/>
      <c r="V302" s="289"/>
      <c r="W302" s="99">
        <f>IF(L302="","",(SUM(L300:L302)/L302)/(SUM(L300:L302)/L300+SUM(L300:L302)/L301+SUM(L300:L302)/L302))</f>
        <v>0.23848263161622599</v>
      </c>
      <c r="X302" s="311"/>
      <c r="Y302" s="298"/>
      <c r="Z302" s="298"/>
      <c r="AA302" s="225">
        <f t="shared" si="109"/>
        <v>0</v>
      </c>
      <c r="AB302" s="225">
        <f t="shared" si="109"/>
        <v>0</v>
      </c>
      <c r="AC302" s="227">
        <f t="shared" si="109"/>
        <v>-3.86</v>
      </c>
      <c r="AD302" s="225">
        <f t="shared" si="109"/>
        <v>0</v>
      </c>
      <c r="AE302" s="225">
        <f t="shared" si="109"/>
        <v>0</v>
      </c>
      <c r="AF302" s="225">
        <f t="shared" si="109"/>
        <v>0</v>
      </c>
      <c r="AG302" s="224">
        <f t="shared" si="109"/>
        <v>0</v>
      </c>
      <c r="AH302" s="223">
        <f t="shared" si="90"/>
        <v>0</v>
      </c>
      <c r="AI302" s="224">
        <f t="shared" si="91"/>
        <v>0</v>
      </c>
      <c r="AJ302" s="223">
        <f t="shared" si="92"/>
        <v>0</v>
      </c>
      <c r="AK302" s="224">
        <f t="shared" si="93"/>
        <v>0</v>
      </c>
      <c r="AL302" s="223">
        <f t="shared" si="94"/>
        <v>0</v>
      </c>
      <c r="AM302" s="224">
        <f t="shared" si="95"/>
        <v>1</v>
      </c>
      <c r="AN302" s="223">
        <f t="shared" si="96"/>
        <v>0</v>
      </c>
      <c r="AO302" s="224">
        <f t="shared" si="97"/>
        <v>0</v>
      </c>
      <c r="AP302" s="223">
        <f t="shared" si="98"/>
        <v>0</v>
      </c>
      <c r="AQ302" s="224">
        <f t="shared" si="99"/>
        <v>0</v>
      </c>
      <c r="AR302" s="223">
        <f t="shared" si="100"/>
        <v>0</v>
      </c>
      <c r="AS302" s="224">
        <f t="shared" si="101"/>
        <v>0</v>
      </c>
      <c r="AT302" s="223">
        <f t="shared" si="102"/>
        <v>0</v>
      </c>
      <c r="AU302" s="225">
        <f t="shared" si="103"/>
        <v>0</v>
      </c>
      <c r="AV302" s="232" t="str">
        <f>IF($B300="","",$B300)</f>
        <v>9</v>
      </c>
    </row>
    <row r="303" spans="1:48" ht="14.5" customHeight="1" x14ac:dyDescent="0.2">
      <c r="A303" s="312" t="str">
        <f>IF(OR(D303="W",D304="W",D305="W",D303="1/2W",D304="1/2W",D305="1/2W",D303="1/2L",D304="1/2L",D305="1/2L"),"OK",IF(OR(D303="L",D304="L",D305="L"),"LOSS",IF(OR(D303="X",D304="X",D305="X"),"Anulado"," ")))</f>
        <v>OK</v>
      </c>
      <c r="B303" s="316" t="str">
        <f>IF(E303="","",$B300)</f>
        <v>9</v>
      </c>
      <c r="C303" s="302" t="str">
        <f>IF(E303=""," ","– "&amp;COUNTIF(B$3:B305,$B303))</f>
        <v>– 14</v>
      </c>
      <c r="D303" s="25" t="s">
        <v>28</v>
      </c>
      <c r="E303" s="325">
        <v>44721.65625</v>
      </c>
      <c r="F303" s="315" t="s">
        <v>559</v>
      </c>
      <c r="G303" s="117" t="s">
        <v>267</v>
      </c>
      <c r="H303" s="306" t="str">
        <f ca="1">IF(E303="","",IF(AND(DAY(E303)&lt;DAY(TODAY()),$A303=" "),"???",IF($A303=" ",IF(AND(DAY(E303)=DAY(TODAY()),HOUR(E303)&lt;=HOUR(NOW())+1),IF(AND(HOUR(E303)+2&lt;=HOUR(NOW()),DAY(E303)&lt;=DAY(TODAY()),MINUTE(E303)&lt;=MINUTE(NOW())),"???",IF(OR(MINUTE(E303)&lt;=MINUTE(NOW()),HOUR(E303)&lt;=HOUR(NOW())),"!!!","")),""),"")))</f>
        <v/>
      </c>
      <c r="I303" s="27" t="s">
        <v>20</v>
      </c>
      <c r="J303" s="175">
        <f>IF(I303="","",IF(_xlfn.XLOOKUP(I303,I$3:I302,$AV$3:AV302,0,,-1)=AV303,_xlfn.XLOOKUP(I303,I$3:I302,J$3:J302,1,,-1)+1,1))</f>
        <v>14</v>
      </c>
      <c r="K303" s="176">
        <f>IF(I303="","",_xlfn.XLOOKUP(I303,I$3:I302,K$3:K302,0,,-1)+IF($D303=" ",1,0))</f>
        <v>0</v>
      </c>
      <c r="L303" s="118">
        <v>5.25</v>
      </c>
      <c r="M303" s="119">
        <v>22.7</v>
      </c>
      <c r="N303" s="318" t="b">
        <v>0</v>
      </c>
      <c r="O303" s="102">
        <f>IF(OR(W303="",W304=""),"",ROUND(IF(L305&gt;0,IF(M303&gt;0,M303,IF(M304&gt;0,IF(N303=TRUE,ROUND((M304*W303)/W304,0),(M304*W303)/W304),IF(N303=TRUE,ROUND((M305*W303)/W305,0),(M305*W303)/W305))),IF(M303&gt;0,M303,IF(N303=TRUE,ROUND((M304*W303)/W304,0),(M304*W303)/W304))),2))</f>
        <v>22.7</v>
      </c>
      <c r="P303" s="33">
        <f t="shared" si="108"/>
        <v>119.175</v>
      </c>
      <c r="Q303" s="301">
        <f>IF($A303="Anulado",0,IF(OR($A303="LOSS",$A303="OK"),IF(OR($D303="W",$D303="1/2W",$D303="1/2L"),P303-O303,IF($D303="L",-O303,0))+IF(OR($D304="W",$D304="1/2W",$D304="1/2L"),P304-O304,IF($D304="L",-O304,0))+IF(OR($D305="W",$D305="1/2W",$D305="1/2L"),P305-O305,IF($D305="L",-O305,0)),IF(AND(OR($D303="W",$D303="1/2W",$D303="1/2L"),D304="W"),P303+P304-SUM(O303:O305)+_xlfn.XLOOKUP("X",D303:D305,O303:O305,0),IF(AND(D303=TRUE,D305="W"),P303+P305-SUM(O303:O305),IF(AND(D304="W",D305="W"),P304+P305-SUM(O303:O305)+_xlfn.XLOOKUP("X",D303:D305,O303:O305,0),IF(L305&gt;0,IF(OR($D303="W",$D303="1/2W",$D303="1/2L"),P303-SUM(O303:O305)+_xlfn.XLOOKUP("X",D303:D305,O303:O305,0),IF(OR($D303="W",$D303="1/2W",$D303="1/2L"),P304-SUM(O303:O305)+_xlfn.XLOOKUP("X",D303:D305,O303:O305,0),IF(OR($D303="W",$D303="1/2W",$D303="1/2L"),P305-SUM(O303:O305)+_xlfn.XLOOKUP("X",D303:D305,O303:O305,0),IF(SUM(P303:P305)/3-SUM(O303:O305)+_xlfn.XLOOKUP("X",D303:D305,O303:O305,0)&gt;0,SUM(P303:P305)/3-SUM(O303:O305)+_xlfn.XLOOKUP("X",D303:D305,O303:O305,0),LARGE(P303:P305,1)-SUM(O303:O305))))),IF(OR($D303="W",$D303="1/2W",$D303="1/2L"),P303-SUM(O303:O304)+_xlfn.XLOOKUP("X",D303:D305,O303:O305,0),IF(OR($D303="W",$D303="1/2W",$D303="1/2L"),P304-SUM(O303:O304)+_xlfn.XLOOKUP("X",D303:D305,O303:O305,0),SUM(P303:P304)/2-SUM(O303:O304)+_xlfn.XLOOKUP("X",D303:D305,O303:O305,0)))))))))</f>
        <v>3.3708000000000062</v>
      </c>
      <c r="R303" s="300">
        <f>IF(Q303=0,0,Q303/SUM(O303:O305))</f>
        <v>2.9106294793195805E-2</v>
      </c>
      <c r="S303" s="285">
        <f>IF($B303=$B300,IF(OR($A303="LOSS",$A303="OK",$A303="Anulada"),Q303,0)+S300,IF(OR($A303="LOSS",$A303="OK",$A303="Anulada"),Q303,0))</f>
        <v>160.15897999999999</v>
      </c>
      <c r="T303" s="285">
        <f>IF($B303="",0,IF($B303=$B300,IF(G305="",IF(OR(G303="DNB1",G303="DNB2",G303="AH1(0)",G303="AH2(0)",G303="AH1(1)",G303="AH2(1)",G303="AH1(2)",G303="AH2(2)",G303="AH1(3)",G303="AH2(3)",G303="AH1(4)",G303="AH2(4)"),0,IF(Q303&lt;0,IF(G305="",SMALL(P303:P305,1)-SUM(O303:O305),0),SMALL(P303:P305,1)-SUM(O303:O305))),IF(Q303&lt;0,IF(G305="",SMALL(P303:P305,1)-SUM(O303:O305),0),SMALL(P303:P305,1)-SUM(O303:O305)))+T300,IF(G305="",IF(OR(G303="DNB1",G303="DNB2",G303="AH1(0)",G303="AH2(0)",G303="AH1(1)",G303="AH2(1)",G303="AH1(2)",G303="AH2(2)",G303="AH1(3)",G303="AH2(3)",G303="AH1(4)",G303="AH2(4)"),0,IF(Q303&lt;0,IF(G305="",SMALL(P303:P305,1)-SUM(O303:O305),0),SMALL(P303:P305,1)-SUM(O303:O305))),IF(Q303&lt;0,IF(G305="",SMALL(P303:P305,1)-SUM(O303:O305),0),SMALL(P303:P305,1)-SUM(O303:O305)))))</f>
        <v>-645.53412000000003</v>
      </c>
      <c r="U303" s="285">
        <f>IF($B303=$B300,IF(Q303&lt;0,IF(G305="",Q303,0),Q303)+U300,Q303)</f>
        <v>160.15897999999999</v>
      </c>
      <c r="V303" s="287">
        <f>IF(U303=0,0,U303/X303)</f>
        <v>6.4850356525365735E-2</v>
      </c>
      <c r="W303" s="34">
        <f>IF(L303="","",IF(L305&gt;0,(SUM(L303:L305)/L303)/(SUM(L303:L305)/L303+SUM(L303:L305)/L304+SUM(L303:L305)/L305),L304/SUM(L303:L304)))</f>
        <v>0.19601837672281777</v>
      </c>
      <c r="X303" s="322">
        <f>IF($B303=$B300,X300+SUM(O303:O305),SUM(O303:O305))</f>
        <v>2469.6699999999996</v>
      </c>
      <c r="Y303" s="285">
        <f>IF($A303=" ",SUM(O303:O305),0)+Y300</f>
        <v>0</v>
      </c>
      <c r="Z303" s="285">
        <f>IF($B303="","",Z300+Q303)</f>
        <v>231.39850820895512</v>
      </c>
      <c r="AA303" s="225">
        <f t="shared" ref="AA303:AG312" si="110">IF($I303=AA$2,IF(OR($D303="W",$D303="1/2W",$D303="1/2L"),$P303-$O303,IF($D303="X",0,-$O303)),0)</f>
        <v>0</v>
      </c>
      <c r="AB303" s="225">
        <f t="shared" si="110"/>
        <v>0</v>
      </c>
      <c r="AC303" s="227">
        <f t="shared" si="110"/>
        <v>-22.7</v>
      </c>
      <c r="AD303" s="225">
        <f t="shared" si="110"/>
        <v>0</v>
      </c>
      <c r="AE303" s="225">
        <f t="shared" si="110"/>
        <v>0</v>
      </c>
      <c r="AF303" s="225">
        <f t="shared" si="110"/>
        <v>0</v>
      </c>
      <c r="AG303" s="224">
        <f t="shared" si="110"/>
        <v>0</v>
      </c>
      <c r="AH303" s="223">
        <f t="shared" si="90"/>
        <v>0</v>
      </c>
      <c r="AI303" s="224">
        <f t="shared" si="91"/>
        <v>0</v>
      </c>
      <c r="AJ303" s="223">
        <f t="shared" si="92"/>
        <v>0</v>
      </c>
      <c r="AK303" s="224">
        <f t="shared" si="93"/>
        <v>0</v>
      </c>
      <c r="AL303" s="223">
        <f t="shared" si="94"/>
        <v>0</v>
      </c>
      <c r="AM303" s="224">
        <f t="shared" si="95"/>
        <v>1</v>
      </c>
      <c r="AN303" s="223">
        <f t="shared" si="96"/>
        <v>0</v>
      </c>
      <c r="AO303" s="224">
        <f t="shared" si="97"/>
        <v>0</v>
      </c>
      <c r="AP303" s="223">
        <f t="shared" si="98"/>
        <v>0</v>
      </c>
      <c r="AQ303" s="224">
        <f t="shared" si="99"/>
        <v>0</v>
      </c>
      <c r="AR303" s="223">
        <f t="shared" si="100"/>
        <v>0</v>
      </c>
      <c r="AS303" s="224">
        <f t="shared" si="101"/>
        <v>0</v>
      </c>
      <c r="AT303" s="223">
        <f t="shared" si="102"/>
        <v>0</v>
      </c>
      <c r="AU303" s="225">
        <f t="shared" si="103"/>
        <v>0</v>
      </c>
      <c r="AV303" s="231" t="str">
        <f>IF($B303="","",$B303)</f>
        <v>9</v>
      </c>
    </row>
    <row r="304" spans="1:48" ht="14.5" customHeight="1" x14ac:dyDescent="0.2">
      <c r="A304" s="308"/>
      <c r="B304" s="282"/>
      <c r="C304" s="303"/>
      <c r="D304" s="39" t="s">
        <v>31</v>
      </c>
      <c r="E304" s="277"/>
      <c r="F304" s="291"/>
      <c r="G304" s="120" t="s">
        <v>60</v>
      </c>
      <c r="H304" s="277"/>
      <c r="I304" s="42" t="s">
        <v>20</v>
      </c>
      <c r="J304" s="177">
        <f>IF(I304="","",IF(_xlfn.XLOOKUP(I304,I$3:I303,$AV$3:AV303,0,,-1)=AV304,_xlfn.XLOOKUP(I304,I$3:I303,J$3:J303,1,,-1)+1,1))</f>
        <v>15</v>
      </c>
      <c r="K304" s="178">
        <f>IF(I304="","",_xlfn.XLOOKUP(I304,I$3:I303,K$3:K303,0,,-1)+IF($D304=" ",1,0))</f>
        <v>0</v>
      </c>
      <c r="L304" s="121">
        <v>1.28</v>
      </c>
      <c r="M304" s="122"/>
      <c r="N304" s="294"/>
      <c r="O304" s="47">
        <f>IF(OR(W303="",W304=""),"",ROUND(IF(L305&gt;0,IF(M304&gt;0,M304,IF(M303&gt;0,IF(N303=TRUE,ROUND((M303*W304)/W303,0),(M303*W304)/W303),IF(M304&gt;0,IF(N303=TRUE,ROUND(M304,0),M304),IF(M305&gt;0,IF(N303=TRUE,ROUND(O305*W304/W305,0),O305*W304/W305),0)))),IF(M304&gt;0,M304,IF(N303=TRUE,ROUND((M303*W304)/W303,0),(M303*W304)/W303))),2))</f>
        <v>93.11</v>
      </c>
      <c r="P304" s="48">
        <f t="shared" si="108"/>
        <v>119.1808</v>
      </c>
      <c r="Q304" s="277"/>
      <c r="R304" s="286"/>
      <c r="S304" s="286"/>
      <c r="T304" s="286"/>
      <c r="U304" s="286"/>
      <c r="V304" s="288"/>
      <c r="W304" s="49">
        <f>IF(L304="","",IF(L305&gt;0,(SUM(L303:L305)/L304)/(SUM(L303:L305)/L303+SUM(L303:L305)/L304+SUM(L303:L305)/L305),L303/SUM(L303:L304)))</f>
        <v>0.80398162327718226</v>
      </c>
      <c r="X304" s="311"/>
      <c r="Y304" s="298"/>
      <c r="Z304" s="298"/>
      <c r="AA304" s="225">
        <f t="shared" si="110"/>
        <v>0</v>
      </c>
      <c r="AB304" s="225">
        <f t="shared" si="110"/>
        <v>0</v>
      </c>
      <c r="AC304" s="227">
        <f t="shared" si="110"/>
        <v>26.070800000000006</v>
      </c>
      <c r="AD304" s="225">
        <f t="shared" si="110"/>
        <v>0</v>
      </c>
      <c r="AE304" s="225">
        <f t="shared" si="110"/>
        <v>0</v>
      </c>
      <c r="AF304" s="225">
        <f t="shared" si="110"/>
        <v>0</v>
      </c>
      <c r="AG304" s="224">
        <f t="shared" si="110"/>
        <v>0</v>
      </c>
      <c r="AH304" s="223">
        <f t="shared" si="90"/>
        <v>0</v>
      </c>
      <c r="AI304" s="224">
        <f t="shared" si="91"/>
        <v>0</v>
      </c>
      <c r="AJ304" s="223">
        <f t="shared" si="92"/>
        <v>0</v>
      </c>
      <c r="AK304" s="224">
        <f t="shared" si="93"/>
        <v>0</v>
      </c>
      <c r="AL304" s="223">
        <f t="shared" si="94"/>
        <v>1</v>
      </c>
      <c r="AM304" s="224">
        <f t="shared" si="95"/>
        <v>0</v>
      </c>
      <c r="AN304" s="223">
        <f t="shared" si="96"/>
        <v>0</v>
      </c>
      <c r="AO304" s="224">
        <f t="shared" si="97"/>
        <v>0</v>
      </c>
      <c r="AP304" s="223">
        <f t="shared" si="98"/>
        <v>0</v>
      </c>
      <c r="AQ304" s="224">
        <f t="shared" si="99"/>
        <v>0</v>
      </c>
      <c r="AR304" s="223">
        <f t="shared" si="100"/>
        <v>0</v>
      </c>
      <c r="AS304" s="224">
        <f t="shared" si="101"/>
        <v>0</v>
      </c>
      <c r="AT304" s="223">
        <f t="shared" si="102"/>
        <v>0</v>
      </c>
      <c r="AU304" s="225">
        <f t="shared" si="103"/>
        <v>0</v>
      </c>
      <c r="AV304" s="231" t="str">
        <f>IF($B303="","",$B303)</f>
        <v>9</v>
      </c>
    </row>
    <row r="305" spans="1:48" ht="14.5" customHeight="1" x14ac:dyDescent="0.2">
      <c r="A305" s="309"/>
      <c r="B305" s="283"/>
      <c r="C305" s="304"/>
      <c r="D305" s="54" t="s">
        <v>32</v>
      </c>
      <c r="E305" s="278"/>
      <c r="F305" s="292"/>
      <c r="G305" s="134"/>
      <c r="H305" s="278"/>
      <c r="I305" s="57"/>
      <c r="J305" s="179" t="str">
        <f>IF(I305="","",IF(_xlfn.XLOOKUP(I305,I$3:I304,$AV$3:AV304,0,,-1)=AV305,_xlfn.XLOOKUP(I305,I$3:I304,J$3:J304,1,,-1)+1,1))</f>
        <v/>
      </c>
      <c r="K305" s="63" t="str">
        <f>IF(I305="","",_xlfn.XLOOKUP(I305,I$3:I304,K$3:K304,0,,-1)+IF($D305=" ",1,0))</f>
        <v/>
      </c>
      <c r="L305" s="55"/>
      <c r="M305" s="128"/>
      <c r="N305" s="295"/>
      <c r="O305" s="62" t="str">
        <f>IF(OR(W303="",W304=""),"",IF(L305&gt;0,ROUND(IF(M305&gt;0,M305,IF(M303&gt;0,IF(N303=TRUE,ROUND((M303*W305)/W303,0),(M303*W305)/W303),IF(M304&gt;0,IF(N303=TRUE,ROUND((M304*W305)/W304,0),(M304*W305)/W304),IF(M305&gt;0,M305,0)))),2),""))</f>
        <v/>
      </c>
      <c r="P305" s="63" t="str">
        <f t="shared" si="108"/>
        <v/>
      </c>
      <c r="Q305" s="278"/>
      <c r="R305" s="278"/>
      <c r="S305" s="278"/>
      <c r="T305" s="278"/>
      <c r="U305" s="278"/>
      <c r="V305" s="289"/>
      <c r="W305" s="64" t="str">
        <f>IF(L305="","",(SUM(L303:L305)/L305)/(SUM(L303:L305)/L303+SUM(L303:L305)/L304+SUM(L303:L305)/L305))</f>
        <v/>
      </c>
      <c r="X305" s="311"/>
      <c r="Y305" s="298"/>
      <c r="Z305" s="298"/>
      <c r="AA305" s="225">
        <f t="shared" si="110"/>
        <v>0</v>
      </c>
      <c r="AB305" s="225">
        <f t="shared" si="110"/>
        <v>0</v>
      </c>
      <c r="AC305" s="225">
        <f t="shared" si="110"/>
        <v>0</v>
      </c>
      <c r="AD305" s="225">
        <f t="shared" si="110"/>
        <v>0</v>
      </c>
      <c r="AE305" s="225">
        <f t="shared" si="110"/>
        <v>0</v>
      </c>
      <c r="AF305" s="225">
        <f t="shared" si="110"/>
        <v>0</v>
      </c>
      <c r="AG305" s="224">
        <f t="shared" si="110"/>
        <v>0</v>
      </c>
      <c r="AH305" s="223">
        <f t="shared" si="90"/>
        <v>0</v>
      </c>
      <c r="AI305" s="224">
        <f t="shared" si="91"/>
        <v>0</v>
      </c>
      <c r="AJ305" s="223">
        <f t="shared" si="92"/>
        <v>0</v>
      </c>
      <c r="AK305" s="224">
        <f t="shared" si="93"/>
        <v>0</v>
      </c>
      <c r="AL305" s="223">
        <f t="shared" si="94"/>
        <v>0</v>
      </c>
      <c r="AM305" s="224">
        <f t="shared" si="95"/>
        <v>0</v>
      </c>
      <c r="AN305" s="223">
        <f t="shared" si="96"/>
        <v>0</v>
      </c>
      <c r="AO305" s="224">
        <f t="shared" si="97"/>
        <v>0</v>
      </c>
      <c r="AP305" s="223">
        <f t="shared" si="98"/>
        <v>0</v>
      </c>
      <c r="AQ305" s="224">
        <f t="shared" si="99"/>
        <v>0</v>
      </c>
      <c r="AR305" s="223">
        <f t="shared" si="100"/>
        <v>0</v>
      </c>
      <c r="AS305" s="224">
        <f t="shared" si="101"/>
        <v>0</v>
      </c>
      <c r="AT305" s="223">
        <f t="shared" si="102"/>
        <v>0</v>
      </c>
      <c r="AU305" s="225">
        <f t="shared" si="103"/>
        <v>0</v>
      </c>
      <c r="AV305" s="231" t="str">
        <f>IF($B303="","",$B303)</f>
        <v>9</v>
      </c>
    </row>
    <row r="306" spans="1:48" ht="14.5" customHeight="1" x14ac:dyDescent="0.2">
      <c r="A306" s="307" t="str">
        <f>IF(OR(D306="W",D307="W",D308="W",D306="1/2W",D307="1/2W",D308="1/2W",D306="1/2L",D307="1/2L",D308="1/2L"),"OK",IF(OR(D306="L",D307="L",D308="L"),"LOSS",IF(OR(D306="X",D307="X",D308="X"),"Anulado"," ")))</f>
        <v>LOSS</v>
      </c>
      <c r="B306" s="317" t="str">
        <f>IF(E306="","",$B303)</f>
        <v>9</v>
      </c>
      <c r="C306" s="305" t="str">
        <f>IF(E306=""," ","– "&amp;COUNTIF(B$3:B308,$B306))</f>
        <v>– 15</v>
      </c>
      <c r="D306" s="65" t="s">
        <v>28</v>
      </c>
      <c r="E306" s="326">
        <v>44721.583333333336</v>
      </c>
      <c r="F306" s="342" t="s">
        <v>560</v>
      </c>
      <c r="G306" s="234"/>
      <c r="H306" s="313" t="str">
        <f ca="1">IF(E306="","",IF(AND(DAY(E306)&lt;DAY(TODAY()),$A306=" "),"???",IF($A306=" ",IF(AND(DAY(E306)=DAY(TODAY()),HOUR(E306)&lt;=HOUR(NOW())+1),IF(AND(HOUR(E306)+2&lt;=HOUR(NOW()),DAY(E306)&lt;=DAY(TODAY()),MINUTE(E306)&lt;=MINUTE(NOW())),"???",IF(OR(MINUTE(E306)&lt;=MINUTE(NOW()),HOUR(E306)&lt;=HOUR(NOW())),"!!!","")),""),"")))</f>
        <v/>
      </c>
      <c r="I306" s="235" t="s">
        <v>18</v>
      </c>
      <c r="J306" s="236">
        <f>IF(I306="","",IF(_xlfn.XLOOKUP(I306,I$3:I305,$AV$3:AV305,0,,-1)=AV306,_xlfn.XLOOKUP(I306,I$3:I305,J$3:J305,1,,-1)+1,1))</f>
        <v>1</v>
      </c>
      <c r="K306" s="237">
        <f>IF(I306="","",_xlfn.XLOOKUP(I306,I$3:I305,K$3:K305,0,,-1)+IF($D306=" ",1,0))</f>
        <v>0</v>
      </c>
      <c r="L306" s="238">
        <v>2</v>
      </c>
      <c r="M306" s="71">
        <v>597</v>
      </c>
      <c r="N306" s="293" t="b">
        <v>0</v>
      </c>
      <c r="O306" s="239">
        <f>IF(OR(W306="",W307=""),"",ROUND(IF(L308&gt;0,IF(M306&gt;0,M306,IF(M307&gt;0,IF(N306=TRUE,ROUND((M307*W306)/W307,0),(M307*W306)/W307),IF(N306=TRUE,ROUND((M308*W306)/W308,0),(M308*W306)/W308))),IF(M306&gt;0,M306,IF(N306=TRUE,ROUND((M307*W306)/W307,0),(M307*W306)/W307))),2))</f>
        <v>597</v>
      </c>
      <c r="P306" s="237">
        <f t="shared" si="108"/>
        <v>1194</v>
      </c>
      <c r="Q306" s="320">
        <f>IF($A306="Anulado",0,IF(OR($A306="LOSS",$A306="OK"),IF(OR($D306="W",$D306="1/2W",$D306="1/2L"),P306-O306,IF($D306="L",-O306,0))+IF(OR($D307="W",$D307="1/2W",$D307="1/2L"),P307-O307,IF($D307="L",-O307,0))+IF(OR($D308="W",$D308="1/2W",$D308="1/2L"),P308-O308,IF($D308="L",-O308,0)),IF(AND(OR($D306="W",$D306="1/2W",$D306="1/2L"),D307="W"),P306+P307-SUM(O306:O308)+_xlfn.XLOOKUP("X",D306:D308,O306:O308,0),IF(AND(D306=TRUE,D308="W"),P306+P308-SUM(O306:O308),IF(AND(D307="W",D308="W"),P307+P308-SUM(O306:O308)+_xlfn.XLOOKUP("X",D306:D308,O306:O308,0),IF(L308&gt;0,IF(OR($D306="W",$D306="1/2W",$D306="1/2L"),P306-SUM(O306:O308)+_xlfn.XLOOKUP("X",D306:D308,O306:O308,0),IF(OR($D306="W",$D306="1/2W",$D306="1/2L"),P307-SUM(O306:O308)+_xlfn.XLOOKUP("X",D306:D308,O306:O308,0),IF(OR($D306="W",$D306="1/2W",$D306="1/2L"),P308-SUM(O306:O308)+_xlfn.XLOOKUP("X",D306:D308,O306:O308,0),IF(SUM(P306:P308)/3-SUM(O306:O308)+_xlfn.XLOOKUP("X",D306:D308,O306:O308,0)&gt;0,SUM(P306:P308)/3-SUM(O306:O308)+_xlfn.XLOOKUP("X",D306:D308,O306:O308,0),LARGE(P306:P308,1)-SUM(O306:O308))))),IF(OR($D306="W",$D306="1/2W",$D306="1/2L"),P306-SUM(O306:O307)+_xlfn.XLOOKUP("X",D306:D308,O306:O308,0),IF(OR($D306="W",$D306="1/2W",$D306="1/2L"),P307-SUM(O306:O307)+_xlfn.XLOOKUP("X",D306:D308,O306:O308,0),SUM(P306:P307)/2-SUM(O306:O307)+_xlfn.XLOOKUP("X",D306:D308,O306:O308,0)))))))))</f>
        <v>-597</v>
      </c>
      <c r="R306" s="319">
        <f>IF(Q306=0,0,Q306/SUM(O306:O308))</f>
        <v>-0.5</v>
      </c>
      <c r="S306" s="296">
        <f>IF($B306=$B303,IF(OR($A306="LOSS",$A306="OK",$A306="Anulada"),Q306,0)+S303,IF(OR($A306="LOSS",$A306="OK",$A306="Anulada"),Q306,0))</f>
        <v>-436.84102000000001</v>
      </c>
      <c r="T306" s="296">
        <f>IF($B306=$B303,IF(Q306&lt;0,IF(G308="",Q306,0),Q306)+T303,Q306)</f>
        <v>-1242.53412</v>
      </c>
      <c r="U306" s="296">
        <f>IF($B306=$B303,IF(Q306&lt;0,IF(G308="",Q306,0),Q306)+U303,Q306)</f>
        <v>-436.84102000000001</v>
      </c>
      <c r="V306" s="323">
        <f>IF(U306=0,0,U306/X306)</f>
        <v>-0.11923590825592918</v>
      </c>
      <c r="W306" s="240">
        <f>IF(L306="","",IF(L308&gt;0,(SUM(L306:L308)/L306)/(SUM(L306:L308)/L306+SUM(L306:L308)/L307+SUM(L306:L308)/L308),L307/SUM(L306:L307)))</f>
        <v>0.5</v>
      </c>
      <c r="X306" s="344">
        <f>IF($B306=$B303,X303+SUM(O306:O308),SUM(O306:O308))</f>
        <v>3663.6699999999996</v>
      </c>
      <c r="Y306" s="296">
        <f>IF($A306=" ",SUM(O306:O308),0)+Y303</f>
        <v>0</v>
      </c>
      <c r="Z306" s="348">
        <f>IF($B306="","",Z303+Q306)</f>
        <v>-365.60149179104485</v>
      </c>
      <c r="AA306" s="225">
        <f t="shared" si="110"/>
        <v>-597</v>
      </c>
      <c r="AB306" s="225">
        <f t="shared" si="110"/>
        <v>0</v>
      </c>
      <c r="AC306" s="225">
        <f t="shared" si="110"/>
        <v>0</v>
      </c>
      <c r="AD306" s="225">
        <f t="shared" si="110"/>
        <v>0</v>
      </c>
      <c r="AE306" s="225">
        <f t="shared" si="110"/>
        <v>0</v>
      </c>
      <c r="AF306" s="225">
        <f t="shared" si="110"/>
        <v>0</v>
      </c>
      <c r="AG306" s="224">
        <f t="shared" si="110"/>
        <v>0</v>
      </c>
      <c r="AH306" s="223">
        <f t="shared" si="90"/>
        <v>0</v>
      </c>
      <c r="AI306" s="224">
        <f t="shared" si="91"/>
        <v>1</v>
      </c>
      <c r="AJ306" s="223">
        <f t="shared" si="92"/>
        <v>0</v>
      </c>
      <c r="AK306" s="224">
        <f t="shared" si="93"/>
        <v>0</v>
      </c>
      <c r="AL306" s="223">
        <f t="shared" si="94"/>
        <v>0</v>
      </c>
      <c r="AM306" s="224">
        <f t="shared" si="95"/>
        <v>0</v>
      </c>
      <c r="AN306" s="223">
        <f t="shared" si="96"/>
        <v>0</v>
      </c>
      <c r="AO306" s="224">
        <f t="shared" si="97"/>
        <v>0</v>
      </c>
      <c r="AP306" s="223">
        <f t="shared" si="98"/>
        <v>0</v>
      </c>
      <c r="AQ306" s="224">
        <f t="shared" si="99"/>
        <v>0</v>
      </c>
      <c r="AR306" s="223">
        <f t="shared" si="100"/>
        <v>0</v>
      </c>
      <c r="AS306" s="224">
        <f t="shared" si="101"/>
        <v>0</v>
      </c>
      <c r="AT306" s="223">
        <f t="shared" si="102"/>
        <v>0</v>
      </c>
      <c r="AU306" s="225">
        <f t="shared" si="103"/>
        <v>0</v>
      </c>
      <c r="AV306" s="232" t="str">
        <f>IF($B306="","",$B306)</f>
        <v>9</v>
      </c>
    </row>
    <row r="307" spans="1:48" ht="14.5" customHeight="1" x14ac:dyDescent="0.2">
      <c r="A307" s="308"/>
      <c r="B307" s="282"/>
      <c r="C307" s="303"/>
      <c r="D307" s="79" t="s">
        <v>56</v>
      </c>
      <c r="E307" s="277"/>
      <c r="F307" s="291"/>
      <c r="G307" s="241"/>
      <c r="H307" s="277"/>
      <c r="I307" s="137" t="s">
        <v>19</v>
      </c>
      <c r="J307" s="242">
        <f>IF(I307="","",IF(_xlfn.XLOOKUP(I307,I$3:I306,$AV$3:AV306,0,,-1)=AV307,_xlfn.XLOOKUP(I307,I$3:I306,J$3:J306,1,,-1)+1,1))</f>
        <v>5</v>
      </c>
      <c r="K307" s="243">
        <f>IF(I307="","",_xlfn.XLOOKUP(I307,I$3:I306,K$3:K306,0,,-1)+IF($D307=" ",1,0))</f>
        <v>0</v>
      </c>
      <c r="L307" s="244">
        <v>2</v>
      </c>
      <c r="M307" s="85">
        <v>0</v>
      </c>
      <c r="N307" s="294"/>
      <c r="O307" s="245">
        <f>IF(OR(W306="",W307=""),"",ROUND(IF(L308&gt;0,IF(M307&gt;0,M307,IF(M306&gt;0,IF(N306=TRUE,ROUND((M306*W307)/W306,0),(M306*W307)/W306),IF(M307&gt;0,IF(N306=TRUE,ROUND(M307,0),M307),IF(M308&gt;0,IF(N306=TRUE,ROUND(O308*W307/W308,0),O308*W307/W308),0)))),IF(M307&gt;0,M307,IF(N306=TRUE,ROUND((M306*W307)/W306,0),(M306*W307)/W306))),2))</f>
        <v>597</v>
      </c>
      <c r="P307" s="243">
        <f t="shared" si="108"/>
        <v>1194</v>
      </c>
      <c r="Q307" s="277"/>
      <c r="R307" s="286"/>
      <c r="S307" s="286"/>
      <c r="T307" s="286"/>
      <c r="U307" s="286"/>
      <c r="V307" s="288"/>
      <c r="W307" s="246">
        <f>IF(L307="","",IF(L308&gt;0,(SUM(L306:L308)/L307)/(SUM(L306:L308)/L306+SUM(L306:L308)/L307+SUM(L306:L308)/L308),L306/SUM(L306:L307)))</f>
        <v>0.5</v>
      </c>
      <c r="X307" s="311"/>
      <c r="Y307" s="298"/>
      <c r="Z307" s="298"/>
      <c r="AA307" s="225">
        <f t="shared" si="110"/>
        <v>0</v>
      </c>
      <c r="AB307" s="225">
        <f t="shared" si="110"/>
        <v>0</v>
      </c>
      <c r="AC307" s="225">
        <f t="shared" si="110"/>
        <v>0</v>
      </c>
      <c r="AD307" s="225">
        <f t="shared" si="110"/>
        <v>0</v>
      </c>
      <c r="AE307" s="225">
        <f t="shared" si="110"/>
        <v>0</v>
      </c>
      <c r="AF307" s="225">
        <f t="shared" si="110"/>
        <v>0</v>
      </c>
      <c r="AG307" s="224">
        <f t="shared" si="110"/>
        <v>0</v>
      </c>
      <c r="AH307" s="223">
        <f t="shared" si="90"/>
        <v>0</v>
      </c>
      <c r="AI307" s="224">
        <f t="shared" si="91"/>
        <v>0</v>
      </c>
      <c r="AJ307" s="223">
        <f t="shared" si="92"/>
        <v>0</v>
      </c>
      <c r="AK307" s="224">
        <f t="shared" si="93"/>
        <v>0</v>
      </c>
      <c r="AL307" s="223">
        <f t="shared" si="94"/>
        <v>0</v>
      </c>
      <c r="AM307" s="224">
        <f t="shared" si="95"/>
        <v>0</v>
      </c>
      <c r="AN307" s="223">
        <f t="shared" si="96"/>
        <v>0</v>
      </c>
      <c r="AO307" s="224">
        <f t="shared" si="97"/>
        <v>0</v>
      </c>
      <c r="AP307" s="223">
        <f t="shared" si="98"/>
        <v>0</v>
      </c>
      <c r="AQ307" s="224">
        <f t="shared" si="99"/>
        <v>0</v>
      </c>
      <c r="AR307" s="223">
        <f t="shared" si="100"/>
        <v>0</v>
      </c>
      <c r="AS307" s="224">
        <f t="shared" si="101"/>
        <v>0</v>
      </c>
      <c r="AT307" s="223">
        <f t="shared" si="102"/>
        <v>0</v>
      </c>
      <c r="AU307" s="225">
        <f t="shared" si="103"/>
        <v>0</v>
      </c>
      <c r="AV307" s="232" t="str">
        <f>IF($B306="","",$B306)</f>
        <v>9</v>
      </c>
    </row>
    <row r="308" spans="1:48" ht="14.5" customHeight="1" x14ac:dyDescent="0.2">
      <c r="A308" s="309"/>
      <c r="B308" s="283"/>
      <c r="C308" s="304"/>
      <c r="D308" s="90" t="s">
        <v>32</v>
      </c>
      <c r="E308" s="278"/>
      <c r="F308" s="292"/>
      <c r="G308" s="109"/>
      <c r="H308" s="278"/>
      <c r="I308" s="110"/>
      <c r="J308" s="112" t="str">
        <f>IF(I308="","",IF(_xlfn.XLOOKUP(I308,I$3:I307,$AV$3:AV307,0,,-1)=AV308,_xlfn.XLOOKUP(I308,I$3:I307,J$3:J307,1,,-1)+1,1))</f>
        <v/>
      </c>
      <c r="K308" s="115" t="str">
        <f>IF(I308="","",_xlfn.XLOOKUP(I308,I$3:I307,K$3:K307,0,,-1)+IF($D308=" ",1,0))</f>
        <v/>
      </c>
      <c r="L308" s="113"/>
      <c r="M308" s="96"/>
      <c r="N308" s="295"/>
      <c r="O308" s="114" t="str">
        <f>IF(OR(W306="",W307=""),"",IF(L308&gt;0,ROUND(IF(M308&gt;0,M308,IF(M306&gt;0,IF(N306=TRUE,ROUND((M306*W308)/W306,0),(M306*W308)/W306),IF(M307&gt;0,IF(N306=TRUE,ROUND((M307*W308)/W307,0),(M307*W308)/W307),IF(M308&gt;0,M308,0)))),2),""))</f>
        <v/>
      </c>
      <c r="P308" s="115" t="str">
        <f t="shared" si="108"/>
        <v/>
      </c>
      <c r="Q308" s="278"/>
      <c r="R308" s="278"/>
      <c r="S308" s="278"/>
      <c r="T308" s="278"/>
      <c r="U308" s="278"/>
      <c r="V308" s="289"/>
      <c r="W308" s="116" t="str">
        <f>IF(L308="","",(SUM(L306:L308)/L308)/(SUM(L306:L308)/L306+SUM(L306:L308)/L307+SUM(L306:L308)/L308))</f>
        <v/>
      </c>
      <c r="X308" s="311"/>
      <c r="Y308" s="298"/>
      <c r="Z308" s="298"/>
      <c r="AA308" s="225">
        <f t="shared" si="110"/>
        <v>0</v>
      </c>
      <c r="AB308" s="225">
        <f t="shared" si="110"/>
        <v>0</v>
      </c>
      <c r="AC308" s="225">
        <f t="shared" si="110"/>
        <v>0</v>
      </c>
      <c r="AD308" s="225">
        <f t="shared" si="110"/>
        <v>0</v>
      </c>
      <c r="AE308" s="225">
        <f t="shared" si="110"/>
        <v>0</v>
      </c>
      <c r="AF308" s="225">
        <f t="shared" si="110"/>
        <v>0</v>
      </c>
      <c r="AG308" s="224">
        <f t="shared" si="110"/>
        <v>0</v>
      </c>
      <c r="AH308" s="223">
        <f t="shared" si="90"/>
        <v>0</v>
      </c>
      <c r="AI308" s="224">
        <f t="shared" si="91"/>
        <v>0</v>
      </c>
      <c r="AJ308" s="223">
        <f t="shared" si="92"/>
        <v>0</v>
      </c>
      <c r="AK308" s="224">
        <f t="shared" si="93"/>
        <v>0</v>
      </c>
      <c r="AL308" s="223">
        <f t="shared" si="94"/>
        <v>0</v>
      </c>
      <c r="AM308" s="224">
        <f t="shared" si="95"/>
        <v>0</v>
      </c>
      <c r="AN308" s="223">
        <f t="shared" si="96"/>
        <v>0</v>
      </c>
      <c r="AO308" s="224">
        <f t="shared" si="97"/>
        <v>0</v>
      </c>
      <c r="AP308" s="223">
        <f t="shared" si="98"/>
        <v>0</v>
      </c>
      <c r="AQ308" s="224">
        <f t="shared" si="99"/>
        <v>0</v>
      </c>
      <c r="AR308" s="223">
        <f t="shared" si="100"/>
        <v>0</v>
      </c>
      <c r="AS308" s="224">
        <f t="shared" si="101"/>
        <v>0</v>
      </c>
      <c r="AT308" s="223">
        <f t="shared" si="102"/>
        <v>0</v>
      </c>
      <c r="AU308" s="225">
        <f t="shared" si="103"/>
        <v>0</v>
      </c>
      <c r="AV308" s="232" t="str">
        <f>IF($B306="","",$B306)</f>
        <v>9</v>
      </c>
    </row>
    <row r="309" spans="1:48" ht="14.5" customHeight="1" x14ac:dyDescent="0.2">
      <c r="A309" s="312" t="str">
        <f>IF(OR(D309="W",D310="W",D311="W",D309="1/2W",D310="1/2W",D311="1/2W",D309="1/2L",D310="1/2L",D311="1/2L"),"OK",IF(OR(D309="L",D310="L",D311="L"),"LOSS",IF(OR(D309="X",D310="X",D311="X"),"Anulado"," ")))</f>
        <v>OK</v>
      </c>
      <c r="B309" s="316" t="str">
        <f>IF(E309="","",$B306)</f>
        <v>9</v>
      </c>
      <c r="C309" s="302" t="str">
        <f>IF(E309=""," ","– "&amp;COUNTIF(B$3:B311,$B309))</f>
        <v>– 16</v>
      </c>
      <c r="D309" s="25" t="s">
        <v>28</v>
      </c>
      <c r="E309" s="325">
        <v>44721.65625</v>
      </c>
      <c r="F309" s="338" t="s">
        <v>561</v>
      </c>
      <c r="G309" s="168" t="s">
        <v>289</v>
      </c>
      <c r="H309" s="306" t="str">
        <f ca="1">IF(E309="","",IF(AND(DAY(E309)&lt;DAY(TODAY()),$A309=" "),"???",IF($A309=" ",IF(AND(DAY(E309)=DAY(TODAY()),HOUR(E309)&lt;=HOUR(NOW())+1),IF(AND(HOUR(E309)+2&lt;=HOUR(NOW()),DAY(E309)&lt;=DAY(TODAY()),MINUTE(E309)&lt;=MINUTE(NOW())),"???",IF(OR(MINUTE(E309)&lt;=MINUTE(NOW()),HOUR(E309)&lt;=HOUR(NOW())),"!!!","")),""),"")))</f>
        <v/>
      </c>
      <c r="I309" s="247" t="s">
        <v>23</v>
      </c>
      <c r="J309" s="248">
        <f>IF(I309="","",IF(_xlfn.XLOOKUP(I309,I$3:I308,$AV$3:AV308,0,,-1)=AV309,_xlfn.XLOOKUP(I309,I$3:I308,J$3:J308,1,,-1)+1,1))</f>
        <v>10</v>
      </c>
      <c r="K309" s="249">
        <f>IF(I309="","",_xlfn.XLOOKUP(I309,I$3:I308,K$3:K308,0,,-1)+IF($D309=" ",1,0))</f>
        <v>0</v>
      </c>
      <c r="L309" s="250">
        <v>1.847</v>
      </c>
      <c r="M309" s="119">
        <v>143.47</v>
      </c>
      <c r="N309" s="318" t="b">
        <v>0</v>
      </c>
      <c r="O309" s="251">
        <f>IF(OR(W309="",W310=""),"",ROUND(IF(L311&gt;0,IF(M309&gt;0,M309,IF(M310&gt;0,IF(N309=TRUE,ROUND((M310*W309)/W310,0),(M310*W309)/W310),IF(N309=TRUE,ROUND((M311*W309)/W311,0),(M311*W309)/W311))),IF(M309&gt;0,M309,IF(N309=TRUE,ROUND((M310*W309)/W310,0),(M310*W309)/W310))),2))</f>
        <v>143.47</v>
      </c>
      <c r="P309" s="249">
        <f t="shared" si="108"/>
        <v>264.98908999999998</v>
      </c>
      <c r="Q309" s="301">
        <f>IF($A309="Anulado",0,IF(OR($A309="LOSS",$A309="OK"),IF(OR($D309="W",$D309="1/2W",$D309="1/2L"),P309-O309,IF($D309="L",-O309,0))+IF(OR($D310="W",$D310="1/2W",$D310="1/2L"),P310-O310,IF($D310="L",-O310,0))+IF(OR($D311="W",$D311="1/2W",$D311="1/2L"),P311-O311,IF($D311="L",-O311,0)),IF(AND(OR($D309="W",$D309="1/2W",$D309="1/2L"),D310="W"),P309+P310-SUM(O309:O311)+_xlfn.XLOOKUP("X",D309:D311,O309:O311,0),IF(AND(D309=TRUE,D311="W"),P309+P311-SUM(O309:O311),IF(AND(D310="W",D311="W"),P310+P311-SUM(O309:O311)+_xlfn.XLOOKUP("X",D309:D311,O309:O311,0),IF(L311&gt;0,IF(OR($D309="W",$D309="1/2W",$D309="1/2L"),P309-SUM(O309:O311)+_xlfn.XLOOKUP("X",D309:D311,O309:O311,0),IF(OR($D309="W",$D309="1/2W",$D309="1/2L"),P310-SUM(O309:O311)+_xlfn.XLOOKUP("X",D309:D311,O309:O311,0),IF(OR($D309="W",$D309="1/2W",$D309="1/2L"),P311-SUM(O309:O311)+_xlfn.XLOOKUP("X",D309:D311,O309:O311,0),IF(SUM(P309:P311)/3-SUM(O309:O311)+_xlfn.XLOOKUP("X",D309:D311,O309:O311,0)&gt;0,SUM(P309:P311)/3-SUM(O309:O311)+_xlfn.XLOOKUP("X",D309:D311,O309:O311,0),LARGE(P309:P311,1)-SUM(O309:O311))))),IF(OR($D309="W",$D309="1/2W",$D309="1/2L"),P309-SUM(O309:O310)+_xlfn.XLOOKUP("X",D309:D311,O309:O311,0),IF(OR($D309="W",$D309="1/2W",$D309="1/2L"),P310-SUM(O309:O310)+_xlfn.XLOOKUP("X",D309:D311,O309:O311,0),SUM(P309:P310)/2-SUM(O309:O310)+_xlfn.XLOOKUP("X",D309:D311,O309:O311,0)))))))))</f>
        <v>12.419000000000011</v>
      </c>
      <c r="R309" s="300">
        <f>IF(Q309=0,0,Q309/SUM(O309:O311))</f>
        <v>4.9168580251801451E-2</v>
      </c>
      <c r="S309" s="285">
        <f>IF($B309=$B306,IF(OR($A309="LOSS",$A309="OK",$A309="Anulada"),Q309,0)+S306,IF(OR($A309="LOSS",$A309="OK",$A309="Anulada"),Q309,0))</f>
        <v>-424.42201999999997</v>
      </c>
      <c r="T309" s="285">
        <f>IF($B309="",0,IF($B309=$B306,IF(G311="",IF(OR(G309="DNB1",G309="DNB2",G309="AH1(0)",G309="AH2(0)",G309="AH1(1)",G309="AH2(1)",G309="AH1(2)",G309="AH2(2)",G309="AH1(3)",G309="AH2(3)",G309="AH1(4)",G309="AH2(4)"),0,IF(Q309&lt;0,IF(G311="",SMALL(P309:P311,1)-SUM(O309:O311),0),SMALL(P309:P311,1)-SUM(O309:O311))),IF(Q309&lt;0,IF(G311="",SMALL(P309:P311,1)-SUM(O309:O311),0),SMALL(P309:P311,1)-SUM(O309:O311)))+T306,IF(G311="",IF(OR(G309="DNB1",G309="DNB2",G309="AH1(0)",G309="AH2(0)",G309="AH1(1)",G309="AH2(1)",G309="AH1(2)",G309="AH2(2)",G309="AH1(3)",G309="AH2(3)",G309="AH1(4)",G309="AH2(4)"),0,IF(Q309&lt;0,IF(G311="",SMALL(P309:P311,1)-SUM(O309:O311),0),SMALL(P309:P311,1)-SUM(O309:O311))),IF(Q309&lt;0,IF(G311="",SMALL(P309:P311,1)-SUM(O309:O311),0),SMALL(P309:P311,1)-SUM(O309:O311)))))</f>
        <v>-1373.5871200000001</v>
      </c>
      <c r="U309" s="285">
        <f>IF($B309=$B306,IF(Q309&lt;0,IF(G311="",Q309,0),Q309)+U306,Q309)</f>
        <v>-424.42201999999997</v>
      </c>
      <c r="V309" s="287">
        <f>IF(U309=0,0,U309/X309)</f>
        <v>-0.10837459814873923</v>
      </c>
      <c r="W309" s="252">
        <f>IF(L309="","",IF(L311&gt;0,(SUM(L309:L311)/L309)/(SUM(L309:L311)/L309+SUM(L309:L311)/L310+SUM(L309:L311)/L311),L310/SUM(L309:L310)))</f>
        <v>0.39382999671808333</v>
      </c>
      <c r="X309" s="340">
        <f>IF($B309=$B306,X306+SUM(O309:O311),SUM(O309:O311))</f>
        <v>3916.2499999999995</v>
      </c>
      <c r="Y309" s="285">
        <f>IF($A309=" ",SUM(O309:O311),0)+Y306</f>
        <v>0</v>
      </c>
      <c r="Z309" s="341">
        <f>IF($B309="","",Z306+Q309)</f>
        <v>-353.18249179104487</v>
      </c>
      <c r="AA309" s="225">
        <f t="shared" si="110"/>
        <v>0</v>
      </c>
      <c r="AB309" s="225">
        <f t="shared" si="110"/>
        <v>0</v>
      </c>
      <c r="AC309" s="225">
        <f t="shared" si="110"/>
        <v>0</v>
      </c>
      <c r="AD309" s="225">
        <f t="shared" si="110"/>
        <v>0</v>
      </c>
      <c r="AE309" s="225">
        <f t="shared" si="110"/>
        <v>0</v>
      </c>
      <c r="AF309" s="225">
        <f t="shared" si="110"/>
        <v>-143.47</v>
      </c>
      <c r="AG309" s="224">
        <f t="shared" si="110"/>
        <v>0</v>
      </c>
      <c r="AH309" s="223">
        <f t="shared" si="90"/>
        <v>0</v>
      </c>
      <c r="AI309" s="224">
        <f t="shared" si="91"/>
        <v>0</v>
      </c>
      <c r="AJ309" s="223">
        <f t="shared" si="92"/>
        <v>0</v>
      </c>
      <c r="AK309" s="224">
        <f t="shared" si="93"/>
        <v>0</v>
      </c>
      <c r="AL309" s="223">
        <f t="shared" si="94"/>
        <v>0</v>
      </c>
      <c r="AM309" s="224">
        <f t="shared" si="95"/>
        <v>0</v>
      </c>
      <c r="AN309" s="223">
        <f t="shared" si="96"/>
        <v>0</v>
      </c>
      <c r="AO309" s="224">
        <f t="shared" si="97"/>
        <v>0</v>
      </c>
      <c r="AP309" s="223">
        <f t="shared" si="98"/>
        <v>0</v>
      </c>
      <c r="AQ309" s="224">
        <f t="shared" si="99"/>
        <v>0</v>
      </c>
      <c r="AR309" s="223">
        <f t="shared" si="100"/>
        <v>0</v>
      </c>
      <c r="AS309" s="224">
        <f t="shared" si="101"/>
        <v>1</v>
      </c>
      <c r="AT309" s="223">
        <f t="shared" si="102"/>
        <v>0</v>
      </c>
      <c r="AU309" s="225">
        <f t="shared" si="103"/>
        <v>0</v>
      </c>
      <c r="AV309" s="231" t="str">
        <f>IF($B309="","",$B309)</f>
        <v>9</v>
      </c>
    </row>
    <row r="310" spans="1:48" ht="14.5" customHeight="1" x14ac:dyDescent="0.2">
      <c r="A310" s="308"/>
      <c r="B310" s="282"/>
      <c r="C310" s="303"/>
      <c r="D310" s="39" t="s">
        <v>31</v>
      </c>
      <c r="E310" s="277"/>
      <c r="F310" s="291"/>
      <c r="G310" s="169" t="s">
        <v>290</v>
      </c>
      <c r="H310" s="277"/>
      <c r="I310" s="253" t="s">
        <v>20</v>
      </c>
      <c r="J310" s="254">
        <f>IF(I310="","",IF(_xlfn.XLOOKUP(I310,I$3:I309,$AV$3:AV309,0,,-1)=AV310,_xlfn.XLOOKUP(I310,I$3:I309,J$3:J309,1,,-1)+1,1))</f>
        <v>16</v>
      </c>
      <c r="K310" s="255">
        <f>IF(I310="","",_xlfn.XLOOKUP(I310,I$3:I309,K$3:K309,0,,-1)+IF($D310=" ",1,0))</f>
        <v>0</v>
      </c>
      <c r="L310" s="40">
        <v>2.1</v>
      </c>
      <c r="M310" s="122">
        <v>57.87</v>
      </c>
      <c r="N310" s="294"/>
      <c r="O310" s="256">
        <f>IF(OR(W309="",W310=""),"",ROUND(IF(L311&gt;0,IF(M310&gt;0,M310,IF(M309&gt;0,IF(N309=TRUE,ROUND((M309*W310)/W309,0),(M309*W310)/W309),IF(M310&gt;0,IF(N309=TRUE,ROUND(M310,0),M310),IF(M311&gt;0,IF(N309=TRUE,ROUND(O311*W310/W311,0),O311*W310/W311),0)))),IF(M310&gt;0,M310,IF(N309=TRUE,ROUND((M309*W310)/W309,0),(M309*W310)/W309))),2))</f>
        <v>57.87</v>
      </c>
      <c r="P310" s="255">
        <f t="shared" si="108"/>
        <v>121.527</v>
      </c>
      <c r="Q310" s="277"/>
      <c r="R310" s="286"/>
      <c r="S310" s="286"/>
      <c r="T310" s="286"/>
      <c r="U310" s="286"/>
      <c r="V310" s="288"/>
      <c r="W310" s="257">
        <f>IF(L310="","",IF(L311&gt;0,(SUM(L309:L311)/L310)/(SUM(L309:L311)/L309+SUM(L309:L311)/L310+SUM(L309:L311)/L311),L309/SUM(L309:L310)))</f>
        <v>0.34638285901823807</v>
      </c>
      <c r="X310" s="311"/>
      <c r="Y310" s="298"/>
      <c r="Z310" s="298"/>
      <c r="AA310" s="225">
        <f t="shared" si="110"/>
        <v>0</v>
      </c>
      <c r="AB310" s="225">
        <f t="shared" si="110"/>
        <v>0</v>
      </c>
      <c r="AC310" s="225">
        <f t="shared" si="110"/>
        <v>63.657000000000004</v>
      </c>
      <c r="AD310" s="225">
        <f t="shared" si="110"/>
        <v>0</v>
      </c>
      <c r="AE310" s="225">
        <f t="shared" si="110"/>
        <v>0</v>
      </c>
      <c r="AF310" s="225">
        <f t="shared" si="110"/>
        <v>0</v>
      </c>
      <c r="AG310" s="224">
        <f t="shared" si="110"/>
        <v>0</v>
      </c>
      <c r="AH310" s="223">
        <f t="shared" si="90"/>
        <v>0</v>
      </c>
      <c r="AI310" s="224">
        <f t="shared" si="91"/>
        <v>0</v>
      </c>
      <c r="AJ310" s="223">
        <f t="shared" si="92"/>
        <v>0</v>
      </c>
      <c r="AK310" s="224">
        <f t="shared" si="93"/>
        <v>0</v>
      </c>
      <c r="AL310" s="223">
        <f t="shared" si="94"/>
        <v>1</v>
      </c>
      <c r="AM310" s="224">
        <f t="shared" si="95"/>
        <v>0</v>
      </c>
      <c r="AN310" s="223">
        <f t="shared" si="96"/>
        <v>0</v>
      </c>
      <c r="AO310" s="224">
        <f t="shared" si="97"/>
        <v>0</v>
      </c>
      <c r="AP310" s="223">
        <f t="shared" si="98"/>
        <v>0</v>
      </c>
      <c r="AQ310" s="224">
        <f t="shared" si="99"/>
        <v>0</v>
      </c>
      <c r="AR310" s="223">
        <f t="shared" si="100"/>
        <v>0</v>
      </c>
      <c r="AS310" s="224">
        <f t="shared" si="101"/>
        <v>0</v>
      </c>
      <c r="AT310" s="223">
        <f t="shared" si="102"/>
        <v>0</v>
      </c>
      <c r="AU310" s="225">
        <f t="shared" si="103"/>
        <v>0</v>
      </c>
      <c r="AV310" s="231" t="str">
        <f>IF($B309="","",$B309)</f>
        <v>9</v>
      </c>
    </row>
    <row r="311" spans="1:48" ht="14.5" customHeight="1" x14ac:dyDescent="0.2">
      <c r="A311" s="309"/>
      <c r="B311" s="283"/>
      <c r="C311" s="304"/>
      <c r="D311" s="54" t="s">
        <v>31</v>
      </c>
      <c r="E311" s="278"/>
      <c r="F311" s="292"/>
      <c r="G311" s="134" t="s">
        <v>277</v>
      </c>
      <c r="H311" s="278"/>
      <c r="I311" s="57" t="s">
        <v>20</v>
      </c>
      <c r="J311" s="179">
        <f>IF(I311="","",IF(_xlfn.XLOOKUP(I311,I$3:I310,$AV$3:AV310,0,,-1)=AV311,_xlfn.XLOOKUP(I311,I$3:I310,J$3:J310,1,,-1)+1,1))</f>
        <v>17</v>
      </c>
      <c r="K311" s="63">
        <f>IF(I311="","",_xlfn.XLOOKUP(I311,I$3:I310,K$3:K310,0,,-1)+IF($D311=" ",1,0))</f>
        <v>0</v>
      </c>
      <c r="L311" s="55">
        <v>2.8</v>
      </c>
      <c r="M311" s="128">
        <v>51.24</v>
      </c>
      <c r="N311" s="295"/>
      <c r="O311" s="62">
        <f>IF(OR(W309="",W310=""),"",IF(L311&gt;0,ROUND(IF(M311&gt;0,M311,IF(M309&gt;0,IF(N309=TRUE,ROUND((M309*W311)/W309,0),(M309*W311)/W309),IF(M310&gt;0,IF(N309=TRUE,ROUND((M310*W311)/W310,0),(M310*W311)/W310),IF(M311&gt;0,M311,0)))),2),""))</f>
        <v>51.24</v>
      </c>
      <c r="P311" s="63">
        <f t="shared" si="108"/>
        <v>143.47200000000001</v>
      </c>
      <c r="Q311" s="278"/>
      <c r="R311" s="278"/>
      <c r="S311" s="278"/>
      <c r="T311" s="278"/>
      <c r="U311" s="278"/>
      <c r="V311" s="289"/>
      <c r="W311" s="64">
        <f>IF(L311="","",(SUM(L309:L311)/L311)/(SUM(L309:L311)/L309+SUM(L309:L311)/L310+SUM(L309:L311)/L311))</f>
        <v>0.2597871442636786</v>
      </c>
      <c r="X311" s="311"/>
      <c r="Y311" s="298"/>
      <c r="Z311" s="298"/>
      <c r="AA311" s="225">
        <f t="shared" si="110"/>
        <v>0</v>
      </c>
      <c r="AB311" s="225">
        <f t="shared" si="110"/>
        <v>0</v>
      </c>
      <c r="AC311" s="225">
        <f t="shared" si="110"/>
        <v>92.231999999999999</v>
      </c>
      <c r="AD311" s="225">
        <f t="shared" si="110"/>
        <v>0</v>
      </c>
      <c r="AE311" s="225">
        <f t="shared" si="110"/>
        <v>0</v>
      </c>
      <c r="AF311" s="225">
        <f t="shared" si="110"/>
        <v>0</v>
      </c>
      <c r="AG311" s="224">
        <f t="shared" si="110"/>
        <v>0</v>
      </c>
      <c r="AH311" s="223">
        <f t="shared" si="90"/>
        <v>0</v>
      </c>
      <c r="AI311" s="224">
        <f t="shared" si="91"/>
        <v>0</v>
      </c>
      <c r="AJ311" s="223">
        <f t="shared" si="92"/>
        <v>0</v>
      </c>
      <c r="AK311" s="224">
        <f t="shared" si="93"/>
        <v>0</v>
      </c>
      <c r="AL311" s="223">
        <f t="shared" si="94"/>
        <v>1</v>
      </c>
      <c r="AM311" s="224">
        <f t="shared" si="95"/>
        <v>0</v>
      </c>
      <c r="AN311" s="223">
        <f t="shared" si="96"/>
        <v>0</v>
      </c>
      <c r="AO311" s="224">
        <f t="shared" si="97"/>
        <v>0</v>
      </c>
      <c r="AP311" s="223">
        <f t="shared" si="98"/>
        <v>0</v>
      </c>
      <c r="AQ311" s="224">
        <f t="shared" si="99"/>
        <v>0</v>
      </c>
      <c r="AR311" s="223">
        <f t="shared" si="100"/>
        <v>0</v>
      </c>
      <c r="AS311" s="224">
        <f t="shared" si="101"/>
        <v>0</v>
      </c>
      <c r="AT311" s="223">
        <f t="shared" si="102"/>
        <v>0</v>
      </c>
      <c r="AU311" s="225">
        <f t="shared" si="103"/>
        <v>0</v>
      </c>
      <c r="AV311" s="231" t="str">
        <f>IF($B309="","",$B309)</f>
        <v>9</v>
      </c>
    </row>
    <row r="312" spans="1:48" ht="14.5" customHeight="1" x14ac:dyDescent="0.2">
      <c r="A312" s="307" t="str">
        <f>IF(OR(D312="W",D313="W",D314="W",D312="1/2W",D313="1/2W",D314="1/2W",D312="1/2L",D313="1/2L",D314="1/2L"),"OK",IF(OR(D312="L",D313="L",D314="L"),"LOSS",IF(OR(D312="X",D313="X",D314="X"),"Anulado"," ")))</f>
        <v>OK</v>
      </c>
      <c r="B312" s="403" t="s">
        <v>178</v>
      </c>
      <c r="C312" s="305" t="str">
        <f>IF(E312=""," ","– "&amp;COUNTIF(B$3:B314,$B312))</f>
        <v>– 1</v>
      </c>
      <c r="D312" s="266" t="s">
        <v>28</v>
      </c>
      <c r="E312" s="326">
        <v>44724.354166666664</v>
      </c>
      <c r="F312" s="343" t="s">
        <v>562</v>
      </c>
      <c r="G312" s="270" t="s">
        <v>277</v>
      </c>
      <c r="H312" s="313" t="str">
        <f ca="1">IF(E312="","",IF(AND(DAY(E312)&lt;DAY(TODAY()),$A312=" "),"???",IF($A312=" ",IF(AND(DAY(E312)=DAY(TODAY()),HOUR(E312)&lt;=HOUR(NOW())+1),IF(AND(HOUR(E312)+2&lt;=HOUR(NOW()),DAY(E312)&lt;=DAY(TODAY()),MINUTE(E312)&lt;=MINUTE(NOW())),"???",IF(OR(MINUTE(E312)&lt;=MINUTE(NOW()),HOUR(E312)&lt;=HOUR(NOW())),"!!!","")),""),"")))</f>
        <v/>
      </c>
      <c r="I312" s="268" t="s">
        <v>20</v>
      </c>
      <c r="J312" s="236">
        <f>IF(I312="","",IF(_xlfn.XLOOKUP(I312,I$3:I311,$AV$3:AV311,0,,-1)=AV312,_xlfn.XLOOKUP(I312,I$3:I311,J$3:J311,1,,-1)+1,1))</f>
        <v>1</v>
      </c>
      <c r="K312" s="237">
        <f>IF(I312="","",_xlfn.XLOOKUP(I312,I$3:I311,K$3:K311,0,,-1)+IF($D312=" ",1,0))</f>
        <v>0</v>
      </c>
      <c r="L312" s="238">
        <v>3</v>
      </c>
      <c r="M312" s="71"/>
      <c r="N312" s="293" t="b">
        <v>0</v>
      </c>
      <c r="O312" s="239">
        <f>IF(OR(W312="",W313=""),"",ROUND(IF(L314&gt;0,IF(M312&gt;0,M312,IF(M313&gt;0,IF(N312=TRUE,ROUND((M313*W312)/W313,0),(M313*W312)/W313),IF(N312=TRUE,ROUND((M314*W312)/W314,0),(M314*W312)/W314))),IF(M312&gt;0,M312,IF(N312=TRUE,ROUND((M313*W312)/W313,0),(M313*W312)/W313))),2))</f>
        <v>13.73</v>
      </c>
      <c r="P312" s="237">
        <f t="shared" si="108"/>
        <v>41.19</v>
      </c>
      <c r="Q312" s="320">
        <f>IF($A312="Anulado",0,IF(OR($A312="LOSS",$A312="OK"),IF(OR($D312="W",$D312="1/2W",$D312="1/2L"),P312-O312,IF($D312="L",-O312,0))+IF(OR($D313="W",$D313="1/2W",$D313="1/2L"),P313-O313,IF($D313="L",-O313,0))+IF(OR($D314="W",$D314="1/2W",$D314="1/2L"),P314-O314,IF($D314="L",-O314,0)),IF(AND(OR($D312="W",$D312="1/2W",$D312="1/2L"),D313="W"),P312+P313-SUM(O312:O314)+_xlfn.XLOOKUP("X",D312:D314,O312:O314,0),IF(AND(D312=TRUE,D314="W"),P312+P314-SUM(O312:O314),IF(AND(D313="W",D314="W"),P313+P314-SUM(O312:O314)+_xlfn.XLOOKUP("X",D312:D314,O312:O314,0),IF(L314&gt;0,IF(OR($D312="W",$D312="1/2W",$D312="1/2L"),P312-SUM(O312:O314)+_xlfn.XLOOKUP("X",D312:D314,O312:O314,0),IF(OR($D312="W",$D312="1/2W",$D312="1/2L"),P313-SUM(O312:O314)+_xlfn.XLOOKUP("X",D312:D314,O312:O314,0),IF(OR($D312="W",$D312="1/2W",$D312="1/2L"),P314-SUM(O312:O314)+_xlfn.XLOOKUP("X",D312:D314,O312:O314,0),IF(SUM(P312:P314)/3-SUM(O312:O314)+_xlfn.XLOOKUP("X",D312:D314,O312:O314,0)&gt;0,SUM(P312:P314)/3-SUM(O312:O314)+_xlfn.XLOOKUP("X",D312:D314,O312:O314,0),LARGE(P312:P314,1)-SUM(O312:O314))))),IF(OR($D312="W",$D312="1/2W",$D312="1/2L"),P312-SUM(O312:O313)+_xlfn.XLOOKUP("X",D312:D314,O312:O314,0),IF(OR($D312="W",$D312="1/2W",$D312="1/2L"),P313-SUM(O312:O313)+_xlfn.XLOOKUP("X",D312:D314,O312:O314,0),SUM(P312:P313)/2-SUM(O312:O313)+_xlfn.XLOOKUP("X",D312:D314,O312:O314,0)))))))))</f>
        <v>1.2416200000000011</v>
      </c>
      <c r="R312" s="319">
        <f>IF(Q312=0,0,Q312/SUM(O312:O314))</f>
        <v>3.1079349186483127E-2</v>
      </c>
      <c r="S312" s="296">
        <f>IF($B312=$B309,IF(OR($A312="LOSS",$A312="OK",$A312="Anulada"),Q312,0)+S309,IF(OR($A312="LOSS",$A312="OK",$A312="Anulada"),Q312,0))</f>
        <v>1.2416200000000011</v>
      </c>
      <c r="T312" s="296">
        <f>IF($B312=$B309,IF(Q312&lt;0,IF(G314="",Q312,0),Q312)+T309,Q312)</f>
        <v>1.2416200000000011</v>
      </c>
      <c r="U312" s="296">
        <f>IF($B312=$B309,IF(Q312&lt;0,IF(G314="",Q312,0),Q312)+U309,Q312)</f>
        <v>1.2416200000000011</v>
      </c>
      <c r="V312" s="323">
        <f>IF(U312=0,0,U312/X312)</f>
        <v>3.1079349186483127E-2</v>
      </c>
      <c r="W312" s="240">
        <f>IF(L312="","",IF(L314&gt;0,(SUM(L312:L314)/L312)/(SUM(L312:L314)/L312+SUM(L312:L314)/L313+SUM(L312:L314)/L314),L313/SUM(L312:L313)))</f>
        <v>0.34368847079413695</v>
      </c>
      <c r="X312" s="344">
        <f>IF($B312=$B309,X309+SUM(O312:O314),SUM(O312:O314))</f>
        <v>39.950000000000003</v>
      </c>
      <c r="Y312" s="296">
        <f>IF($A312=" ",SUM(O312:O314),0)+Y309</f>
        <v>0</v>
      </c>
      <c r="Z312" s="348">
        <f>IF($B312="","",Z309+Q312)</f>
        <v>-351.94087179104486</v>
      </c>
      <c r="AA312" s="225">
        <f t="shared" si="110"/>
        <v>0</v>
      </c>
      <c r="AB312" s="225">
        <f t="shared" si="110"/>
        <v>0</v>
      </c>
      <c r="AC312" s="225">
        <f t="shared" si="110"/>
        <v>-13.73</v>
      </c>
      <c r="AD312" s="225">
        <f t="shared" si="110"/>
        <v>0</v>
      </c>
      <c r="AE312" s="225">
        <f t="shared" si="110"/>
        <v>0</v>
      </c>
      <c r="AF312" s="225">
        <f t="shared" si="110"/>
        <v>0</v>
      </c>
      <c r="AG312" s="224">
        <f t="shared" si="110"/>
        <v>0</v>
      </c>
      <c r="AH312" s="223">
        <f t="shared" si="90"/>
        <v>0</v>
      </c>
      <c r="AI312" s="224">
        <f t="shared" si="91"/>
        <v>0</v>
      </c>
      <c r="AJ312" s="223">
        <f t="shared" si="92"/>
        <v>0</v>
      </c>
      <c r="AK312" s="224">
        <f t="shared" si="93"/>
        <v>0</v>
      </c>
      <c r="AL312" s="223">
        <f t="shared" si="94"/>
        <v>0</v>
      </c>
      <c r="AM312" s="224">
        <f t="shared" si="95"/>
        <v>1</v>
      </c>
      <c r="AN312" s="223">
        <f t="shared" si="96"/>
        <v>0</v>
      </c>
      <c r="AO312" s="224">
        <f t="shared" si="97"/>
        <v>0</v>
      </c>
      <c r="AP312" s="223">
        <f t="shared" si="98"/>
        <v>0</v>
      </c>
      <c r="AQ312" s="224">
        <f t="shared" si="99"/>
        <v>0</v>
      </c>
      <c r="AR312" s="223">
        <f t="shared" si="100"/>
        <v>0</v>
      </c>
      <c r="AS312" s="224">
        <f t="shared" si="101"/>
        <v>0</v>
      </c>
      <c r="AT312" s="223">
        <f t="shared" si="102"/>
        <v>0</v>
      </c>
      <c r="AU312" s="225">
        <f t="shared" si="103"/>
        <v>0</v>
      </c>
      <c r="AV312" s="232" t="str">
        <f>IF($B312="","",$B312)</f>
        <v>12</v>
      </c>
    </row>
    <row r="313" spans="1:48" ht="14.5" customHeight="1" x14ac:dyDescent="0.2">
      <c r="A313" s="308"/>
      <c r="B313" s="282"/>
      <c r="C313" s="303"/>
      <c r="D313" s="267" t="s">
        <v>31</v>
      </c>
      <c r="E313" s="277"/>
      <c r="F313" s="291"/>
      <c r="G313" s="271" t="s">
        <v>278</v>
      </c>
      <c r="H313" s="277"/>
      <c r="I313" s="269" t="s">
        <v>21</v>
      </c>
      <c r="J313" s="242">
        <f>IF(I313="","",IF(_xlfn.XLOOKUP(I313,I$3:I312,$AV$3:AV312,0,,-1)=AV313,_xlfn.XLOOKUP(I313,I$3:I312,J$3:J312,1,,-1)+1,1))</f>
        <v>1</v>
      </c>
      <c r="K313" s="243">
        <f>IF(I313="","",_xlfn.XLOOKUP(I313,I$3:I312,K$3:K312,0,,-1)+IF($D313=" ",1,0))</f>
        <v>0</v>
      </c>
      <c r="L313" s="244">
        <v>1.571</v>
      </c>
      <c r="M313" s="85">
        <v>26.22</v>
      </c>
      <c r="N313" s="294"/>
      <c r="O313" s="245">
        <f>IF(OR(W312="",W313=""),"",ROUND(IF(L314&gt;0,IF(M313&gt;0,M313,IF(M312&gt;0,IF(N312=TRUE,ROUND((M312*W313)/W312,0),(M312*W313)/W312),IF(M313&gt;0,IF(N312=TRUE,ROUND(M313,0),M313),IF(M314&gt;0,IF(N312=TRUE,ROUND(O314*W313/W314,0),O314*W313/W314),0)))),IF(M313&gt;0,M313,IF(N312=TRUE,ROUND((M312*W313)/W312,0),(M312*W313)/W312))),2))</f>
        <v>26.22</v>
      </c>
      <c r="P313" s="243">
        <f t="shared" si="108"/>
        <v>41.19162</v>
      </c>
      <c r="Q313" s="277"/>
      <c r="R313" s="286"/>
      <c r="S313" s="286"/>
      <c r="T313" s="286"/>
      <c r="U313" s="286"/>
      <c r="V313" s="288"/>
      <c r="W313" s="246">
        <f>IF(L313="","",IF(L314&gt;0,(SUM(L312:L314)/L313)/(SUM(L312:L314)/L312+SUM(L312:L314)/L313+SUM(L312:L314)/L314),L312/SUM(L312:L313)))</f>
        <v>0.65631152920586311</v>
      </c>
      <c r="X313" s="311"/>
      <c r="Y313" s="298"/>
      <c r="Z313" s="298"/>
      <c r="AA313" s="225">
        <f t="shared" ref="AA313:AG322" si="111">IF($I313=AA$2,IF(OR($D313="W",$D313="1/2W",$D313="1/2L"),$P313-$O313,IF($D313="X",0,-$O313)),0)</f>
        <v>0</v>
      </c>
      <c r="AB313" s="225">
        <f t="shared" si="111"/>
        <v>0</v>
      </c>
      <c r="AC313" s="225">
        <f t="shared" si="111"/>
        <v>0</v>
      </c>
      <c r="AD313" s="225">
        <f t="shared" si="111"/>
        <v>14.971620000000001</v>
      </c>
      <c r="AE313" s="225">
        <f t="shared" si="111"/>
        <v>0</v>
      </c>
      <c r="AF313" s="225">
        <f t="shared" si="111"/>
        <v>0</v>
      </c>
      <c r="AG313" s="224">
        <f t="shared" si="111"/>
        <v>0</v>
      </c>
      <c r="AH313" s="223">
        <f t="shared" si="90"/>
        <v>0</v>
      </c>
      <c r="AI313" s="224">
        <f t="shared" si="91"/>
        <v>0</v>
      </c>
      <c r="AJ313" s="223">
        <f t="shared" si="92"/>
        <v>0</v>
      </c>
      <c r="AK313" s="224">
        <f t="shared" si="93"/>
        <v>0</v>
      </c>
      <c r="AL313" s="223">
        <f t="shared" si="94"/>
        <v>0</v>
      </c>
      <c r="AM313" s="224">
        <f t="shared" si="95"/>
        <v>0</v>
      </c>
      <c r="AN313" s="223">
        <f t="shared" si="96"/>
        <v>1</v>
      </c>
      <c r="AO313" s="224">
        <f t="shared" si="97"/>
        <v>0</v>
      </c>
      <c r="AP313" s="223">
        <f t="shared" si="98"/>
        <v>0</v>
      </c>
      <c r="AQ313" s="224">
        <f t="shared" si="99"/>
        <v>0</v>
      </c>
      <c r="AR313" s="223">
        <f t="shared" si="100"/>
        <v>0</v>
      </c>
      <c r="AS313" s="224">
        <f t="shared" si="101"/>
        <v>0</v>
      </c>
      <c r="AT313" s="223">
        <f t="shared" si="102"/>
        <v>0</v>
      </c>
      <c r="AU313" s="225">
        <f t="shared" si="103"/>
        <v>0</v>
      </c>
      <c r="AV313" s="232" t="str">
        <f>IF($B312="","",$B312)</f>
        <v>12</v>
      </c>
    </row>
    <row r="314" spans="1:48" ht="14.5" customHeight="1" x14ac:dyDescent="0.2">
      <c r="A314" s="309"/>
      <c r="B314" s="283"/>
      <c r="C314" s="304"/>
      <c r="D314" s="90" t="s">
        <v>32</v>
      </c>
      <c r="E314" s="278"/>
      <c r="F314" s="292"/>
      <c r="G314" s="109"/>
      <c r="H314" s="278"/>
      <c r="I314" s="110"/>
      <c r="J314" s="112" t="str">
        <f>IF(I314="","",IF(_xlfn.XLOOKUP(I314,I$3:I313,$AV$3:AV313,0,,-1)=AV314,_xlfn.XLOOKUP(I314,I$3:I313,J$3:J313,1,,-1)+1,1))</f>
        <v/>
      </c>
      <c r="K314" s="115" t="str">
        <f>IF(I314="","",_xlfn.XLOOKUP(I314,I$3:I313,K$3:K313,0,,-1)+IF($D314=" ",1,0))</f>
        <v/>
      </c>
      <c r="L314" s="113"/>
      <c r="M314" s="96"/>
      <c r="N314" s="295"/>
      <c r="O314" s="114" t="str">
        <f>IF(OR(W312="",W313=""),"",IF(L314&gt;0,ROUND(IF(M314&gt;0,M314,IF(M312&gt;0,IF(N312=TRUE,ROUND((M312*W314)/W312,0),(M312*W314)/W312),IF(M313&gt;0,IF(N312=TRUE,ROUND((M313*W314)/W313,0),(M313*W314)/W313),IF(M314&gt;0,M314,0)))),2),""))</f>
        <v/>
      </c>
      <c r="P314" s="115" t="str">
        <f t="shared" si="108"/>
        <v/>
      </c>
      <c r="Q314" s="278"/>
      <c r="R314" s="278"/>
      <c r="S314" s="278"/>
      <c r="T314" s="278"/>
      <c r="U314" s="278"/>
      <c r="V314" s="289"/>
      <c r="W314" s="116" t="str">
        <f>IF(L314="","",(SUM(L312:L314)/L314)/(SUM(L312:L314)/L312+SUM(L312:L314)/L313+SUM(L312:L314)/L314))</f>
        <v/>
      </c>
      <c r="X314" s="311"/>
      <c r="Y314" s="298"/>
      <c r="Z314" s="298"/>
      <c r="AA314" s="225">
        <f t="shared" si="111"/>
        <v>0</v>
      </c>
      <c r="AB314" s="225">
        <f t="shared" si="111"/>
        <v>0</v>
      </c>
      <c r="AC314" s="225">
        <f t="shared" si="111"/>
        <v>0</v>
      </c>
      <c r="AD314" s="225">
        <f t="shared" si="111"/>
        <v>0</v>
      </c>
      <c r="AE314" s="225">
        <f t="shared" si="111"/>
        <v>0</v>
      </c>
      <c r="AF314" s="225">
        <f t="shared" si="111"/>
        <v>0</v>
      </c>
      <c r="AG314" s="224">
        <f t="shared" si="111"/>
        <v>0</v>
      </c>
      <c r="AH314" s="223">
        <f t="shared" si="90"/>
        <v>0</v>
      </c>
      <c r="AI314" s="224">
        <f t="shared" si="91"/>
        <v>0</v>
      </c>
      <c r="AJ314" s="223">
        <f t="shared" si="92"/>
        <v>0</v>
      </c>
      <c r="AK314" s="224">
        <f t="shared" si="93"/>
        <v>0</v>
      </c>
      <c r="AL314" s="223">
        <f t="shared" si="94"/>
        <v>0</v>
      </c>
      <c r="AM314" s="224">
        <f t="shared" si="95"/>
        <v>0</v>
      </c>
      <c r="AN314" s="223">
        <f t="shared" si="96"/>
        <v>0</v>
      </c>
      <c r="AO314" s="224">
        <f t="shared" si="97"/>
        <v>0</v>
      </c>
      <c r="AP314" s="223">
        <f t="shared" si="98"/>
        <v>0</v>
      </c>
      <c r="AQ314" s="224">
        <f t="shared" si="99"/>
        <v>0</v>
      </c>
      <c r="AR314" s="223">
        <f t="shared" si="100"/>
        <v>0</v>
      </c>
      <c r="AS314" s="224">
        <f t="shared" si="101"/>
        <v>0</v>
      </c>
      <c r="AT314" s="223">
        <f t="shared" si="102"/>
        <v>0</v>
      </c>
      <c r="AU314" s="225">
        <f t="shared" si="103"/>
        <v>0</v>
      </c>
      <c r="AV314" s="232" t="str">
        <f>IF($B312="","",$B312)</f>
        <v>12</v>
      </c>
    </row>
    <row r="315" spans="1:48" ht="14.5" customHeight="1" x14ac:dyDescent="0.2">
      <c r="A315" s="312" t="str">
        <f>IF(OR(D315="W",D316="W",D317="W",D315="1/2W",D316="1/2W",D317="1/2W",D315="1/2L",D316="1/2L",D317="1/2L"),"OK",IF(OR(D315="L",D316="L",D317="L"),"LOSS",IF(OR(D315="X",D316="X",D317="X"),"Anulado"," ")))</f>
        <v>OK</v>
      </c>
      <c r="B315" s="316" t="str">
        <f>IF(E315="","",$B312)</f>
        <v>12</v>
      </c>
      <c r="C315" s="302" t="str">
        <f>IF(E315=""," ","– "&amp;COUNTIF(B$3:B317,$B315))</f>
        <v>– 2</v>
      </c>
      <c r="D315" s="263" t="s">
        <v>28</v>
      </c>
      <c r="E315" s="337">
        <v>44724.416666666664</v>
      </c>
      <c r="F315" s="339" t="s">
        <v>563</v>
      </c>
      <c r="G315" s="272" t="s">
        <v>277</v>
      </c>
      <c r="H315" s="306" t="str">
        <f ca="1">IF(E315="","",IF(AND(DAY(E315)&lt;DAY(TODAY()),$A315=" "),"???",IF($A315=" ",IF(AND(DAY(E315)=DAY(TODAY()),HOUR(E315)&lt;=HOUR(NOW())+1),IF(AND(HOUR(E315)+2&lt;=HOUR(NOW()),DAY(E315)&lt;=DAY(TODAY()),MINUTE(E315)&lt;=MINUTE(NOW())),"???",IF(OR(MINUTE(E315)&lt;=MINUTE(NOW()),HOUR(E315)&lt;=HOUR(NOW())),"!!!","")),""),"")))</f>
        <v/>
      </c>
      <c r="I315" s="274" t="s">
        <v>21</v>
      </c>
      <c r="J315" s="248">
        <f>IF(I315="","",IF(_xlfn.XLOOKUP(I315,I$3:I314,$AV$3:AV314,0,,-1)=AV315,_xlfn.XLOOKUP(I315,I$3:I314,J$3:J314,1,,-1)+1,1))</f>
        <v>2</v>
      </c>
      <c r="K315" s="249">
        <f>IF(I315="","",_xlfn.XLOOKUP(I315,I$3:I314,K$3:K314,0,,-1)+IF($D315=" ",1,0))</f>
        <v>0</v>
      </c>
      <c r="L315" s="250">
        <v>3</v>
      </c>
      <c r="M315" s="119">
        <v>26.22</v>
      </c>
      <c r="N315" s="318" t="b">
        <v>0</v>
      </c>
      <c r="O315" s="251">
        <f>IF(OR(W315="",W316=""),"",ROUND(IF(L317&gt;0,IF(M315&gt;0,M315,IF(M316&gt;0,IF(N315=TRUE,ROUND((M316*W315)/W316,0),(M316*W315)/W316),IF(N315=TRUE,ROUND((M317*W315)/W317,0),(M317*W315)/W317))),IF(M315&gt;0,M315,IF(N315=TRUE,ROUND((M316*W315)/W316,0),(M316*W315)/W316))),2))</f>
        <v>26.22</v>
      </c>
      <c r="P315" s="249">
        <f t="shared" si="108"/>
        <v>78.66</v>
      </c>
      <c r="Q315" s="301">
        <f>IF($A315="Anulado",0,IF(OR($A315="LOSS",$A315="OK"),IF(OR($D315="W",$D315="1/2W",$D315="1/2L"),P315-O315,IF($D315="L",-O315,0))+IF(OR($D316="W",$D316="1/2W",$D316="1/2L"),P316-O316,IF($D316="L",-O316,0))+IF(OR($D317="W",$D317="1/2W",$D317="1/2L"),P317-O317,IF($D317="L",-O317,0)),IF(AND(OR($D315="W",$D315="1/2W",$D315="1/2L"),D316="W"),P315+P316-SUM(O315:O317)+_xlfn.XLOOKUP("X",D315:D317,O315:O317,0),IF(AND(D315=TRUE,D317="W"),P315+P317-SUM(O315:O317),IF(AND(D316="W",D317="W"),P316+P317-SUM(O315:O317)+_xlfn.XLOOKUP("X",D315:D317,O315:O317,0),IF(L317&gt;0,IF(OR($D315="W",$D315="1/2W",$D315="1/2L"),P315-SUM(O315:O317)+_xlfn.XLOOKUP("X",D315:D317,O315:O317,0),IF(OR($D315="W",$D315="1/2W",$D315="1/2L"),P316-SUM(O315:O317)+_xlfn.XLOOKUP("X",D315:D317,O315:O317,0),IF(OR($D315="W",$D315="1/2W",$D315="1/2L"),P317-SUM(O315:O317)+_xlfn.XLOOKUP("X",D315:D317,O315:O317,0),IF(SUM(P315:P317)/3-SUM(O315:O317)+_xlfn.XLOOKUP("X",D315:D317,O315:O317,0)&gt;0,SUM(P315:P317)/3-SUM(O315:O317)+_xlfn.XLOOKUP("X",D315:D317,O315:O317,0),LARGE(P315:P317,1)-SUM(O315:O317))))),IF(OR($D315="W",$D315="1/2W",$D315="1/2L"),P315-SUM(O315:O316)+_xlfn.XLOOKUP("X",D315:D317,O315:O317,0),IF(OR($D315="W",$D315="1/2W",$D315="1/2L"),P316-SUM(O315:O316)+_xlfn.XLOOKUP("X",D315:D317,O315:O317,0),SUM(P315:P316)/2-SUM(O315:O316)+_xlfn.XLOOKUP("X",D315:D317,O315:O317,0)))))))))</f>
        <v>8.7400000000000091</v>
      </c>
      <c r="R315" s="300">
        <f>IF(Q315=0,0,Q315/SUM(O315:O317))</f>
        <v>0.12500000000000014</v>
      </c>
      <c r="S315" s="285">
        <f>IF($B315=$B312,IF(OR($A315="LOSS",$A315="OK",$A315="Anulada"),Q315,0)+S312,IF(OR($A315="LOSS",$A315="OK",$A315="Anulada"),Q315,0))</f>
        <v>9.9816200000000102</v>
      </c>
      <c r="T315" s="285">
        <f>IF($B315="",0,IF($B315=$B312,IF(G317="",IF(OR(G315="DNB1",G315="DNB2",G315="AH1(0)",G315="AH2(0)",G315="AH1(1)",G315="AH2(1)",G315="AH1(2)",G315="AH2(2)",G315="AH1(3)",G315="AH2(3)",G315="AH1(4)",G315="AH2(4)"),0,IF(Q315&lt;0,IF(G317="",SMALL(P315:P317,1)-SUM(O315:O317),0),SMALL(P315:P317,1)-SUM(O315:O317))),IF(Q315&lt;0,IF(G317="",SMALL(P315:P317,1)-SUM(O315:O317),0),SMALL(P315:P317,1)-SUM(O315:O317)))+T312,IF(G317="",IF(OR(G315="DNB1",G315="DNB2",G315="AH1(0)",G315="AH2(0)",G315="AH1(1)",G315="AH2(1)",G315="AH1(2)",G315="AH2(2)",G315="AH1(3)",G315="AH2(3)",G315="AH1(4)",G315="AH2(4)"),0,IF(Q315&lt;0,IF(G317="",SMALL(P315:P317,1)-SUM(O315:O317),0),SMALL(P315:P317,1)-SUM(O315:O317))),IF(Q315&lt;0,IF(G317="",SMALL(P315:P317,1)-SUM(O315:O317),0),SMALL(P315:P317,1)-SUM(O315:O317)))))</f>
        <v>9.9816199999999959</v>
      </c>
      <c r="U315" s="285">
        <f>IF($B315=$B312,IF(Q315&lt;0,IF(G317="",Q315,0),Q315)+U312,Q315)</f>
        <v>9.9816200000000102</v>
      </c>
      <c r="V315" s="287">
        <f>IF(U315=0,0,U315/X315)</f>
        <v>9.084936743424056E-2</v>
      </c>
      <c r="W315" s="252">
        <f>IF(L315="","",IF(L317&gt;0,(SUM(L315:L317)/L315)/(SUM(L315:L317)/L315+SUM(L315:L317)/L316+SUM(L315:L317)/L317),L316/SUM(L315:L316)))</f>
        <v>0.375</v>
      </c>
      <c r="X315" s="340">
        <f>IF($B315=$B312,X312+SUM(O315:O317),SUM(O315:O317))</f>
        <v>109.87</v>
      </c>
      <c r="Y315" s="285">
        <f>IF($A315=" ",SUM(O315:O317),0)+Y312</f>
        <v>0</v>
      </c>
      <c r="Z315" s="341">
        <f>IF($B315="","",Z312+Q315)</f>
        <v>-343.20087179104485</v>
      </c>
      <c r="AA315" s="225">
        <f t="shared" si="111"/>
        <v>0</v>
      </c>
      <c r="AB315" s="225">
        <f t="shared" si="111"/>
        <v>0</v>
      </c>
      <c r="AC315" s="225">
        <f t="shared" si="111"/>
        <v>0</v>
      </c>
      <c r="AD315" s="225">
        <f t="shared" si="111"/>
        <v>-26.22</v>
      </c>
      <c r="AE315" s="225">
        <f t="shared" si="111"/>
        <v>0</v>
      </c>
      <c r="AF315" s="225">
        <f t="shared" si="111"/>
        <v>0</v>
      </c>
      <c r="AG315" s="224">
        <f t="shared" si="111"/>
        <v>0</v>
      </c>
      <c r="AH315" s="223">
        <f t="shared" si="90"/>
        <v>0</v>
      </c>
      <c r="AI315" s="224">
        <f t="shared" si="91"/>
        <v>0</v>
      </c>
      <c r="AJ315" s="223">
        <f t="shared" si="92"/>
        <v>0</v>
      </c>
      <c r="AK315" s="224">
        <f t="shared" si="93"/>
        <v>0</v>
      </c>
      <c r="AL315" s="223">
        <f t="shared" si="94"/>
        <v>0</v>
      </c>
      <c r="AM315" s="224">
        <f t="shared" si="95"/>
        <v>0</v>
      </c>
      <c r="AN315" s="223">
        <f t="shared" si="96"/>
        <v>0</v>
      </c>
      <c r="AO315" s="224">
        <f t="shared" si="97"/>
        <v>1</v>
      </c>
      <c r="AP315" s="223">
        <f t="shared" si="98"/>
        <v>0</v>
      </c>
      <c r="AQ315" s="224">
        <f t="shared" si="99"/>
        <v>0</v>
      </c>
      <c r="AR315" s="223">
        <f t="shared" si="100"/>
        <v>0</v>
      </c>
      <c r="AS315" s="224">
        <f t="shared" si="101"/>
        <v>0</v>
      </c>
      <c r="AT315" s="223">
        <f t="shared" si="102"/>
        <v>0</v>
      </c>
      <c r="AU315" s="225">
        <f t="shared" si="103"/>
        <v>0</v>
      </c>
      <c r="AV315" s="231" t="str">
        <f>IF($B315="","",$B315)</f>
        <v>12</v>
      </c>
    </row>
    <row r="316" spans="1:48" ht="14.5" customHeight="1" x14ac:dyDescent="0.2">
      <c r="A316" s="308"/>
      <c r="B316" s="282"/>
      <c r="C316" s="303"/>
      <c r="D316" s="264" t="s">
        <v>31</v>
      </c>
      <c r="E316" s="277"/>
      <c r="F316" s="291"/>
      <c r="G316" s="273" t="s">
        <v>278</v>
      </c>
      <c r="H316" s="277"/>
      <c r="I316" s="275" t="s">
        <v>23</v>
      </c>
      <c r="J316" s="254">
        <f>IF(I316="","",IF(_xlfn.XLOOKUP(I316,I$3:I315,$AV$3:AV315,0,,-1)=AV316,_xlfn.XLOOKUP(I316,I$3:I315,J$3:J315,1,,-1)+1,1))</f>
        <v>1</v>
      </c>
      <c r="K316" s="255">
        <f>IF(I316="","",_xlfn.XLOOKUP(I316,I$3:I315,K$3:K315,0,,-1)+IF($D316=" ",1,0))</f>
        <v>0</v>
      </c>
      <c r="L316" s="40">
        <v>1.8</v>
      </c>
      <c r="M316" s="122"/>
      <c r="N316" s="294"/>
      <c r="O316" s="256">
        <f>IF(OR(W315="",W316=""),"",ROUND(IF(L317&gt;0,IF(M316&gt;0,M316,IF(M315&gt;0,IF(N315=TRUE,ROUND((M315*W316)/W315,0),(M315*W316)/W315),IF(M316&gt;0,IF(N315=TRUE,ROUND(M316,0),M316),IF(M317&gt;0,IF(N315=TRUE,ROUND(O317*W316/W317,0),O317*W316/W317),0)))),IF(M316&gt;0,M316,IF(N315=TRUE,ROUND((M315*W316)/W315,0),(M315*W316)/W315))),2))</f>
        <v>43.7</v>
      </c>
      <c r="P316" s="255">
        <f t="shared" si="108"/>
        <v>78.660000000000011</v>
      </c>
      <c r="Q316" s="277"/>
      <c r="R316" s="286"/>
      <c r="S316" s="286"/>
      <c r="T316" s="286"/>
      <c r="U316" s="286"/>
      <c r="V316" s="288"/>
      <c r="W316" s="257">
        <f>IF(L316="","",IF(L317&gt;0,(SUM(L315:L317)/L316)/(SUM(L315:L317)/L315+SUM(L315:L317)/L316+SUM(L315:L317)/L317),L315/SUM(L315:L316)))</f>
        <v>0.625</v>
      </c>
      <c r="X316" s="311"/>
      <c r="Y316" s="298"/>
      <c r="Z316" s="298"/>
      <c r="AA316" s="225">
        <f t="shared" si="111"/>
        <v>0</v>
      </c>
      <c r="AB316" s="225">
        <f t="shared" si="111"/>
        <v>0</v>
      </c>
      <c r="AC316" s="225">
        <f t="shared" si="111"/>
        <v>0</v>
      </c>
      <c r="AD316" s="225">
        <f t="shared" si="111"/>
        <v>0</v>
      </c>
      <c r="AE316" s="225">
        <f t="shared" si="111"/>
        <v>0</v>
      </c>
      <c r="AF316" s="225">
        <f t="shared" si="111"/>
        <v>34.960000000000008</v>
      </c>
      <c r="AG316" s="224">
        <f t="shared" si="111"/>
        <v>0</v>
      </c>
      <c r="AH316" s="223">
        <f t="shared" si="90"/>
        <v>0</v>
      </c>
      <c r="AI316" s="224">
        <f t="shared" si="91"/>
        <v>0</v>
      </c>
      <c r="AJ316" s="223">
        <f t="shared" si="92"/>
        <v>0</v>
      </c>
      <c r="AK316" s="224">
        <f t="shared" si="93"/>
        <v>0</v>
      </c>
      <c r="AL316" s="223">
        <f t="shared" si="94"/>
        <v>0</v>
      </c>
      <c r="AM316" s="224">
        <f t="shared" si="95"/>
        <v>0</v>
      </c>
      <c r="AN316" s="223">
        <f t="shared" si="96"/>
        <v>0</v>
      </c>
      <c r="AO316" s="224">
        <f t="shared" si="97"/>
        <v>0</v>
      </c>
      <c r="AP316" s="223">
        <f t="shared" si="98"/>
        <v>0</v>
      </c>
      <c r="AQ316" s="224">
        <f t="shared" si="99"/>
        <v>0</v>
      </c>
      <c r="AR316" s="223">
        <f t="shared" si="100"/>
        <v>1</v>
      </c>
      <c r="AS316" s="224">
        <f t="shared" si="101"/>
        <v>0</v>
      </c>
      <c r="AT316" s="223">
        <f t="shared" si="102"/>
        <v>0</v>
      </c>
      <c r="AU316" s="225">
        <f t="shared" si="103"/>
        <v>0</v>
      </c>
      <c r="AV316" s="231" t="str">
        <f>IF($B315="","",$B315)</f>
        <v>12</v>
      </c>
    </row>
    <row r="317" spans="1:48" ht="14.5" customHeight="1" x14ac:dyDescent="0.2">
      <c r="A317" s="309"/>
      <c r="B317" s="283"/>
      <c r="C317" s="304"/>
      <c r="D317" s="54" t="s">
        <v>32</v>
      </c>
      <c r="E317" s="278"/>
      <c r="F317" s="292"/>
      <c r="G317" s="134"/>
      <c r="H317" s="278"/>
      <c r="I317" s="57"/>
      <c r="J317" s="179" t="str">
        <f>IF(I317="","",IF(_xlfn.XLOOKUP(I317,I$3:I316,$AV$3:AV316,0,,-1)=AV317,_xlfn.XLOOKUP(I317,I$3:I316,J$3:J316,1,,-1)+1,1))</f>
        <v/>
      </c>
      <c r="K317" s="63" t="str">
        <f>IF(I317="","",_xlfn.XLOOKUP(I317,I$3:I316,K$3:K316,0,,-1)+IF($D317=" ",1,0))</f>
        <v/>
      </c>
      <c r="L317" s="55"/>
      <c r="M317" s="128"/>
      <c r="N317" s="295"/>
      <c r="O317" s="62" t="str">
        <f>IF(OR(W315="",W316=""),"",IF(L317&gt;0,ROUND(IF(M317&gt;0,M317,IF(M315&gt;0,IF(N315=TRUE,ROUND((M315*W317)/W315,0),(M315*W317)/W315),IF(M316&gt;0,IF(N315=TRUE,ROUND((M316*W317)/W316,0),(M316*W317)/W316),IF(M317&gt;0,M317,0)))),2),""))</f>
        <v/>
      </c>
      <c r="P317" s="63" t="str">
        <f t="shared" si="108"/>
        <v/>
      </c>
      <c r="Q317" s="278"/>
      <c r="R317" s="278"/>
      <c r="S317" s="278"/>
      <c r="T317" s="278"/>
      <c r="U317" s="278"/>
      <c r="V317" s="289"/>
      <c r="W317" s="64" t="str">
        <f>IF(L317="","",(SUM(L315:L317)/L317)/(SUM(L315:L317)/L315+SUM(L315:L317)/L316+SUM(L315:L317)/L317))</f>
        <v/>
      </c>
      <c r="X317" s="311"/>
      <c r="Y317" s="298"/>
      <c r="Z317" s="298"/>
      <c r="AA317" s="225">
        <f t="shared" si="111"/>
        <v>0</v>
      </c>
      <c r="AB317" s="225">
        <f t="shared" si="111"/>
        <v>0</v>
      </c>
      <c r="AC317" s="225">
        <f t="shared" si="111"/>
        <v>0</v>
      </c>
      <c r="AD317" s="225">
        <f t="shared" si="111"/>
        <v>0</v>
      </c>
      <c r="AE317" s="225">
        <f t="shared" si="111"/>
        <v>0</v>
      </c>
      <c r="AF317" s="225">
        <f t="shared" si="111"/>
        <v>0</v>
      </c>
      <c r="AG317" s="224">
        <f t="shared" si="111"/>
        <v>0</v>
      </c>
      <c r="AH317" s="223">
        <f t="shared" si="90"/>
        <v>0</v>
      </c>
      <c r="AI317" s="224">
        <f t="shared" si="91"/>
        <v>0</v>
      </c>
      <c r="AJ317" s="223">
        <f t="shared" si="92"/>
        <v>0</v>
      </c>
      <c r="AK317" s="224">
        <f t="shared" si="93"/>
        <v>0</v>
      </c>
      <c r="AL317" s="223">
        <f t="shared" si="94"/>
        <v>0</v>
      </c>
      <c r="AM317" s="224">
        <f t="shared" si="95"/>
        <v>0</v>
      </c>
      <c r="AN317" s="223">
        <f t="shared" si="96"/>
        <v>0</v>
      </c>
      <c r="AO317" s="224">
        <f t="shared" si="97"/>
        <v>0</v>
      </c>
      <c r="AP317" s="223">
        <f t="shared" si="98"/>
        <v>0</v>
      </c>
      <c r="AQ317" s="224">
        <f t="shared" si="99"/>
        <v>0</v>
      </c>
      <c r="AR317" s="223">
        <f t="shared" si="100"/>
        <v>0</v>
      </c>
      <c r="AS317" s="224">
        <f t="shared" si="101"/>
        <v>0</v>
      </c>
      <c r="AT317" s="223">
        <f t="shared" si="102"/>
        <v>0</v>
      </c>
      <c r="AU317" s="225">
        <f t="shared" si="103"/>
        <v>0</v>
      </c>
      <c r="AV317" s="231" t="str">
        <f>IF($B315="","",$B315)</f>
        <v>12</v>
      </c>
    </row>
    <row r="318" spans="1:48" ht="14.5" customHeight="1" x14ac:dyDescent="0.2">
      <c r="A318" s="307" t="str">
        <f>IF(OR(D318="W",D319="W",D320="W",D318="1/2W",D319="1/2W",D320="1/2W",D318="1/2L",D319="1/2L",D320="1/2L"),"OK",IF(OR(D318="L",D319="L",D320="L"),"LOSS",IF(OR(D318="X",D319="X",D320="X"),"Anulado"," ")))</f>
        <v>OK</v>
      </c>
      <c r="B318" s="317" t="str">
        <f>IF(E318="","",$B315)</f>
        <v>12</v>
      </c>
      <c r="C318" s="305" t="str">
        <f>IF(E318=""," ","– "&amp;COUNTIF(B$3:B320,$B318))</f>
        <v>– 3</v>
      </c>
      <c r="D318" s="266" t="s">
        <v>31</v>
      </c>
      <c r="E318" s="326">
        <v>44724.354166666664</v>
      </c>
      <c r="F318" s="343" t="s">
        <v>562</v>
      </c>
      <c r="G318" s="270" t="s">
        <v>564</v>
      </c>
      <c r="H318" s="313" t="str">
        <f ca="1">IF(E318="","",IF(AND(DAY(E318)&lt;DAY(TODAY()),$A318=" "),"???",IF($A318=" ",IF(AND(DAY(E318)=DAY(TODAY()),HOUR(E318)&lt;=HOUR(NOW())+1),IF(AND(HOUR(E318)+2&lt;=HOUR(NOW()),DAY(E318)&lt;=DAY(TODAY()),MINUTE(E318)&lt;=MINUTE(NOW())),"???",IF(OR(MINUTE(E318)&lt;=MINUTE(NOW()),HOUR(E318)&lt;=HOUR(NOW())),"!!!","")),""),"")))</f>
        <v/>
      </c>
      <c r="I318" s="268" t="s">
        <v>20</v>
      </c>
      <c r="J318" s="236">
        <f>IF(I318="","",IF(_xlfn.XLOOKUP(I318,I$3:I317,$AV$3:AV317,0,,-1)=AV318,_xlfn.XLOOKUP(I318,I$3:I317,J$3:J317,1,,-1)+1,1))</f>
        <v>2</v>
      </c>
      <c r="K318" s="237">
        <f>IF(I318="","",_xlfn.XLOOKUP(I318,I$3:I317,K$3:K317,0,,-1)+IF($D318=" ",1,0))</f>
        <v>0</v>
      </c>
      <c r="L318" s="238">
        <v>2.2000000000000002</v>
      </c>
      <c r="M318" s="71"/>
      <c r="N318" s="293" t="b">
        <v>0</v>
      </c>
      <c r="O318" s="239">
        <f>IF(OR(W318="",W319=""),"",ROUND(IF(L320&gt;0,IF(M318&gt;0,M318,IF(M319&gt;0,IF(N318=TRUE,ROUND((M319*W318)/W319,0),(M319*W318)/W319),IF(N318=TRUE,ROUND((M320*W318)/W320,0),(M320*W318)/W320))),IF(M318&gt;0,M318,IF(N318=TRUE,ROUND((M319*W318)/W319,0),(M319*W318)/W319))),2))</f>
        <v>23.84</v>
      </c>
      <c r="P318" s="237">
        <f t="shared" si="108"/>
        <v>52.448</v>
      </c>
      <c r="Q318" s="320">
        <f>IF($A318="Anulado",0,IF(OR($A318="LOSS",$A318="OK"),IF(OR($D318="W",$D318="1/2W",$D318="1/2L"),P318-O318,IF($D318="L",-O318,0))+IF(OR($D319="W",$D319="1/2W",$D319="1/2L"),P319-O319,IF($D319="L",-O319,0))+IF(OR($D320="W",$D320="1/2W",$D320="1/2L"),P320-O320,IF($D320="L",-O320,0)),IF(AND(OR($D318="W",$D318="1/2W",$D318="1/2L"),D319="W"),P318+P319-SUM(O318:O320)+_xlfn.XLOOKUP("X",D318:D320,O318:O320,0),IF(AND(D318=TRUE,D320="W"),P318+P320-SUM(O318:O320),IF(AND(D319="W",D320="W"),P319+P320-SUM(O318:O320)+_xlfn.XLOOKUP("X",D318:D320,O318:O320,0),IF(L320&gt;0,IF(OR($D318="W",$D318="1/2W",$D318="1/2L"),P318-SUM(O318:O320)+_xlfn.XLOOKUP("X",D318:D320,O318:O320,0),IF(OR($D318="W",$D318="1/2W",$D318="1/2L"),P319-SUM(O318:O320)+_xlfn.XLOOKUP("X",D318:D320,O318:O320,0),IF(OR($D318="W",$D318="1/2W",$D318="1/2L"),P320-SUM(O318:O320)+_xlfn.XLOOKUP("X",D318:D320,O318:O320,0),IF(SUM(P318:P320)/3-SUM(O318:O320)+_xlfn.XLOOKUP("X",D318:D320,O318:O320,0)&gt;0,SUM(P318:P320)/3-SUM(O318:O320)+_xlfn.XLOOKUP("X",D318:D320,O318:O320,0),LARGE(P318:P320,1)-SUM(O318:O320))))),IF(OR($D318="W",$D318="1/2W",$D318="1/2L"),P318-SUM(O318:O319)+_xlfn.XLOOKUP("X",D318:D320,O318:O320,0),IF(OR($D318="W",$D318="1/2W",$D318="1/2L"),P319-SUM(O318:O319)+_xlfn.XLOOKUP("X",D318:D320,O318:O320,0),SUM(P318:P319)/2-SUM(O318:O319)+_xlfn.XLOOKUP("X",D318:D320,O318:O320,0)))))))))</f>
        <v>2.3880000000000017</v>
      </c>
      <c r="R318" s="319">
        <f>IF(Q318=0,0,Q318/SUM(O318:O320))</f>
        <v>4.7702756691969668E-2</v>
      </c>
      <c r="S318" s="296">
        <f>IF($B318=$B315,IF(OR($A318="LOSS",$A318="OK",$A318="Anulada"),Q318,0)+S315,IF(OR($A318="LOSS",$A318="OK",$A318="Anulada"),Q318,0))</f>
        <v>12.369620000000012</v>
      </c>
      <c r="T318" s="296">
        <f>IF($B318=$B315,IF(Q318&lt;0,IF(G320="",Q318,0),Q318)+T315,Q318)</f>
        <v>12.369619999999998</v>
      </c>
      <c r="U318" s="296">
        <f>IF($B318=$B315,IF(Q318&lt;0,IF(G320="",Q318,0),Q318)+U315,Q318)</f>
        <v>12.369620000000012</v>
      </c>
      <c r="V318" s="323">
        <f>IF(U318=0,0,U318/X318)</f>
        <v>7.7343962983805484E-2</v>
      </c>
      <c r="W318" s="240">
        <f>IF(L318="","",IF(L320&gt;0,(SUM(L318:L320)/L318)/(SUM(L318:L320)/L318+SUM(L318:L320)/L319+SUM(L318:L320)/L320),L319/SUM(L318:L319)))</f>
        <v>0.47619047619047616</v>
      </c>
      <c r="X318" s="344">
        <f>IF($B318=$B315,X315+SUM(O318:O320),SUM(O318:O320))</f>
        <v>159.93</v>
      </c>
      <c r="Y318" s="296">
        <f>IF($A318=" ",SUM(O318:O320),0)+Y315</f>
        <v>0</v>
      </c>
      <c r="Z318" s="348">
        <f>IF($B318="","",Z315+Q318)</f>
        <v>-340.81287179104487</v>
      </c>
      <c r="AA318" s="225">
        <f t="shared" si="111"/>
        <v>0</v>
      </c>
      <c r="AB318" s="225">
        <f t="shared" si="111"/>
        <v>0</v>
      </c>
      <c r="AC318" s="225">
        <f t="shared" si="111"/>
        <v>28.608000000000001</v>
      </c>
      <c r="AD318" s="225">
        <f t="shared" si="111"/>
        <v>0</v>
      </c>
      <c r="AE318" s="225">
        <f t="shared" si="111"/>
        <v>0</v>
      </c>
      <c r="AF318" s="225">
        <f t="shared" si="111"/>
        <v>0</v>
      </c>
      <c r="AG318" s="224">
        <f t="shared" si="111"/>
        <v>0</v>
      </c>
      <c r="AH318" s="223">
        <f t="shared" si="90"/>
        <v>0</v>
      </c>
      <c r="AI318" s="224">
        <f t="shared" si="91"/>
        <v>0</v>
      </c>
      <c r="AJ318" s="223">
        <f t="shared" si="92"/>
        <v>0</v>
      </c>
      <c r="AK318" s="224">
        <f t="shared" si="93"/>
        <v>0</v>
      </c>
      <c r="AL318" s="223">
        <f t="shared" si="94"/>
        <v>1</v>
      </c>
      <c r="AM318" s="224">
        <f t="shared" si="95"/>
        <v>0</v>
      </c>
      <c r="AN318" s="223">
        <f t="shared" si="96"/>
        <v>0</v>
      </c>
      <c r="AO318" s="224">
        <f t="shared" si="97"/>
        <v>0</v>
      </c>
      <c r="AP318" s="223">
        <f t="shared" si="98"/>
        <v>0</v>
      </c>
      <c r="AQ318" s="224">
        <f t="shared" si="99"/>
        <v>0</v>
      </c>
      <c r="AR318" s="223">
        <f t="shared" si="100"/>
        <v>0</v>
      </c>
      <c r="AS318" s="224">
        <f t="shared" si="101"/>
        <v>0</v>
      </c>
      <c r="AT318" s="223">
        <f t="shared" si="102"/>
        <v>0</v>
      </c>
      <c r="AU318" s="225">
        <f t="shared" si="103"/>
        <v>0</v>
      </c>
      <c r="AV318" s="232" t="str">
        <f>IF($B318="","",$B318)</f>
        <v>12</v>
      </c>
    </row>
    <row r="319" spans="1:48" ht="14.5" customHeight="1" x14ac:dyDescent="0.2">
      <c r="A319" s="308"/>
      <c r="B319" s="282"/>
      <c r="C319" s="303"/>
      <c r="D319" s="267" t="s">
        <v>28</v>
      </c>
      <c r="E319" s="277"/>
      <c r="F319" s="291"/>
      <c r="G319" s="271" t="s">
        <v>565</v>
      </c>
      <c r="H319" s="277"/>
      <c r="I319" s="269" t="s">
        <v>21</v>
      </c>
      <c r="J319" s="242">
        <f>IF(I319="","",IF(_xlfn.XLOOKUP(I319,I$3:I318,$AV$3:AV318,0,,-1)=AV319,_xlfn.XLOOKUP(I319,I$3:I318,J$3:J318,1,,-1)+1,1))</f>
        <v>3</v>
      </c>
      <c r="K319" s="243">
        <f>IF(I319="","",_xlfn.XLOOKUP(I319,I$3:I318,K$3:K318,0,,-1)+IF($D319=" ",1,0))</f>
        <v>0</v>
      </c>
      <c r="L319" s="244">
        <v>2</v>
      </c>
      <c r="M319" s="85">
        <v>26.22</v>
      </c>
      <c r="N319" s="294"/>
      <c r="O319" s="245">
        <f>IF(OR(W318="",W319=""),"",ROUND(IF(L320&gt;0,IF(M319&gt;0,M319,IF(M318&gt;0,IF(N318=TRUE,ROUND((M318*W319)/W318,0),(M318*W319)/W318),IF(M319&gt;0,IF(N318=TRUE,ROUND(M319,0),M319),IF(M320&gt;0,IF(N318=TRUE,ROUND(O320*W319/W320,0),O320*W319/W320),0)))),IF(M319&gt;0,M319,IF(N318=TRUE,ROUND((M318*W319)/W318,0),(M318*W319)/W318))),2))</f>
        <v>26.22</v>
      </c>
      <c r="P319" s="243">
        <f t="shared" si="108"/>
        <v>52.44</v>
      </c>
      <c r="Q319" s="277"/>
      <c r="R319" s="286"/>
      <c r="S319" s="286"/>
      <c r="T319" s="286"/>
      <c r="U319" s="286"/>
      <c r="V319" s="288"/>
      <c r="W319" s="246">
        <f>IF(L319="","",IF(L320&gt;0,(SUM(L318:L320)/L319)/(SUM(L318:L320)/L318+SUM(L318:L320)/L319+SUM(L318:L320)/L320),L318/SUM(L318:L319)))</f>
        <v>0.52380952380952384</v>
      </c>
      <c r="X319" s="311"/>
      <c r="Y319" s="298"/>
      <c r="Z319" s="298"/>
      <c r="AA319" s="225">
        <f t="shared" si="111"/>
        <v>0</v>
      </c>
      <c r="AB319" s="225">
        <f t="shared" si="111"/>
        <v>0</v>
      </c>
      <c r="AC319" s="225">
        <f t="shared" si="111"/>
        <v>0</v>
      </c>
      <c r="AD319" s="225">
        <f t="shared" si="111"/>
        <v>-26.22</v>
      </c>
      <c r="AE319" s="225">
        <f t="shared" si="111"/>
        <v>0</v>
      </c>
      <c r="AF319" s="225">
        <f t="shared" si="111"/>
        <v>0</v>
      </c>
      <c r="AG319" s="224">
        <f t="shared" si="111"/>
        <v>0</v>
      </c>
      <c r="AH319" s="223">
        <f t="shared" si="90"/>
        <v>0</v>
      </c>
      <c r="AI319" s="224">
        <f t="shared" si="91"/>
        <v>0</v>
      </c>
      <c r="AJ319" s="223">
        <f t="shared" si="92"/>
        <v>0</v>
      </c>
      <c r="AK319" s="224">
        <f t="shared" si="93"/>
        <v>0</v>
      </c>
      <c r="AL319" s="223">
        <f t="shared" si="94"/>
        <v>0</v>
      </c>
      <c r="AM319" s="224">
        <f t="shared" si="95"/>
        <v>0</v>
      </c>
      <c r="AN319" s="223">
        <f t="shared" si="96"/>
        <v>0</v>
      </c>
      <c r="AO319" s="224">
        <f t="shared" si="97"/>
        <v>1</v>
      </c>
      <c r="AP319" s="223">
        <f t="shared" si="98"/>
        <v>0</v>
      </c>
      <c r="AQ319" s="224">
        <f t="shared" si="99"/>
        <v>0</v>
      </c>
      <c r="AR319" s="223">
        <f t="shared" si="100"/>
        <v>0</v>
      </c>
      <c r="AS319" s="224">
        <f t="shared" si="101"/>
        <v>0</v>
      </c>
      <c r="AT319" s="223">
        <f t="shared" si="102"/>
        <v>0</v>
      </c>
      <c r="AU319" s="225">
        <f t="shared" si="103"/>
        <v>0</v>
      </c>
      <c r="AV319" s="232" t="str">
        <f>IF($B318="","",$B318)</f>
        <v>12</v>
      </c>
    </row>
    <row r="320" spans="1:48" ht="14.5" customHeight="1" thickBot="1" x14ac:dyDescent="0.25">
      <c r="A320" s="309"/>
      <c r="B320" s="283"/>
      <c r="C320" s="304"/>
      <c r="D320" s="90"/>
      <c r="E320" s="278"/>
      <c r="F320" s="292"/>
      <c r="G320" s="109"/>
      <c r="H320" s="278"/>
      <c r="I320" s="110"/>
      <c r="J320" s="112" t="str">
        <f>IF(I320="","",IF(_xlfn.XLOOKUP(I320,I$3:I319,$AV$3:AV319,0,,-1)=AV320,_xlfn.XLOOKUP(I320,I$3:I319,J$3:J319,1,,-1)+1,1))</f>
        <v/>
      </c>
      <c r="K320" s="115" t="str">
        <f>IF(I320="","",_xlfn.XLOOKUP(I320,I$3:I319,K$3:K319,0,,-1)+IF($D320=" ",1,0))</f>
        <v/>
      </c>
      <c r="L320" s="113"/>
      <c r="M320" s="96"/>
      <c r="N320" s="295"/>
      <c r="O320" s="114" t="str">
        <f>IF(OR(W318="",W319=""),"",IF(L320&gt;0,ROUND(IF(M320&gt;0,M320,IF(M318&gt;0,IF(N318=TRUE,ROUND((M318*W320)/W318,0),(M318*W320)/W318),IF(M319&gt;0,IF(N318=TRUE,ROUND((M319*W320)/W319,0),(M319*W320)/W319),IF(M320&gt;0,M320,0)))),2),""))</f>
        <v/>
      </c>
      <c r="P320" s="115" t="str">
        <f t="shared" si="108"/>
        <v/>
      </c>
      <c r="Q320" s="278"/>
      <c r="R320" s="278"/>
      <c r="S320" s="278"/>
      <c r="T320" s="278"/>
      <c r="U320" s="278"/>
      <c r="V320" s="289"/>
      <c r="W320" s="116" t="str">
        <f>IF(L320="","",(SUM(L318:L320)/L320)/(SUM(L318:L320)/L318+SUM(L318:L320)/L319+SUM(L318:L320)/L320))</f>
        <v/>
      </c>
      <c r="X320" s="311"/>
      <c r="Y320" s="298"/>
      <c r="Z320" s="298"/>
      <c r="AA320" s="225">
        <f t="shared" si="111"/>
        <v>0</v>
      </c>
      <c r="AB320" s="225">
        <f t="shared" si="111"/>
        <v>0</v>
      </c>
      <c r="AC320" s="225">
        <f t="shared" si="111"/>
        <v>0</v>
      </c>
      <c r="AD320" s="225">
        <f t="shared" si="111"/>
        <v>0</v>
      </c>
      <c r="AE320" s="225">
        <f t="shared" si="111"/>
        <v>0</v>
      </c>
      <c r="AF320" s="225">
        <f t="shared" si="111"/>
        <v>0</v>
      </c>
      <c r="AG320" s="224">
        <f t="shared" si="111"/>
        <v>0</v>
      </c>
      <c r="AH320" s="223">
        <f t="shared" si="90"/>
        <v>0</v>
      </c>
      <c r="AI320" s="224">
        <f t="shared" si="91"/>
        <v>0</v>
      </c>
      <c r="AJ320" s="223">
        <f t="shared" si="92"/>
        <v>0</v>
      </c>
      <c r="AK320" s="224">
        <f t="shared" si="93"/>
        <v>0</v>
      </c>
      <c r="AL320" s="223">
        <f t="shared" si="94"/>
        <v>0</v>
      </c>
      <c r="AM320" s="224">
        <f t="shared" si="95"/>
        <v>0</v>
      </c>
      <c r="AN320" s="223">
        <f t="shared" si="96"/>
        <v>0</v>
      </c>
      <c r="AO320" s="224">
        <f t="shared" si="97"/>
        <v>0</v>
      </c>
      <c r="AP320" s="223">
        <f t="shared" si="98"/>
        <v>0</v>
      </c>
      <c r="AQ320" s="224">
        <f t="shared" si="99"/>
        <v>0</v>
      </c>
      <c r="AR320" s="223">
        <f t="shared" si="100"/>
        <v>0</v>
      </c>
      <c r="AS320" s="224">
        <f t="shared" si="101"/>
        <v>0</v>
      </c>
      <c r="AT320" s="223">
        <f t="shared" si="102"/>
        <v>0</v>
      </c>
      <c r="AU320" s="225">
        <f t="shared" si="103"/>
        <v>0</v>
      </c>
      <c r="AV320" s="232" t="str">
        <f>IF($B318="","",$B318)</f>
        <v>12</v>
      </c>
    </row>
    <row r="321" spans="1:48" ht="14.5" customHeight="1" thickBot="1" x14ac:dyDescent="0.25">
      <c r="A321" s="312" t="str">
        <f>IF(OR(D321="W",D322="W",D323="W",D321="1/2W",D322="1/2W",D323="1/2W",D321="1/2L",D322="1/2L",D323="1/2L"),"OK",IF(OR(D321="L",D322="L",D323="L"),"LOSS",IF(OR(D321="X",D322="X",D323="X"),"Anulado"," ")))</f>
        <v>OK</v>
      </c>
      <c r="B321" s="316" t="str">
        <f>IF(E321="","",$B318)</f>
        <v>12</v>
      </c>
      <c r="C321" s="302" t="str">
        <f>IF(E321=""," ","– "&amp;COUNTIF(B$3:B323,$B321))</f>
        <v>– 4</v>
      </c>
      <c r="D321" s="263" t="s">
        <v>31</v>
      </c>
      <c r="E321" s="358">
        <v>44724.354166666664</v>
      </c>
      <c r="F321" s="339" t="s">
        <v>562</v>
      </c>
      <c r="G321" s="272" t="s">
        <v>566</v>
      </c>
      <c r="H321" s="306" t="str">
        <f ca="1">IF(E321="","",IF(AND(DAY(E321)&lt;DAY(TODAY()),$A321=" "),"???",IF($A321=" ",IF(AND(DAY(E321)=DAY(TODAY()),HOUR(E321)&lt;=HOUR(NOW())+1),IF(AND(HOUR(E321)+2&lt;=HOUR(NOW()),DAY(E321)&lt;=DAY(TODAY()),MINUTE(E321)&lt;=MINUTE(NOW())),"???",IF(OR(MINUTE(E321)&lt;=MINUTE(NOW()),HOUR(E321)&lt;=HOUR(NOW())),"!!!","")),""),"")))</f>
        <v/>
      </c>
      <c r="I321" s="274" t="s">
        <v>20</v>
      </c>
      <c r="J321" s="248">
        <f>IF(I321="","",IF(_xlfn.XLOOKUP(I321,I$3:I320,$AV$3:AV320,0,,-1)=AV321,_xlfn.XLOOKUP(I321,I$3:I320,J$3:J320,1,,-1)+1,1))</f>
        <v>3</v>
      </c>
      <c r="K321" s="249">
        <f>IF(I321="","",_xlfn.XLOOKUP(I321,I$3:I320,K$3:K320,0,,-1)+IF($D321=" ",1,0))</f>
        <v>0</v>
      </c>
      <c r="L321" s="250">
        <v>3.2</v>
      </c>
      <c r="M321" s="119"/>
      <c r="N321" s="318" t="b">
        <v>0</v>
      </c>
      <c r="O321" s="251">
        <f>IF(OR(W321="",W322=""),"",ROUND(IF(L323&gt;0,IF(M321&gt;0,M321,IF(M322&gt;0,IF(N321=TRUE,ROUND((M322*W321)/W322,0),(M322*W321)/W322),IF(N321=TRUE,ROUND((M323*W321)/W323,0),(M323*W321)/W323))),IF(M321&gt;0,M321,IF(N321=TRUE,ROUND((M322*W321)/W322,0),(M322*W321)/W322))),2))</f>
        <v>12.7</v>
      </c>
      <c r="P321" s="249">
        <f t="shared" si="108"/>
        <v>40.64</v>
      </c>
      <c r="Q321" s="301">
        <f>IF($A321="Anulado",0,IF(OR($A321="LOSS",$A321="OK"),IF(OR($D321="W",$D321="1/2W",$D321="1/2L"),P321-O321,IF($D321="L",-O321,0))+IF(OR($D322="W",$D322="1/2W",$D322="1/2L"),P322-O322,IF($D322="L",-O322,0))+IF(OR($D323="W",$D323="1/2W",$D323="1/2L"),P323-O323,IF($D323="L",-O323,0)),IF(AND(OR($D321="W",$D321="1/2W",$D321="1/2L"),D322="W"),P321+P322-SUM(O321:O323)+_xlfn.XLOOKUP("X",D321:D323,O321:O323,0),IF(AND(D321=TRUE,D323="W"),P321+P323-SUM(O321:O323),IF(AND(D322="W",D323="W"),P322+P323-SUM(O321:O323)+_xlfn.XLOOKUP("X",D321:D323,O321:O323,0),IF(L323&gt;0,IF(OR($D321="W",$D321="1/2W",$D321="1/2L"),P321-SUM(O321:O323)+_xlfn.XLOOKUP("X",D321:D323,O321:O323,0),IF(OR($D321="W",$D321="1/2W",$D321="1/2L"),P322-SUM(O321:O323)+_xlfn.XLOOKUP("X",D321:D323,O321:O323,0),IF(OR($D321="W",$D321="1/2W",$D321="1/2L"),P323-SUM(O321:O323)+_xlfn.XLOOKUP("X",D321:D323,O321:O323,0),IF(SUM(P321:P323)/3-SUM(O321:O323)+_xlfn.XLOOKUP("X",D321:D323,O321:O323,0)&gt;0,SUM(P321:P323)/3-SUM(O321:O323)+_xlfn.XLOOKUP("X",D321:D323,O321:O323,0),LARGE(P321:P323,1)-SUM(O321:O323))))),IF(OR($D321="W",$D321="1/2W",$D321="1/2L"),P321-SUM(O321:O322)+_xlfn.XLOOKUP("X",D321:D323,O321:O323,0),IF(OR($D321="W",$D321="1/2W",$D321="1/2L"),P322-SUM(O321:O322)+_xlfn.XLOOKUP("X",D321:D323,O321:O323,0),SUM(P321:P322)/2-SUM(O321:O322)+_xlfn.XLOOKUP("X",D321:D323,O321:O323,0)))))))))</f>
        <v>1.7200000000000024</v>
      </c>
      <c r="R321" s="300">
        <f>IF(Q321=0,0,Q321/SUM(O321:O323))</f>
        <v>4.4193216855087418E-2</v>
      </c>
      <c r="S321" s="285">
        <f>IF($B321=$B318,IF(OR($A321="LOSS",$A321="OK",$A321="Anulada"),Q321,0)+S318,IF(OR($A321="LOSS",$A321="OK",$A321="Anulada"),Q321,0))</f>
        <v>14.089620000000014</v>
      </c>
      <c r="T321" s="285">
        <f>IF($B321="",0,IF($B321=$B318,IF(G323="",IF(OR(G321="DNB1",G321="DNB2",G321="AH1(0)",G321="AH2(0)",G321="AH1(1)",G321="AH2(1)",G321="AH1(2)",G321="AH2(2)",G321="AH1(3)",G321="AH2(3)",G321="AH1(4)",G321="AH2(4)"),0,IF(Q321&lt;0,IF(G323="",SMALL(P321:P323,1)-SUM(O321:O323),0),SMALL(P321:P323,1)-SUM(O321:O323))),IF(Q321&lt;0,IF(G323="",SMALL(P321:P323,1)-SUM(O321:O323),0),SMALL(P321:P323,1)-SUM(O321:O323)))+T318,IF(G323="",IF(OR(G321="DNB1",G321="DNB2",G321="AH1(0)",G321="AH2(0)",G321="AH1(1)",G321="AH2(1)",G321="AH1(2)",G321="AH2(2)",G321="AH1(3)",G321="AH2(3)",G321="AH1(4)",G321="AH2(4)"),0,IF(Q321&lt;0,IF(G323="",SMALL(P321:P323,1)-SUM(O321:O323),0),SMALL(P321:P323,1)-SUM(O321:O323))),IF(Q321&lt;0,IF(G323="",SMALL(P321:P323,1)-SUM(O321:O323),0),SMALL(P321:P323,1)-SUM(O321:O323)))))</f>
        <v>14.089619999999996</v>
      </c>
      <c r="U321" s="285">
        <f>IF($B321=$B318,IF(Q321&lt;0,IF(G323="",Q321,0),Q321)+U318,Q321)</f>
        <v>14.089620000000014</v>
      </c>
      <c r="V321" s="287">
        <f>IF(U321=0,0,U321/X321)</f>
        <v>7.0855519235604791E-2</v>
      </c>
      <c r="W321" s="252">
        <f>IF(L321="","",IF(L323&gt;0,(SUM(L321:L323)/L321)/(SUM(L321:L323)/L321+SUM(L321:L323)/L322+SUM(L321:L323)/L323),L322/SUM(L321:L322)))</f>
        <v>0.32631578947368423</v>
      </c>
      <c r="X321" s="340">
        <f>IF($B321=$B318,X318+SUM(O321:O323),SUM(O321:O323))</f>
        <v>198.85000000000002</v>
      </c>
      <c r="Y321" s="285">
        <f>IF($A321=" ",SUM(O321:O323),0)+Y318</f>
        <v>0</v>
      </c>
      <c r="Z321" s="341">
        <f>IF($B321="","",Z318+Q321)</f>
        <v>-339.09287179104484</v>
      </c>
      <c r="AA321" s="225">
        <f t="shared" si="111"/>
        <v>0</v>
      </c>
      <c r="AB321" s="225">
        <f t="shared" si="111"/>
        <v>0</v>
      </c>
      <c r="AC321" s="225">
        <f t="shared" si="111"/>
        <v>27.94</v>
      </c>
      <c r="AD321" s="225">
        <f t="shared" si="111"/>
        <v>0</v>
      </c>
      <c r="AE321" s="225">
        <f t="shared" si="111"/>
        <v>0</v>
      </c>
      <c r="AF321" s="225">
        <f t="shared" si="111"/>
        <v>0</v>
      </c>
      <c r="AG321" s="224">
        <f t="shared" si="111"/>
        <v>0</v>
      </c>
      <c r="AH321" s="223">
        <f t="shared" si="90"/>
        <v>0</v>
      </c>
      <c r="AI321" s="224">
        <f t="shared" si="91"/>
        <v>0</v>
      </c>
      <c r="AJ321" s="223">
        <f t="shared" si="92"/>
        <v>0</v>
      </c>
      <c r="AK321" s="224">
        <f t="shared" si="93"/>
        <v>0</v>
      </c>
      <c r="AL321" s="223">
        <f t="shared" si="94"/>
        <v>1</v>
      </c>
      <c r="AM321" s="224">
        <f t="shared" si="95"/>
        <v>0</v>
      </c>
      <c r="AN321" s="223">
        <f t="shared" si="96"/>
        <v>0</v>
      </c>
      <c r="AO321" s="224">
        <f t="shared" si="97"/>
        <v>0</v>
      </c>
      <c r="AP321" s="223">
        <f t="shared" si="98"/>
        <v>0</v>
      </c>
      <c r="AQ321" s="224">
        <f t="shared" si="99"/>
        <v>0</v>
      </c>
      <c r="AR321" s="223">
        <f t="shared" si="100"/>
        <v>0</v>
      </c>
      <c r="AS321" s="224">
        <f t="shared" si="101"/>
        <v>0</v>
      </c>
      <c r="AT321" s="223">
        <f t="shared" si="102"/>
        <v>0</v>
      </c>
      <c r="AU321" s="225">
        <f t="shared" si="103"/>
        <v>0</v>
      </c>
      <c r="AV321" s="231" t="str">
        <f>IF($B321="","",$B321)</f>
        <v>12</v>
      </c>
    </row>
    <row r="322" spans="1:48" ht="14.5" customHeight="1" thickBot="1" x14ac:dyDescent="0.25">
      <c r="A322" s="308"/>
      <c r="B322" s="282"/>
      <c r="C322" s="303"/>
      <c r="D322" s="264" t="s">
        <v>28</v>
      </c>
      <c r="E322" s="359"/>
      <c r="F322" s="291"/>
      <c r="G322" s="273" t="s">
        <v>567</v>
      </c>
      <c r="H322" s="277"/>
      <c r="I322" s="275" t="s">
        <v>21</v>
      </c>
      <c r="J322" s="254">
        <f>IF(I322="","",IF(_xlfn.XLOOKUP(I322,I$3:I321,$AV$3:AV321,0,,-1)=AV322,_xlfn.XLOOKUP(I322,I$3:I321,J$3:J321,1,,-1)+1,1))</f>
        <v>4</v>
      </c>
      <c r="K322" s="255">
        <f>IF(I322="","",_xlfn.XLOOKUP(I322,I$3:I321,K$3:K321,0,,-1)+IF($D322=" ",1,0))</f>
        <v>0</v>
      </c>
      <c r="L322" s="40">
        <v>1.55</v>
      </c>
      <c r="M322" s="122">
        <v>26.22</v>
      </c>
      <c r="N322" s="294"/>
      <c r="O322" s="256">
        <f>IF(OR(W321="",W322=""),"",ROUND(IF(L323&gt;0,IF(M322&gt;0,M322,IF(M321&gt;0,IF(N321=TRUE,ROUND((M321*W322)/W321,0),(M321*W322)/W321),IF(M322&gt;0,IF(N321=TRUE,ROUND(M322,0),M322),IF(M323&gt;0,IF(N321=TRUE,ROUND(O323*W322/W323,0),O323*W322/W323),0)))),IF(M322&gt;0,M322,IF(N321=TRUE,ROUND((M321*W322)/W321,0),(M321*W322)/W321))),2))</f>
        <v>26.22</v>
      </c>
      <c r="P322" s="255">
        <f t="shared" si="108"/>
        <v>40.640999999999998</v>
      </c>
      <c r="Q322" s="277"/>
      <c r="R322" s="286"/>
      <c r="S322" s="286"/>
      <c r="T322" s="286"/>
      <c r="U322" s="286"/>
      <c r="V322" s="288"/>
      <c r="W322" s="257">
        <f>IF(L322="","",IF(L323&gt;0,(SUM(L321:L323)/L322)/(SUM(L321:L323)/L321+SUM(L321:L323)/L322+SUM(L321:L323)/L323),L321/SUM(L321:L322)))</f>
        <v>0.67368421052631577</v>
      </c>
      <c r="X322" s="311"/>
      <c r="Y322" s="298"/>
      <c r="Z322" s="298"/>
      <c r="AA322" s="225">
        <f t="shared" si="111"/>
        <v>0</v>
      </c>
      <c r="AB322" s="225">
        <f t="shared" si="111"/>
        <v>0</v>
      </c>
      <c r="AC322" s="225">
        <f t="shared" si="111"/>
        <v>0</v>
      </c>
      <c r="AD322" s="225">
        <f t="shared" si="111"/>
        <v>-26.22</v>
      </c>
      <c r="AE322" s="225">
        <f t="shared" si="111"/>
        <v>0</v>
      </c>
      <c r="AF322" s="225">
        <f t="shared" si="111"/>
        <v>0</v>
      </c>
      <c r="AG322" s="224">
        <f t="shared" si="111"/>
        <v>0</v>
      </c>
      <c r="AH322" s="223">
        <f t="shared" si="90"/>
        <v>0</v>
      </c>
      <c r="AI322" s="224">
        <f t="shared" si="91"/>
        <v>0</v>
      </c>
      <c r="AJ322" s="223">
        <f t="shared" si="92"/>
        <v>0</v>
      </c>
      <c r="AK322" s="224">
        <f t="shared" si="93"/>
        <v>0</v>
      </c>
      <c r="AL322" s="223">
        <f t="shared" si="94"/>
        <v>0</v>
      </c>
      <c r="AM322" s="224">
        <f t="shared" si="95"/>
        <v>0</v>
      </c>
      <c r="AN322" s="223">
        <f t="shared" si="96"/>
        <v>0</v>
      </c>
      <c r="AO322" s="224">
        <f t="shared" si="97"/>
        <v>1</v>
      </c>
      <c r="AP322" s="223">
        <f t="shared" si="98"/>
        <v>0</v>
      </c>
      <c r="AQ322" s="224">
        <f t="shared" si="99"/>
        <v>0</v>
      </c>
      <c r="AR322" s="223">
        <f t="shared" si="100"/>
        <v>0</v>
      </c>
      <c r="AS322" s="224">
        <f t="shared" si="101"/>
        <v>0</v>
      </c>
      <c r="AT322" s="223">
        <f t="shared" si="102"/>
        <v>0</v>
      </c>
      <c r="AU322" s="225">
        <f t="shared" si="103"/>
        <v>0</v>
      </c>
      <c r="AV322" s="231" t="str">
        <f>IF($B321="","",$B321)</f>
        <v>12</v>
      </c>
    </row>
    <row r="323" spans="1:48" ht="14.5" customHeight="1" thickBot="1" x14ac:dyDescent="0.25">
      <c r="A323" s="309"/>
      <c r="B323" s="283"/>
      <c r="C323" s="304"/>
      <c r="D323" s="54" t="s">
        <v>32</v>
      </c>
      <c r="E323" s="360"/>
      <c r="F323" s="292"/>
      <c r="G323" s="134"/>
      <c r="H323" s="278"/>
      <c r="I323" s="57"/>
      <c r="J323" s="179" t="str">
        <f>IF(I323="","",IF(_xlfn.XLOOKUP(I323,I$3:I322,$AV$3:AV322,0,,-1)=AV323,_xlfn.XLOOKUP(I323,I$3:I322,J$3:J322,1,,-1)+1,1))</f>
        <v/>
      </c>
      <c r="K323" s="63" t="str">
        <f>IF(I323="","",_xlfn.XLOOKUP(I323,I$3:I322,K$3:K322,0,,-1)+IF($D323=" ",1,0))</f>
        <v/>
      </c>
      <c r="L323" s="55"/>
      <c r="M323" s="128"/>
      <c r="N323" s="295"/>
      <c r="O323" s="62" t="str">
        <f>IF(OR(W321="",W322=""),"",IF(L323&gt;0,ROUND(IF(M323&gt;0,M323,IF(M321&gt;0,IF(N321=TRUE,ROUND((M321*W323)/W321,0),(M321*W323)/W321),IF(M322&gt;0,IF(N321=TRUE,ROUND((M322*W323)/W322,0),(M322*W323)/W322),IF(M323&gt;0,M323,0)))),2),""))</f>
        <v/>
      </c>
      <c r="P323" s="63" t="str">
        <f t="shared" si="108"/>
        <v/>
      </c>
      <c r="Q323" s="278"/>
      <c r="R323" s="278"/>
      <c r="S323" s="278"/>
      <c r="T323" s="278"/>
      <c r="U323" s="278"/>
      <c r="V323" s="289"/>
      <c r="W323" s="64" t="str">
        <f>IF(L323="","",(SUM(L321:L323)/L323)/(SUM(L321:L323)/L321+SUM(L321:L323)/L322+SUM(L321:L323)/L323))</f>
        <v/>
      </c>
      <c r="X323" s="311"/>
      <c r="Y323" s="298"/>
      <c r="Z323" s="298"/>
      <c r="AA323" s="225">
        <f t="shared" ref="AA323:AG332" si="112">IF($I323=AA$2,IF(OR($D323="W",$D323="1/2W",$D323="1/2L"),$P323-$O323,IF($D323="X",0,-$O323)),0)</f>
        <v>0</v>
      </c>
      <c r="AB323" s="225">
        <f t="shared" si="112"/>
        <v>0</v>
      </c>
      <c r="AC323" s="225">
        <f t="shared" si="112"/>
        <v>0</v>
      </c>
      <c r="AD323" s="225">
        <f t="shared" si="112"/>
        <v>0</v>
      </c>
      <c r="AE323" s="225">
        <f t="shared" si="112"/>
        <v>0</v>
      </c>
      <c r="AF323" s="225">
        <f t="shared" si="112"/>
        <v>0</v>
      </c>
      <c r="AG323" s="224">
        <f t="shared" si="112"/>
        <v>0</v>
      </c>
      <c r="AH323" s="223">
        <f t="shared" ref="AH323:AH338" si="113">IF(AH$2=$I323,IF($D323="W",1,IF($D323="1/2W",0.5,0)),0)</f>
        <v>0</v>
      </c>
      <c r="AI323" s="224">
        <f t="shared" ref="AI323:AI338" si="114">IF(AH$2=$I323,IF($D323="L",1,IF($D323="1/2L",0.5,0)),0)</f>
        <v>0</v>
      </c>
      <c r="AJ323" s="223">
        <f t="shared" ref="AJ323:AJ338" si="115">IF(AJ$2=$I323,IF($D323="W",1,IF($D323="1/2W",0.5,0)),0)</f>
        <v>0</v>
      </c>
      <c r="AK323" s="224">
        <f t="shared" ref="AK323:AK338" si="116">IF(AJ$2=$I323,IF($D323="L",1,IF($D323="1/2L",0.5,0)),0)</f>
        <v>0</v>
      </c>
      <c r="AL323" s="223">
        <f t="shared" ref="AL323:AL338" si="117">IF(AL$2=$I323,IF($D323="W",1,IF($D323="1/2W",0.5,0)),0)</f>
        <v>0</v>
      </c>
      <c r="AM323" s="224">
        <f t="shared" ref="AM323:AM338" si="118">IF(AL$2=$I323,IF($D323="L",1,IF($D323="1/2L",0.5,0)),0)</f>
        <v>0</v>
      </c>
      <c r="AN323" s="223">
        <f t="shared" ref="AN323:AN338" si="119">IF(AN$2=$I323,IF($D323="W",1,IF($D323="1/2W",0.5,0)),0)</f>
        <v>0</v>
      </c>
      <c r="AO323" s="224">
        <f t="shared" ref="AO323:AO338" si="120">IF(AN$2=$I323,IF($D323="L",1,IF($D323="1/2L",0.5,0)),0)</f>
        <v>0</v>
      </c>
      <c r="AP323" s="223">
        <f t="shared" ref="AP323:AP338" si="121">IF(AP$2=$I323,IF($D323="W",1,IF($D323="1/2W",0.5,0)),0)</f>
        <v>0</v>
      </c>
      <c r="AQ323" s="224">
        <f t="shared" ref="AQ323:AQ338" si="122">IF(AP$2=$I323,IF($D323="L",1,IF($D323="1/2L",0.5,0)),0)</f>
        <v>0</v>
      </c>
      <c r="AR323" s="223">
        <f t="shared" ref="AR323:AR338" si="123">IF(AR$2=$I323,IF($D323="W",1,IF($D323="1/2W",0.5,0)),0)</f>
        <v>0</v>
      </c>
      <c r="AS323" s="224">
        <f t="shared" ref="AS323:AS338" si="124">IF(AR$2=$I323,IF($D323="L",1,IF($D323="1/2L",0.5,0)),0)</f>
        <v>0</v>
      </c>
      <c r="AT323" s="223">
        <f t="shared" ref="AT323:AT338" si="125">IF(AT$2=$I323,IF($D323="W",1,IF($D323="1/2W",0.5,0)),0)</f>
        <v>0</v>
      </c>
      <c r="AU323" s="225">
        <f t="shared" ref="AU323:AU338" si="126">IF(AT$2=$I323,IF($D323="L",1,IF($D323="1/2L",0.5,0)),0)</f>
        <v>0</v>
      </c>
      <c r="AV323" s="231" t="str">
        <f>IF($B321="","",$B321)</f>
        <v>12</v>
      </c>
    </row>
    <row r="324" spans="1:48" ht="14.5" customHeight="1" thickBot="1" x14ac:dyDescent="0.25">
      <c r="A324" s="307" t="str">
        <f>IF(OR(D324="W",D325="W",D326="W",D324="1/2W",D325="1/2W",D326="1/2W",D324="1/2L",D325="1/2L",D326="1/2L"),"OK",IF(OR(D324="L",D325="L",D326="L"),"LOSS",IF(OR(D324="X",D325="X",D326="X"),"Anulado"," ")))</f>
        <v xml:space="preserve"> </v>
      </c>
      <c r="B324" s="317" t="str">
        <f>IF(E324="","",$B321)</f>
        <v>12</v>
      </c>
      <c r="C324" s="305" t="str">
        <f>IF(E324=""," ","– "&amp;COUNTIF(B$3:B326,$B324))</f>
        <v>– 5</v>
      </c>
      <c r="D324" s="65" t="s">
        <v>32</v>
      </c>
      <c r="E324" s="326">
        <v>44724.708333333336</v>
      </c>
      <c r="F324" s="343" t="s">
        <v>568</v>
      </c>
      <c r="G324" s="270" t="s">
        <v>540</v>
      </c>
      <c r="H324" s="313" t="str">
        <f ca="1">IF(E324="","",IF(AND(DAY(E324)&lt;DAY(TODAY()),$A324=" "),"???",IF($A324=" ",IF(AND(DAY(E324)=DAY(TODAY()),HOUR(E324)&lt;=HOUR(NOW())+1),IF(AND(HOUR(E324)+2&lt;=HOUR(NOW()),DAY(E324)&lt;=DAY(TODAY()),MINUTE(E324)&lt;=MINUTE(NOW())),"???",IF(OR(MINUTE(E324)&lt;=MINUTE(NOW()),HOUR(E324)&lt;=HOUR(NOW())),"!!!","")),""),"")))</f>
        <v>!!!</v>
      </c>
      <c r="I324" s="268" t="s">
        <v>19</v>
      </c>
      <c r="J324" s="236">
        <f>IF(I324="","",IF(_xlfn.XLOOKUP(I324,I$3:I323,$AV$3:AV323,0,,-1)=AV324,_xlfn.XLOOKUP(I324,I$3:I323,J$3:J323,1,,-1)+1,1))</f>
        <v>1</v>
      </c>
      <c r="K324" s="237">
        <f>IF(I324="","",_xlfn.XLOOKUP(I324,I$3:I323,K$3:K323,0,,-1)+IF($D324=" ",1,0))</f>
        <v>1</v>
      </c>
      <c r="L324" s="238">
        <v>1.72</v>
      </c>
      <c r="M324" s="71"/>
      <c r="N324" s="293" t="b">
        <v>1</v>
      </c>
      <c r="O324" s="239">
        <f>IF(OR(W324="",W325=""),"",ROUND(IF(L326&gt;0,IF(M324&gt;0,M324,IF(M325&gt;0,IF(N324=TRUE,ROUND((M325*W324)/W325,0),(M325*W324)/W325),IF(N324=TRUE,ROUND((M326*W324)/W326,0),(M326*W324)/W326))),IF(M324&gt;0,M324,IF(N324=TRUE,ROUND((M325*W324)/W325,0),(M325*W324)/W325))),2))</f>
        <v>24</v>
      </c>
      <c r="P324" s="237">
        <f t="shared" si="108"/>
        <v>41.28</v>
      </c>
      <c r="Q324" s="320">
        <f>IF($A324="Anulado",0,IF(OR($A324="LOSS",$A324="OK"),IF(OR($D324="W",$D324="1/2W",$D324="1/2L"),P324-O324,IF($D324="L",-O324,0))+IF(OR($D325="W",$D325="1/2W",$D325="1/2L"),P325-O325,IF($D325="L",-O325,0))+IF(OR($D326="W",$D326="1/2W",$D326="1/2L"),P326-O326,IF($D326="L",-O326,0)),IF(AND(OR($D324="W",$D324="1/2W",$D324="1/2L"),D325="W"),P324+P325-SUM(O324:O326)+_xlfn.XLOOKUP("X",D324:D326,O324:O326,0),IF(AND(D324=TRUE,D326="W"),P324+P326-SUM(O324:O326),IF(AND(D325="W",D326="W"),P325+P326-SUM(O324:O326)+_xlfn.XLOOKUP("X",D324:D326,O324:O326,0),IF(L326&gt;0,IF(OR($D324="W",$D324="1/2W",$D324="1/2L"),P324-SUM(O324:O326)+_xlfn.XLOOKUP("X",D324:D326,O324:O326,0),IF(OR($D324="W",$D324="1/2W",$D324="1/2L"),P325-SUM(O324:O326)+_xlfn.XLOOKUP("X",D324:D326,O324:O326,0),IF(OR($D324="W",$D324="1/2W",$D324="1/2L"),P326-SUM(O324:O326)+_xlfn.XLOOKUP("X",D324:D326,O324:O326,0),IF(SUM(P324:P326)/3-SUM(O324:O326)+_xlfn.XLOOKUP("X",D324:D326,O324:O326,0)&gt;0,SUM(P324:P326)/3-SUM(O324:O326)+_xlfn.XLOOKUP("X",D324:D326,O324:O326,0),LARGE(P324:P326,1)-SUM(O324:O326))))),IF(OR($D324="W",$D324="1/2W",$D324="1/2L"),P324-SUM(O324:O325)+_xlfn.XLOOKUP("X",D324:D326,O324:O326,0),IF(OR($D324="W",$D324="1/2W",$D324="1/2L"),P325-SUM(O324:O325)+_xlfn.XLOOKUP("X",D324:D326,O324:O326,0),SUM(P324:P325)/2-SUM(O324:O325)+_xlfn.XLOOKUP("X",D324:D326,O324:O326,0)))))))))</f>
        <v>2.2574999999999932</v>
      </c>
      <c r="R324" s="319">
        <f>IF(Q324=0,0,Q324/SUM(O324:O326))</f>
        <v>5.7914315033350254E-2</v>
      </c>
      <c r="S324" s="296">
        <f>IF($B324=$B321,IF(OR($A324="LOSS",$A324="OK",$A324="Anulada"),Q324,0)+S321,IF(OR($A324="LOSS",$A324="OK",$A324="Anulada"),Q324,0))</f>
        <v>14.089620000000014</v>
      </c>
      <c r="T324" s="296">
        <f>IF($B324=$B321,IF(Q324&lt;0,IF(G326="",Q324,0),Q324)+T321,Q324)</f>
        <v>16.34711999999999</v>
      </c>
      <c r="U324" s="296">
        <f>IF($B324=$B321,IF(Q324&lt;0,IF(G326="",Q324,0),Q324)+U321,Q324)</f>
        <v>16.347120000000007</v>
      </c>
      <c r="V324" s="323">
        <f>IF(U324=0,0,U324/X324)</f>
        <v>6.8734474204263568E-2</v>
      </c>
      <c r="W324" s="240">
        <f>IF(L324="","",IF(L326&gt;0,(SUM(L324:L326)/L324)/(SUM(L324:L326)/L324+SUM(L324:L326)/L325+SUM(L324:L326)/L326),L325/SUM(L324:L325)))</f>
        <v>0.61521252796420589</v>
      </c>
      <c r="X324" s="344">
        <f>IF($B324=$B321,X321+SUM(O324:O326),SUM(O324:O326))</f>
        <v>237.83000000000004</v>
      </c>
      <c r="Y324" s="296">
        <f>IF($A324=" ",SUM(O324:O326),0)+Y321</f>
        <v>38.980000000000004</v>
      </c>
      <c r="Z324" s="348">
        <f>IF($B324="","",Z321+Q324)</f>
        <v>-336.83537179104485</v>
      </c>
      <c r="AA324" s="225">
        <f t="shared" si="112"/>
        <v>0</v>
      </c>
      <c r="AB324" s="225">
        <f t="shared" si="112"/>
        <v>-24</v>
      </c>
      <c r="AC324" s="225">
        <f t="shared" si="112"/>
        <v>0</v>
      </c>
      <c r="AD324" s="225">
        <f t="shared" si="112"/>
        <v>0</v>
      </c>
      <c r="AE324" s="225">
        <f t="shared" si="112"/>
        <v>0</v>
      </c>
      <c r="AF324" s="225">
        <f t="shared" si="112"/>
        <v>0</v>
      </c>
      <c r="AG324" s="224">
        <f t="shared" si="112"/>
        <v>0</v>
      </c>
      <c r="AH324" s="223">
        <f t="shared" si="113"/>
        <v>0</v>
      </c>
      <c r="AI324" s="224">
        <f t="shared" si="114"/>
        <v>0</v>
      </c>
      <c r="AJ324" s="223">
        <f t="shared" si="115"/>
        <v>0</v>
      </c>
      <c r="AK324" s="224">
        <f t="shared" si="116"/>
        <v>0</v>
      </c>
      <c r="AL324" s="223">
        <f t="shared" si="117"/>
        <v>0</v>
      </c>
      <c r="AM324" s="224">
        <f t="shared" si="118"/>
        <v>0</v>
      </c>
      <c r="AN324" s="223">
        <f t="shared" si="119"/>
        <v>0</v>
      </c>
      <c r="AO324" s="224">
        <f t="shared" si="120"/>
        <v>0</v>
      </c>
      <c r="AP324" s="223">
        <f t="shared" si="121"/>
        <v>0</v>
      </c>
      <c r="AQ324" s="224">
        <f t="shared" si="122"/>
        <v>0</v>
      </c>
      <c r="AR324" s="223">
        <f t="shared" si="123"/>
        <v>0</v>
      </c>
      <c r="AS324" s="224">
        <f t="shared" si="124"/>
        <v>0</v>
      </c>
      <c r="AT324" s="223">
        <f t="shared" si="125"/>
        <v>0</v>
      </c>
      <c r="AU324" s="225">
        <f t="shared" si="126"/>
        <v>0</v>
      </c>
      <c r="AV324" s="232" t="str">
        <f>IF($B324="","",$B324)</f>
        <v>12</v>
      </c>
    </row>
    <row r="325" spans="1:48" ht="14.5" customHeight="1" x14ac:dyDescent="0.2">
      <c r="A325" s="308"/>
      <c r="B325" s="282"/>
      <c r="C325" s="303"/>
      <c r="D325" s="79" t="s">
        <v>32</v>
      </c>
      <c r="E325" s="277"/>
      <c r="F325" s="291"/>
      <c r="G325" s="271" t="s">
        <v>541</v>
      </c>
      <c r="H325" s="277"/>
      <c r="I325" s="269" t="s">
        <v>21</v>
      </c>
      <c r="J325" s="242">
        <f>IF(I325="","",IF(_xlfn.XLOOKUP(I325,I$3:I324,$AV$3:AV324,0,,-1)=AV325,_xlfn.XLOOKUP(I325,I$3:I324,J$3:J324,1,,-1)+1,1))</f>
        <v>5</v>
      </c>
      <c r="K325" s="243">
        <f>IF(I325="","",_xlfn.XLOOKUP(I325,I$3:I324,K$3:K324,0,,-1)+IF($D325=" ",1,0))</f>
        <v>1</v>
      </c>
      <c r="L325" s="244">
        <v>2.75</v>
      </c>
      <c r="M325" s="85">
        <v>14.98</v>
      </c>
      <c r="N325" s="294"/>
      <c r="O325" s="245">
        <f>IF(OR(W324="",W325=""),"",ROUND(IF(L326&gt;0,IF(M325&gt;0,M325,IF(M324&gt;0,IF(N324=TRUE,ROUND((M324*W325)/W324,0),(M324*W325)/W324),IF(M325&gt;0,IF(N324=TRUE,ROUND(M325,0),M325),IF(M326&gt;0,IF(N324=TRUE,ROUND(O326*W325/W326,0),O326*W325/W326),0)))),IF(M325&gt;0,M325,IF(N324=TRUE,ROUND((M324*W325)/W324,0),(M324*W325)/W324))),2))</f>
        <v>14.98</v>
      </c>
      <c r="P325" s="243">
        <f t="shared" ref="P325:P338" si="127">IF(OR(L325="",O325=""),"",IF($D325="1/2W",O325/2+O325/2*L325,IF($D325="1/2L",O325/2,O325*L325)))</f>
        <v>41.195</v>
      </c>
      <c r="Q325" s="277"/>
      <c r="R325" s="286"/>
      <c r="S325" s="286"/>
      <c r="T325" s="286"/>
      <c r="U325" s="286"/>
      <c r="V325" s="288"/>
      <c r="W325" s="246">
        <f>IF(L325="","",IF(L326&gt;0,(SUM(L324:L326)/L325)/(SUM(L324:L326)/L324+SUM(L324:L326)/L325+SUM(L324:L326)/L326),L324/SUM(L324:L325)))</f>
        <v>0.38478747203579422</v>
      </c>
      <c r="X325" s="311"/>
      <c r="Y325" s="298"/>
      <c r="Z325" s="298"/>
      <c r="AA325" s="225">
        <f t="shared" si="112"/>
        <v>0</v>
      </c>
      <c r="AB325" s="225">
        <f t="shared" si="112"/>
        <v>0</v>
      </c>
      <c r="AC325" s="225">
        <f t="shared" si="112"/>
        <v>0</v>
      </c>
      <c r="AD325" s="225">
        <f t="shared" si="112"/>
        <v>-14.98</v>
      </c>
      <c r="AE325" s="225">
        <f t="shared" si="112"/>
        <v>0</v>
      </c>
      <c r="AF325" s="225">
        <f t="shared" si="112"/>
        <v>0</v>
      </c>
      <c r="AG325" s="224">
        <f t="shared" si="112"/>
        <v>0</v>
      </c>
      <c r="AH325" s="223">
        <f t="shared" si="113"/>
        <v>0</v>
      </c>
      <c r="AI325" s="224">
        <f t="shared" si="114"/>
        <v>0</v>
      </c>
      <c r="AJ325" s="223">
        <f t="shared" si="115"/>
        <v>0</v>
      </c>
      <c r="AK325" s="224">
        <f t="shared" si="116"/>
        <v>0</v>
      </c>
      <c r="AL325" s="223">
        <f t="shared" si="117"/>
        <v>0</v>
      </c>
      <c r="AM325" s="224">
        <f t="shared" si="118"/>
        <v>0</v>
      </c>
      <c r="AN325" s="223">
        <f t="shared" si="119"/>
        <v>0</v>
      </c>
      <c r="AO325" s="224">
        <f t="shared" si="120"/>
        <v>0</v>
      </c>
      <c r="AP325" s="223">
        <f t="shared" si="121"/>
        <v>0</v>
      </c>
      <c r="AQ325" s="224">
        <f t="shared" si="122"/>
        <v>0</v>
      </c>
      <c r="AR325" s="223">
        <f t="shared" si="123"/>
        <v>0</v>
      </c>
      <c r="AS325" s="224">
        <f t="shared" si="124"/>
        <v>0</v>
      </c>
      <c r="AT325" s="223">
        <f t="shared" si="125"/>
        <v>0</v>
      </c>
      <c r="AU325" s="225">
        <f t="shared" si="126"/>
        <v>0</v>
      </c>
      <c r="AV325" s="232" t="str">
        <f>IF($B324="","",$B324)</f>
        <v>12</v>
      </c>
    </row>
    <row r="326" spans="1:48" ht="14.5" customHeight="1" thickBot="1" x14ac:dyDescent="0.25">
      <c r="A326" s="309"/>
      <c r="B326" s="283"/>
      <c r="C326" s="304"/>
      <c r="D326" s="90" t="s">
        <v>32</v>
      </c>
      <c r="E326" s="278"/>
      <c r="F326" s="292"/>
      <c r="G326" s="109"/>
      <c r="H326" s="278"/>
      <c r="I326" s="110"/>
      <c r="J326" s="112" t="str">
        <f>IF(I326="","",IF(_xlfn.XLOOKUP(I326,I$3:I325,$AV$3:AV325,0,,-1)=AV326,_xlfn.XLOOKUP(I326,I$3:I325,J$3:J325,1,,-1)+1,1))</f>
        <v/>
      </c>
      <c r="K326" s="115" t="str">
        <f>IF(I326="","",_xlfn.XLOOKUP(I326,I$3:I325,K$3:K325,0,,-1)+IF($D326=" ",1,0))</f>
        <v/>
      </c>
      <c r="L326" s="113"/>
      <c r="M326" s="96"/>
      <c r="N326" s="295"/>
      <c r="O326" s="114" t="str">
        <f>IF(OR(W324="",W325=""),"",IF(L326&gt;0,ROUND(IF(M326&gt;0,M326,IF(M324&gt;0,IF(N324=TRUE,ROUND((M324*W326)/W324,0),(M324*W326)/W324),IF(M325&gt;0,IF(N324=TRUE,ROUND((M325*W326)/W325,0),(M325*W326)/W325),IF(M326&gt;0,M326,0)))),2),""))</f>
        <v/>
      </c>
      <c r="P326" s="115" t="str">
        <f t="shared" si="127"/>
        <v/>
      </c>
      <c r="Q326" s="278"/>
      <c r="R326" s="278"/>
      <c r="S326" s="278"/>
      <c r="T326" s="278"/>
      <c r="U326" s="278"/>
      <c r="V326" s="289"/>
      <c r="W326" s="116" t="str">
        <f>IF(L326="","",(SUM(L324:L326)/L326)/(SUM(L324:L326)/L324+SUM(L324:L326)/L325+SUM(L324:L326)/L326))</f>
        <v/>
      </c>
      <c r="X326" s="311"/>
      <c r="Y326" s="298"/>
      <c r="Z326" s="298"/>
      <c r="AA326" s="225">
        <f t="shared" si="112"/>
        <v>0</v>
      </c>
      <c r="AB326" s="225">
        <f t="shared" si="112"/>
        <v>0</v>
      </c>
      <c r="AC326" s="225">
        <f t="shared" si="112"/>
        <v>0</v>
      </c>
      <c r="AD326" s="225">
        <f t="shared" si="112"/>
        <v>0</v>
      </c>
      <c r="AE326" s="225">
        <f t="shared" si="112"/>
        <v>0</v>
      </c>
      <c r="AF326" s="225">
        <f t="shared" si="112"/>
        <v>0</v>
      </c>
      <c r="AG326" s="224">
        <f t="shared" si="112"/>
        <v>0</v>
      </c>
      <c r="AH326" s="223">
        <f t="shared" si="113"/>
        <v>0</v>
      </c>
      <c r="AI326" s="224">
        <f t="shared" si="114"/>
        <v>0</v>
      </c>
      <c r="AJ326" s="223">
        <f t="shared" si="115"/>
        <v>0</v>
      </c>
      <c r="AK326" s="224">
        <f t="shared" si="116"/>
        <v>0</v>
      </c>
      <c r="AL326" s="223">
        <f t="shared" si="117"/>
        <v>0</v>
      </c>
      <c r="AM326" s="224">
        <f t="shared" si="118"/>
        <v>0</v>
      </c>
      <c r="AN326" s="223">
        <f t="shared" si="119"/>
        <v>0</v>
      </c>
      <c r="AO326" s="224">
        <f t="shared" si="120"/>
        <v>0</v>
      </c>
      <c r="AP326" s="223">
        <f t="shared" si="121"/>
        <v>0</v>
      </c>
      <c r="AQ326" s="224">
        <f t="shared" si="122"/>
        <v>0</v>
      </c>
      <c r="AR326" s="223">
        <f t="shared" si="123"/>
        <v>0</v>
      </c>
      <c r="AS326" s="224">
        <f t="shared" si="124"/>
        <v>0</v>
      </c>
      <c r="AT326" s="223">
        <f t="shared" si="125"/>
        <v>0</v>
      </c>
      <c r="AU326" s="225">
        <f t="shared" si="126"/>
        <v>0</v>
      </c>
      <c r="AV326" s="232" t="str">
        <f>IF($B324="","",$B324)</f>
        <v>12</v>
      </c>
    </row>
    <row r="327" spans="1:48" ht="14.5" customHeight="1" thickBot="1" x14ac:dyDescent="0.25">
      <c r="A327" s="312" t="str">
        <f>IF(OR(D327="W",D328="W",D329="W",D327="1/2W",D328="1/2W",D329="1/2W",D327="1/2L",D328="1/2L",D329="1/2L"),"OK",IF(OR(D327="L",D328="L",D329="L"),"LOSS",IF(OR(D327="X",D328="X",D329="X"),"Anulado"," ")))</f>
        <v xml:space="preserve"> </v>
      </c>
      <c r="B327" s="316" t="str">
        <f>IF(E327="","",$B324)</f>
        <v/>
      </c>
      <c r="C327" s="302" t="str">
        <f>IF(E327=""," ","– "&amp;COUNTIF(B$3:B329,$B327))</f>
        <v xml:space="preserve"> </v>
      </c>
      <c r="D327" s="263"/>
      <c r="E327" s="325"/>
      <c r="F327" s="338"/>
      <c r="G327" s="168"/>
      <c r="H327" s="306" t="str">
        <f ca="1">IF(E327="","",IF(AND(DAY(E327)&lt;DAY(TODAY()),$A327=" "),"???",IF($A327=" ",IF(AND(DAY(E327)=DAY(TODAY()),HOUR(E327)&lt;=HOUR(NOW())+1),IF(AND(HOUR(E327)+2&lt;=HOUR(NOW()),DAY(E327)&lt;=DAY(TODAY()),MINUTE(E327)&lt;=MINUTE(NOW())),"???",IF(OR(MINUTE(E327)&lt;=MINUTE(NOW()),HOUR(E327)&lt;=HOUR(NOW())),"!!!","")),""),"")))</f>
        <v/>
      </c>
      <c r="I327" s="247"/>
      <c r="J327" s="248" t="str">
        <f>IF(I327="","",IF(_xlfn.XLOOKUP(I327,I$3:I326,$AV$3:AV326,0,,-1)=AV327,_xlfn.XLOOKUP(I327,I$3:I326,J$3:J326,1,,-1)+1,1))</f>
        <v/>
      </c>
      <c r="K327" s="249" t="str">
        <f>IF(I327="","",_xlfn.XLOOKUP(I327,I$3:I326,K$3:K326,0,,-1)+IF($D327=" ",1,0))</f>
        <v/>
      </c>
      <c r="L327" s="250"/>
      <c r="M327" s="119"/>
      <c r="N327" s="318" t="b">
        <v>0</v>
      </c>
      <c r="O327" s="251" t="str">
        <f>IF(OR(W327="",W328=""),"",ROUND(IF(L329&gt;0,IF(M327&gt;0,M327,IF(M328&gt;0,IF(N327=TRUE,ROUND((M328*W327)/W328,0),(M328*W327)/W328),IF(N327=TRUE,ROUND((M329*W327)/W329,0),(M329*W327)/W329))),IF(M327&gt;0,M327,IF(N327=TRUE,ROUND((M328*W327)/W328,0),(M328*W327)/W328))),2))</f>
        <v/>
      </c>
      <c r="P327" s="249" t="str">
        <f t="shared" si="127"/>
        <v/>
      </c>
      <c r="Q327" s="301">
        <f>IF($A327="Anulado",0,IF(OR($A327="LOSS",$A327="OK"),IF(OR($D327="W",$D327="1/2W",$D327="1/2L"),P327-O327,IF($D327="L",-O327,0))+IF(OR($D328="W",$D328="1/2W",$D328="1/2L"),P328-O328,IF($D328="L",-O328,0))+IF(OR($D329="W",$D329="1/2W",$D329="1/2L"),P329-O329,IF($D329="L",-O329,0)),IF(AND(OR($D327="W",$D327="1/2W",$D327="1/2L"),D328="W"),P327+P328-SUM(O327:O329)+_xlfn.XLOOKUP("X",D327:D329,O327:O329,0),IF(AND(D327=TRUE,D329="W"),P327+P329-SUM(O327:O329),IF(AND(D328="W",D329="W"),P328+P329-SUM(O327:O329)+_xlfn.XLOOKUP("X",D327:D329,O327:O329,0),IF(L329&gt;0,IF(OR($D327="W",$D327="1/2W",$D327="1/2L"),P327-SUM(O327:O329)+_xlfn.XLOOKUP("X",D327:D329,O327:O329,0),IF(OR($D327="W",$D327="1/2W",$D327="1/2L"),P328-SUM(O327:O329)+_xlfn.XLOOKUP("X",D327:D329,O327:O329,0),IF(OR($D327="W",$D327="1/2W",$D327="1/2L"),P329-SUM(O327:O329)+_xlfn.XLOOKUP("X",D327:D329,O327:O329,0),IF(SUM(P327:P329)/3-SUM(O327:O329)+_xlfn.XLOOKUP("X",D327:D329,O327:O329,0)&gt;0,SUM(P327:P329)/3-SUM(O327:O329)+_xlfn.XLOOKUP("X",D327:D329,O327:O329,0),LARGE(P327:P329,1)-SUM(O327:O329))))),IF(OR($D327="W",$D327="1/2W",$D327="1/2L"),P327-SUM(O327:O328)+_xlfn.XLOOKUP("X",D327:D329,O327:O329,0),IF(OR($D327="W",$D327="1/2W",$D327="1/2L"),P328-SUM(O327:O328)+_xlfn.XLOOKUP("X",D327:D329,O327:O329,0),SUM(P327:P328)/2-SUM(O327:O328)+_xlfn.XLOOKUP("X",D327:D329,O327:O329,0)))))))))</f>
        <v>0</v>
      </c>
      <c r="R327" s="300">
        <f>IF(Q327=0,0,Q327/SUM(O327:O329))</f>
        <v>0</v>
      </c>
      <c r="S327" s="285">
        <f>IF($B327=$B324,IF(OR($A327="LOSS",$A327="OK",$A327="Anulada"),Q327,0)+S324,IF(OR($A327="LOSS",$A327="OK",$A327="Anulada"),Q327,0))</f>
        <v>0</v>
      </c>
      <c r="T327" s="285">
        <f>IF($B327="",0,IF($B327=$B324,IF(G329="",IF(OR(G327="DNB1",G327="DNB2",G327="AH1(0)",G327="AH2(0)",G327="AH1(1)",G327="AH2(1)",G327="AH1(2)",G327="AH2(2)",G327="AH1(3)",G327="AH2(3)",G327="AH1(4)",G327="AH2(4)"),0,IF(Q327&lt;0,IF(G329="",SMALL(P327:P329,1)-SUM(O327:O329),0),SMALL(P327:P329,1)-SUM(O327:O329))),IF(Q327&lt;0,IF(G329="",SMALL(P327:P329,1)-SUM(O327:O329),0),SMALL(P327:P329,1)-SUM(O327:O329)))+T324,IF(G329="",IF(OR(G327="DNB1",G327="DNB2",G327="AH1(0)",G327="AH2(0)",G327="AH1(1)",G327="AH2(1)",G327="AH1(2)",G327="AH2(2)",G327="AH1(3)",G327="AH2(3)",G327="AH1(4)",G327="AH2(4)"),0,IF(Q327&lt;0,IF(G329="",SMALL(P327:P329,1)-SUM(O327:O329),0),SMALL(P327:P329,1)-SUM(O327:O329))),IF(Q327&lt;0,IF(G329="",SMALL(P327:P329,1)-SUM(O327:O329),0),SMALL(P327:P329,1)-SUM(O327:O329)))))</f>
        <v>0</v>
      </c>
      <c r="U327" s="285">
        <f>IF($B327=$B324,IF(Q327&lt;0,IF(G329="",Q327,0),Q327)+U324,Q327)</f>
        <v>0</v>
      </c>
      <c r="V327" s="287">
        <f>IF(U327=0,0,U327/X327)</f>
        <v>0</v>
      </c>
      <c r="W327" s="252" t="str">
        <f>IF(L327="","",IF(L329&gt;0,(SUM(L327:L329)/L327)/(SUM(L327:L329)/L327+SUM(L327:L329)/L328+SUM(L327:L329)/L329),L328/SUM(L327:L328)))</f>
        <v/>
      </c>
      <c r="X327" s="340">
        <f>IF($B327=$B324,X324+SUM(O327:O329),SUM(O327:O329))</f>
        <v>0</v>
      </c>
      <c r="Y327" s="285">
        <f>IF($A327=" ",SUM(O327:O329),0)+Y324</f>
        <v>38.980000000000004</v>
      </c>
      <c r="Z327" s="341" t="str">
        <f>IF($B327="","",Z324+Q327)</f>
        <v/>
      </c>
      <c r="AA327" s="225">
        <f t="shared" si="112"/>
        <v>0</v>
      </c>
      <c r="AB327" s="225">
        <f t="shared" si="112"/>
        <v>0</v>
      </c>
      <c r="AC327" s="225">
        <f t="shared" si="112"/>
        <v>0</v>
      </c>
      <c r="AD327" s="225">
        <f t="shared" si="112"/>
        <v>0</v>
      </c>
      <c r="AE327" s="225">
        <f t="shared" si="112"/>
        <v>0</v>
      </c>
      <c r="AF327" s="225">
        <f t="shared" si="112"/>
        <v>0</v>
      </c>
      <c r="AG327" s="224">
        <f t="shared" si="112"/>
        <v>0</v>
      </c>
      <c r="AH327" s="223">
        <f t="shared" si="113"/>
        <v>0</v>
      </c>
      <c r="AI327" s="224">
        <f t="shared" si="114"/>
        <v>0</v>
      </c>
      <c r="AJ327" s="223">
        <f t="shared" si="115"/>
        <v>0</v>
      </c>
      <c r="AK327" s="224">
        <f t="shared" si="116"/>
        <v>0</v>
      </c>
      <c r="AL327" s="223">
        <f t="shared" si="117"/>
        <v>0</v>
      </c>
      <c r="AM327" s="224">
        <f t="shared" si="118"/>
        <v>0</v>
      </c>
      <c r="AN327" s="223">
        <f t="shared" si="119"/>
        <v>0</v>
      </c>
      <c r="AO327" s="224">
        <f t="shared" si="120"/>
        <v>0</v>
      </c>
      <c r="AP327" s="223">
        <f t="shared" si="121"/>
        <v>0</v>
      </c>
      <c r="AQ327" s="224">
        <f t="shared" si="122"/>
        <v>0</v>
      </c>
      <c r="AR327" s="223">
        <f t="shared" si="123"/>
        <v>0</v>
      </c>
      <c r="AS327" s="224">
        <f t="shared" si="124"/>
        <v>0</v>
      </c>
      <c r="AT327" s="223">
        <f t="shared" si="125"/>
        <v>0</v>
      </c>
      <c r="AU327" s="225">
        <f t="shared" si="126"/>
        <v>0</v>
      </c>
      <c r="AV327" s="231" t="str">
        <f>IF($B327="","",$B327)</f>
        <v/>
      </c>
    </row>
    <row r="328" spans="1:48" ht="14.5" customHeight="1" thickBot="1" x14ac:dyDescent="0.25">
      <c r="A328" s="308"/>
      <c r="B328" s="282"/>
      <c r="C328" s="303"/>
      <c r="D328" s="264"/>
      <c r="E328" s="277"/>
      <c r="F328" s="291"/>
      <c r="G328" s="169"/>
      <c r="H328" s="277"/>
      <c r="I328" s="253"/>
      <c r="J328" s="254" t="str">
        <f>IF(I328="","",IF(_xlfn.XLOOKUP(I328,I$3:I327,$AV$3:AV327,0,,-1)=AV328,_xlfn.XLOOKUP(I328,I$3:I327,J$3:J327,1,,-1)+1,1))</f>
        <v/>
      </c>
      <c r="K328" s="255" t="str">
        <f>IF(I328="","",_xlfn.XLOOKUP(I328,I$3:I327,K$3:K327,0,,-1)+IF($D328=" ",1,0))</f>
        <v/>
      </c>
      <c r="L328" s="40"/>
      <c r="M328" s="122"/>
      <c r="N328" s="294"/>
      <c r="O328" s="256" t="str">
        <f>IF(OR(W327="",W328=""),"",ROUND(IF(L329&gt;0,IF(M328&gt;0,M328,IF(M327&gt;0,IF(N327=TRUE,ROUND((M327*W328)/W327,0),(M327*W328)/W327),IF(M328&gt;0,IF(N327=TRUE,ROUND(M328,0),M328),IF(M329&gt;0,IF(N327=TRUE,ROUND(O329*W328/W329,0),O329*W328/W329),0)))),IF(M328&gt;0,M328,IF(N327=TRUE,ROUND((M327*W328)/W327,0),(M327*W328)/W327))),2))</f>
        <v/>
      </c>
      <c r="P328" s="255" t="str">
        <f t="shared" si="127"/>
        <v/>
      </c>
      <c r="Q328" s="277"/>
      <c r="R328" s="286"/>
      <c r="S328" s="286"/>
      <c r="T328" s="286"/>
      <c r="U328" s="286"/>
      <c r="V328" s="288"/>
      <c r="W328" s="257" t="str">
        <f>IF(L328="","",IF(L329&gt;0,(SUM(L327:L329)/L328)/(SUM(L327:L329)/L327+SUM(L327:L329)/L328+SUM(L327:L329)/L329),L327/SUM(L327:L328)))</f>
        <v/>
      </c>
      <c r="X328" s="311"/>
      <c r="Y328" s="298"/>
      <c r="Z328" s="298"/>
      <c r="AA328" s="225">
        <f t="shared" si="112"/>
        <v>0</v>
      </c>
      <c r="AB328" s="225">
        <f t="shared" si="112"/>
        <v>0</v>
      </c>
      <c r="AC328" s="225">
        <f t="shared" si="112"/>
        <v>0</v>
      </c>
      <c r="AD328" s="225">
        <f t="shared" si="112"/>
        <v>0</v>
      </c>
      <c r="AE328" s="225">
        <f t="shared" si="112"/>
        <v>0</v>
      </c>
      <c r="AF328" s="225">
        <f t="shared" si="112"/>
        <v>0</v>
      </c>
      <c r="AG328" s="224">
        <f t="shared" si="112"/>
        <v>0</v>
      </c>
      <c r="AH328" s="223">
        <f t="shared" si="113"/>
        <v>0</v>
      </c>
      <c r="AI328" s="224">
        <f t="shared" si="114"/>
        <v>0</v>
      </c>
      <c r="AJ328" s="223">
        <f t="shared" si="115"/>
        <v>0</v>
      </c>
      <c r="AK328" s="224">
        <f t="shared" si="116"/>
        <v>0</v>
      </c>
      <c r="AL328" s="223">
        <f t="shared" si="117"/>
        <v>0</v>
      </c>
      <c r="AM328" s="224">
        <f t="shared" si="118"/>
        <v>0</v>
      </c>
      <c r="AN328" s="223">
        <f t="shared" si="119"/>
        <v>0</v>
      </c>
      <c r="AO328" s="224">
        <f t="shared" si="120"/>
        <v>0</v>
      </c>
      <c r="AP328" s="223">
        <f t="shared" si="121"/>
        <v>0</v>
      </c>
      <c r="AQ328" s="224">
        <f t="shared" si="122"/>
        <v>0</v>
      </c>
      <c r="AR328" s="223">
        <f t="shared" si="123"/>
        <v>0</v>
      </c>
      <c r="AS328" s="224">
        <f t="shared" si="124"/>
        <v>0</v>
      </c>
      <c r="AT328" s="223">
        <f t="shared" si="125"/>
        <v>0</v>
      </c>
      <c r="AU328" s="225">
        <f t="shared" si="126"/>
        <v>0</v>
      </c>
      <c r="AV328" s="231" t="str">
        <f>IF($B327="","",$B327)</f>
        <v/>
      </c>
    </row>
    <row r="329" spans="1:48" ht="14.5" customHeight="1" thickBot="1" x14ac:dyDescent="0.25">
      <c r="A329" s="309"/>
      <c r="B329" s="283"/>
      <c r="C329" s="304"/>
      <c r="D329" s="265"/>
      <c r="E329" s="278"/>
      <c r="F329" s="292"/>
      <c r="G329" s="134"/>
      <c r="H329" s="278"/>
      <c r="I329" s="57"/>
      <c r="J329" s="179" t="str">
        <f>IF(I329="","",IF(_xlfn.XLOOKUP(I329,I$3:I328,$AV$3:AV328,0,,-1)=AV329,_xlfn.XLOOKUP(I329,I$3:I328,J$3:J328,1,,-1)+1,1))</f>
        <v/>
      </c>
      <c r="K329" s="63" t="str">
        <f>IF(I329="","",_xlfn.XLOOKUP(I329,I$3:I328,K$3:K328,0,,-1)+IF($D329=" ",1,0))</f>
        <v/>
      </c>
      <c r="L329" s="55"/>
      <c r="M329" s="128"/>
      <c r="N329" s="295"/>
      <c r="O329" s="62" t="str">
        <f>IF(OR(W327="",W328=""),"",IF(L329&gt;0,ROUND(IF(M329&gt;0,M329,IF(M327&gt;0,IF(N327=TRUE,ROUND((M327*W329)/W327,0),(M327*W329)/W327),IF(M328&gt;0,IF(N327=TRUE,ROUND((M328*W329)/W328,0),(M328*W329)/W328),IF(M329&gt;0,M329,0)))),2),""))</f>
        <v/>
      </c>
      <c r="P329" s="63" t="str">
        <f t="shared" si="127"/>
        <v/>
      </c>
      <c r="Q329" s="278"/>
      <c r="R329" s="278"/>
      <c r="S329" s="278"/>
      <c r="T329" s="278"/>
      <c r="U329" s="278"/>
      <c r="V329" s="289"/>
      <c r="W329" s="64" t="str">
        <f>IF(L329="","",(SUM(L327:L329)/L329)/(SUM(L327:L329)/L327+SUM(L327:L329)/L328+SUM(L327:L329)/L329))</f>
        <v/>
      </c>
      <c r="X329" s="311"/>
      <c r="Y329" s="298"/>
      <c r="Z329" s="298"/>
      <c r="AA329" s="225">
        <f t="shared" si="112"/>
        <v>0</v>
      </c>
      <c r="AB329" s="225">
        <f t="shared" si="112"/>
        <v>0</v>
      </c>
      <c r="AC329" s="225">
        <f t="shared" si="112"/>
        <v>0</v>
      </c>
      <c r="AD329" s="225">
        <f t="shared" si="112"/>
        <v>0</v>
      </c>
      <c r="AE329" s="225">
        <f t="shared" si="112"/>
        <v>0</v>
      </c>
      <c r="AF329" s="225">
        <f t="shared" si="112"/>
        <v>0</v>
      </c>
      <c r="AG329" s="224">
        <f t="shared" si="112"/>
        <v>0</v>
      </c>
      <c r="AH329" s="223">
        <f t="shared" si="113"/>
        <v>0</v>
      </c>
      <c r="AI329" s="224">
        <f t="shared" si="114"/>
        <v>0</v>
      </c>
      <c r="AJ329" s="223">
        <f t="shared" si="115"/>
        <v>0</v>
      </c>
      <c r="AK329" s="224">
        <f t="shared" si="116"/>
        <v>0</v>
      </c>
      <c r="AL329" s="223">
        <f t="shared" si="117"/>
        <v>0</v>
      </c>
      <c r="AM329" s="224">
        <f t="shared" si="118"/>
        <v>0</v>
      </c>
      <c r="AN329" s="223">
        <f t="shared" si="119"/>
        <v>0</v>
      </c>
      <c r="AO329" s="224">
        <f t="shared" si="120"/>
        <v>0</v>
      </c>
      <c r="AP329" s="223">
        <f t="shared" si="121"/>
        <v>0</v>
      </c>
      <c r="AQ329" s="224">
        <f t="shared" si="122"/>
        <v>0</v>
      </c>
      <c r="AR329" s="223">
        <f t="shared" si="123"/>
        <v>0</v>
      </c>
      <c r="AS329" s="224">
        <f t="shared" si="124"/>
        <v>0</v>
      </c>
      <c r="AT329" s="223">
        <f t="shared" si="125"/>
        <v>0</v>
      </c>
      <c r="AU329" s="225">
        <f t="shared" si="126"/>
        <v>0</v>
      </c>
      <c r="AV329" s="231" t="str">
        <f>IF($B327="","",$B327)</f>
        <v/>
      </c>
    </row>
    <row r="330" spans="1:48" ht="14.5" customHeight="1" thickBot="1" x14ac:dyDescent="0.25">
      <c r="A330" s="307" t="str">
        <f>IF(OR(D330="W",D331="W",D332="W",D330="1/2W",D331="1/2W",D332="1/2W",D330="1/2L",D331="1/2L",D332="1/2L"),"OK",IF(OR(D330="L",D331="L",D332="L"),"LOSS",IF(OR(D330="X",D331="X",D332="X"),"Anulado"," ")))</f>
        <v xml:space="preserve"> </v>
      </c>
      <c r="B330" s="317" t="str">
        <f>IF(E330="","",$B327)</f>
        <v/>
      </c>
      <c r="C330" s="305" t="str">
        <f>IF(E330=""," ","– "&amp;COUNTIF(B$3:B332,$B330))</f>
        <v xml:space="preserve"> </v>
      </c>
      <c r="D330" s="65" t="s">
        <v>32</v>
      </c>
      <c r="E330" s="326"/>
      <c r="F330" s="342"/>
      <c r="G330" s="234"/>
      <c r="H330" s="313" t="str">
        <f ca="1">IF(E330="","",IF(AND(DAY(E330)&lt;DAY(TODAY()),$A330=" "),"???",IF($A330=" ",IF(AND(DAY(E330)=DAY(TODAY()),HOUR(E330)&lt;=HOUR(NOW())+1),IF(AND(HOUR(E330)+2&lt;=HOUR(NOW()),DAY(E330)&lt;=DAY(TODAY()),MINUTE(E330)&lt;=MINUTE(NOW())),"???",IF(OR(MINUTE(E330)&lt;=MINUTE(NOW()),HOUR(E330)&lt;=HOUR(NOW())),"!!!","")),""),"")))</f>
        <v/>
      </c>
      <c r="I330" s="235"/>
      <c r="J330" s="236" t="str">
        <f>IF(I330="","",IF(_xlfn.XLOOKUP(I330,I$3:I329,$AV$3:AV329,0,,-1)=AV330,_xlfn.XLOOKUP(I330,I$3:I329,J$3:J329,1,,-1)+1,1))</f>
        <v/>
      </c>
      <c r="K330" s="237" t="str">
        <f>IF(I330="","",_xlfn.XLOOKUP(I330,I$3:I329,K$3:K329,0,,-1)+IF($D330=" ",1,0))</f>
        <v/>
      </c>
      <c r="L330" s="238"/>
      <c r="M330" s="71"/>
      <c r="N330" s="293" t="b">
        <v>0</v>
      </c>
      <c r="O330" s="239" t="str">
        <f>IF(OR(W330="",W331=""),"",ROUND(IF(L332&gt;0,IF(M330&gt;0,M330,IF(M331&gt;0,IF(N330=TRUE,ROUND((M331*W330)/W331,0),(M331*W330)/W331),IF(N330=TRUE,ROUND((M332*W330)/W332,0),(M332*W330)/W332))),IF(M330&gt;0,M330,IF(N330=TRUE,ROUND((M331*W330)/W331,0),(M331*W330)/W331))),2))</f>
        <v/>
      </c>
      <c r="P330" s="237" t="str">
        <f t="shared" si="127"/>
        <v/>
      </c>
      <c r="Q330" s="320">
        <f>IF($A330="Anulado",0,IF(OR($A330="LOSS",$A330="OK"),IF(OR($D330="W",$D330="1/2W",$D330="1/2L"),P330-O330,IF($D330="L",-O330,0))+IF(OR($D331="W",$D331="1/2W",$D331="1/2L"),P331-O331,IF($D331="L",-O331,0))+IF(OR($D332="W",$D332="1/2W",$D332="1/2L"),P332-O332,IF($D332="L",-O332,0)),IF(AND(OR($D330="W",$D330="1/2W",$D330="1/2L"),D331="W"),P330+P331-SUM(O330:O332)+_xlfn.XLOOKUP("X",D330:D332,O330:O332,0),IF(AND(D330=TRUE,D332="W"),P330+P332-SUM(O330:O332),IF(AND(D331="W",D332="W"),P331+P332-SUM(O330:O332)+_xlfn.XLOOKUP("X",D330:D332,O330:O332,0),IF(L332&gt;0,IF(OR($D330="W",$D330="1/2W",$D330="1/2L"),P330-SUM(O330:O332)+_xlfn.XLOOKUP("X",D330:D332,O330:O332,0),IF(OR($D330="W",$D330="1/2W",$D330="1/2L"),P331-SUM(O330:O332)+_xlfn.XLOOKUP("X",D330:D332,O330:O332,0),IF(OR($D330="W",$D330="1/2W",$D330="1/2L"),P332-SUM(O330:O332)+_xlfn.XLOOKUP("X",D330:D332,O330:O332,0),IF(SUM(P330:P332)/3-SUM(O330:O332)+_xlfn.XLOOKUP("X",D330:D332,O330:O332,0)&gt;0,SUM(P330:P332)/3-SUM(O330:O332)+_xlfn.XLOOKUP("X",D330:D332,O330:O332,0),LARGE(P330:P332,1)-SUM(O330:O332))))),IF(OR($D330="W",$D330="1/2W",$D330="1/2L"),P330-SUM(O330:O331)+_xlfn.XLOOKUP("X",D330:D332,O330:O332,0),IF(OR($D330="W",$D330="1/2W",$D330="1/2L"),P331-SUM(O330:O331)+_xlfn.XLOOKUP("X",D330:D332,O330:O332,0),SUM(P330:P331)/2-SUM(O330:O331)+_xlfn.XLOOKUP("X",D330:D332,O330:O332,0)))))))))</f>
        <v>0</v>
      </c>
      <c r="R330" s="319">
        <f>IF(Q330=0,0,Q330/SUM(O330:O332))</f>
        <v>0</v>
      </c>
      <c r="S330" s="296">
        <f>IF($B330=$B327,IF(OR($A330="LOSS",$A330="OK",$A330="Anulada"),Q330,0)+S327,IF(OR($A330="LOSS",$A330="OK",$A330="Anulada"),Q330,0))</f>
        <v>0</v>
      </c>
      <c r="T330" s="296">
        <f>IF($B330=$B327,IF(Q330&lt;0,IF(G332="",Q330,0),Q330)+T327,Q330)</f>
        <v>0</v>
      </c>
      <c r="U330" s="296">
        <f>IF($B330=$B327,IF(Q330&lt;0,IF(G332="",Q330,0),Q330)+U327,Q330)</f>
        <v>0</v>
      </c>
      <c r="V330" s="323">
        <f>IF(U330=0,0,U330/X330)</f>
        <v>0</v>
      </c>
      <c r="W330" s="240" t="str">
        <f>IF(L330="","",IF(L332&gt;0,(SUM(L330:L332)/L330)/(SUM(L330:L332)/L330+SUM(L330:L332)/L331+SUM(L330:L332)/L332),L331/SUM(L330:L331)))</f>
        <v/>
      </c>
      <c r="X330" s="344">
        <f>IF($B330=$B327,X327+SUM(O330:O332),SUM(O330:O332))</f>
        <v>0</v>
      </c>
      <c r="Y330" s="296">
        <f>IF($A330=" ",SUM(O330:O332),0)+Y327</f>
        <v>38.980000000000004</v>
      </c>
      <c r="Z330" s="348" t="str">
        <f>IF($B330="","",Z327+Q330)</f>
        <v/>
      </c>
      <c r="AA330" s="225">
        <f t="shared" si="112"/>
        <v>0</v>
      </c>
      <c r="AB330" s="225">
        <f t="shared" si="112"/>
        <v>0</v>
      </c>
      <c r="AC330" s="225">
        <f t="shared" si="112"/>
        <v>0</v>
      </c>
      <c r="AD330" s="225">
        <f t="shared" si="112"/>
        <v>0</v>
      </c>
      <c r="AE330" s="225">
        <f t="shared" si="112"/>
        <v>0</v>
      </c>
      <c r="AF330" s="225">
        <f t="shared" si="112"/>
        <v>0</v>
      </c>
      <c r="AG330" s="224">
        <f t="shared" si="112"/>
        <v>0</v>
      </c>
      <c r="AH330" s="223">
        <f t="shared" si="113"/>
        <v>0</v>
      </c>
      <c r="AI330" s="224">
        <f t="shared" si="114"/>
        <v>0</v>
      </c>
      <c r="AJ330" s="223">
        <f t="shared" si="115"/>
        <v>0</v>
      </c>
      <c r="AK330" s="224">
        <f t="shared" si="116"/>
        <v>0</v>
      </c>
      <c r="AL330" s="223">
        <f t="shared" si="117"/>
        <v>0</v>
      </c>
      <c r="AM330" s="224">
        <f t="shared" si="118"/>
        <v>0</v>
      </c>
      <c r="AN330" s="223">
        <f t="shared" si="119"/>
        <v>0</v>
      </c>
      <c r="AO330" s="224">
        <f t="shared" si="120"/>
        <v>0</v>
      </c>
      <c r="AP330" s="223">
        <f t="shared" si="121"/>
        <v>0</v>
      </c>
      <c r="AQ330" s="224">
        <f t="shared" si="122"/>
        <v>0</v>
      </c>
      <c r="AR330" s="223">
        <f t="shared" si="123"/>
        <v>0</v>
      </c>
      <c r="AS330" s="224">
        <f t="shared" si="124"/>
        <v>0</v>
      </c>
      <c r="AT330" s="223">
        <f t="shared" si="125"/>
        <v>0</v>
      </c>
      <c r="AU330" s="225">
        <f t="shared" si="126"/>
        <v>0</v>
      </c>
      <c r="AV330" s="232" t="str">
        <f>IF($B330="","",$B330)</f>
        <v/>
      </c>
    </row>
    <row r="331" spans="1:48" ht="14.5" customHeight="1" x14ac:dyDescent="0.2">
      <c r="A331" s="308"/>
      <c r="B331" s="282"/>
      <c r="C331" s="303"/>
      <c r="D331" s="79" t="s">
        <v>32</v>
      </c>
      <c r="E331" s="277"/>
      <c r="F331" s="291"/>
      <c r="G331" s="241"/>
      <c r="H331" s="277"/>
      <c r="I331" s="137"/>
      <c r="J331" s="242" t="str">
        <f>IF(I331="","",IF(_xlfn.XLOOKUP(I331,I$3:I330,$AV$3:AV330,0,,-1)=AV331,_xlfn.XLOOKUP(I331,I$3:I330,J$3:J330,1,,-1)+1,1))</f>
        <v/>
      </c>
      <c r="K331" s="243" t="str">
        <f>IF(I331="","",_xlfn.XLOOKUP(I331,I$3:I330,K$3:K330,0,,-1)+IF($D331=" ",1,0))</f>
        <v/>
      </c>
      <c r="L331" s="244"/>
      <c r="M331" s="85"/>
      <c r="N331" s="294"/>
      <c r="O331" s="245" t="str">
        <f>IF(OR(W330="",W331=""),"",ROUND(IF(L332&gt;0,IF(M331&gt;0,M331,IF(M330&gt;0,IF(N330=TRUE,ROUND((M330*W331)/W330,0),(M330*W331)/W330),IF(M331&gt;0,IF(N330=TRUE,ROUND(M331,0),M331),IF(M332&gt;0,IF(N330=TRUE,ROUND(O332*W331/W332,0),O332*W331/W332),0)))),IF(M331&gt;0,M331,IF(N330=TRUE,ROUND((M330*W331)/W330,0),(M330*W331)/W330))),2))</f>
        <v/>
      </c>
      <c r="P331" s="243" t="str">
        <f t="shared" si="127"/>
        <v/>
      </c>
      <c r="Q331" s="277"/>
      <c r="R331" s="286"/>
      <c r="S331" s="286"/>
      <c r="T331" s="286"/>
      <c r="U331" s="286"/>
      <c r="V331" s="288"/>
      <c r="W331" s="246" t="str">
        <f>IF(L331="","",IF(L332&gt;0,(SUM(L330:L332)/L331)/(SUM(L330:L332)/L330+SUM(L330:L332)/L331+SUM(L330:L332)/L332),L330/SUM(L330:L331)))</f>
        <v/>
      </c>
      <c r="X331" s="311"/>
      <c r="Y331" s="298"/>
      <c r="Z331" s="298"/>
      <c r="AA331" s="225">
        <f t="shared" si="112"/>
        <v>0</v>
      </c>
      <c r="AB331" s="225">
        <f t="shared" si="112"/>
        <v>0</v>
      </c>
      <c r="AC331" s="225">
        <f t="shared" si="112"/>
        <v>0</v>
      </c>
      <c r="AD331" s="225">
        <f t="shared" si="112"/>
        <v>0</v>
      </c>
      <c r="AE331" s="225">
        <f t="shared" si="112"/>
        <v>0</v>
      </c>
      <c r="AF331" s="225">
        <f t="shared" si="112"/>
        <v>0</v>
      </c>
      <c r="AG331" s="224">
        <f t="shared" si="112"/>
        <v>0</v>
      </c>
      <c r="AH331" s="223">
        <f t="shared" si="113"/>
        <v>0</v>
      </c>
      <c r="AI331" s="224">
        <f t="shared" si="114"/>
        <v>0</v>
      </c>
      <c r="AJ331" s="223">
        <f t="shared" si="115"/>
        <v>0</v>
      </c>
      <c r="AK331" s="224">
        <f t="shared" si="116"/>
        <v>0</v>
      </c>
      <c r="AL331" s="223">
        <f t="shared" si="117"/>
        <v>0</v>
      </c>
      <c r="AM331" s="224">
        <f t="shared" si="118"/>
        <v>0</v>
      </c>
      <c r="AN331" s="223">
        <f t="shared" si="119"/>
        <v>0</v>
      </c>
      <c r="AO331" s="224">
        <f t="shared" si="120"/>
        <v>0</v>
      </c>
      <c r="AP331" s="223">
        <f t="shared" si="121"/>
        <v>0</v>
      </c>
      <c r="AQ331" s="224">
        <f t="shared" si="122"/>
        <v>0</v>
      </c>
      <c r="AR331" s="223">
        <f t="shared" si="123"/>
        <v>0</v>
      </c>
      <c r="AS331" s="224">
        <f t="shared" si="124"/>
        <v>0</v>
      </c>
      <c r="AT331" s="223">
        <f t="shared" si="125"/>
        <v>0</v>
      </c>
      <c r="AU331" s="225">
        <f t="shared" si="126"/>
        <v>0</v>
      </c>
      <c r="AV331" s="232" t="str">
        <f>IF($B330="","",$B330)</f>
        <v/>
      </c>
    </row>
    <row r="332" spans="1:48" ht="14.5" customHeight="1" thickBot="1" x14ac:dyDescent="0.25">
      <c r="A332" s="309"/>
      <c r="B332" s="283"/>
      <c r="C332" s="304"/>
      <c r="D332" s="90" t="s">
        <v>32</v>
      </c>
      <c r="E332" s="278"/>
      <c r="F332" s="292"/>
      <c r="G332" s="109"/>
      <c r="H332" s="278"/>
      <c r="I332" s="110"/>
      <c r="J332" s="112" t="str">
        <f>IF(I332="","",IF(_xlfn.XLOOKUP(I332,I$3:I331,$AV$3:AV331,0,,-1)=AV332,_xlfn.XLOOKUP(I332,I$3:I331,J$3:J331,1,,-1)+1,1))</f>
        <v/>
      </c>
      <c r="K332" s="115" t="str">
        <f>IF(I332="","",_xlfn.XLOOKUP(I332,I$3:I331,K$3:K331,0,,-1)+IF($D332=" ",1,0))</f>
        <v/>
      </c>
      <c r="L332" s="113"/>
      <c r="M332" s="96"/>
      <c r="N332" s="295"/>
      <c r="O332" s="114" t="str">
        <f>IF(OR(W330="",W331=""),"",IF(L332&gt;0,ROUND(IF(M332&gt;0,M332,IF(M330&gt;0,IF(N330=TRUE,ROUND((M330*W332)/W330,0),(M330*W332)/W330),IF(M331&gt;0,IF(N330=TRUE,ROUND((M331*W332)/W331,0),(M331*W332)/W331),IF(M332&gt;0,M332,0)))),2),""))</f>
        <v/>
      </c>
      <c r="P332" s="115" t="str">
        <f t="shared" si="127"/>
        <v/>
      </c>
      <c r="Q332" s="278"/>
      <c r="R332" s="278"/>
      <c r="S332" s="278"/>
      <c r="T332" s="278"/>
      <c r="U332" s="278"/>
      <c r="V332" s="289"/>
      <c r="W332" s="116" t="str">
        <f>IF(L332="","",(SUM(L330:L332)/L332)/(SUM(L330:L332)/L330+SUM(L330:L332)/L331+SUM(L330:L332)/L332))</f>
        <v/>
      </c>
      <c r="X332" s="311"/>
      <c r="Y332" s="298"/>
      <c r="Z332" s="298"/>
      <c r="AA332" s="225">
        <f t="shared" si="112"/>
        <v>0</v>
      </c>
      <c r="AB332" s="225">
        <f t="shared" si="112"/>
        <v>0</v>
      </c>
      <c r="AC332" s="225">
        <f t="shared" si="112"/>
        <v>0</v>
      </c>
      <c r="AD332" s="225">
        <f t="shared" si="112"/>
        <v>0</v>
      </c>
      <c r="AE332" s="225">
        <f t="shared" si="112"/>
        <v>0</v>
      </c>
      <c r="AF332" s="225">
        <f t="shared" si="112"/>
        <v>0</v>
      </c>
      <c r="AG332" s="224">
        <f t="shared" si="112"/>
        <v>0</v>
      </c>
      <c r="AH332" s="223">
        <f t="shared" si="113"/>
        <v>0</v>
      </c>
      <c r="AI332" s="224">
        <f t="shared" si="114"/>
        <v>0</v>
      </c>
      <c r="AJ332" s="223">
        <f t="shared" si="115"/>
        <v>0</v>
      </c>
      <c r="AK332" s="224">
        <f t="shared" si="116"/>
        <v>0</v>
      </c>
      <c r="AL332" s="223">
        <f t="shared" si="117"/>
        <v>0</v>
      </c>
      <c r="AM332" s="224">
        <f t="shared" si="118"/>
        <v>0</v>
      </c>
      <c r="AN332" s="223">
        <f t="shared" si="119"/>
        <v>0</v>
      </c>
      <c r="AO332" s="224">
        <f t="shared" si="120"/>
        <v>0</v>
      </c>
      <c r="AP332" s="223">
        <f t="shared" si="121"/>
        <v>0</v>
      </c>
      <c r="AQ332" s="224">
        <f t="shared" si="122"/>
        <v>0</v>
      </c>
      <c r="AR332" s="223">
        <f t="shared" si="123"/>
        <v>0</v>
      </c>
      <c r="AS332" s="224">
        <f t="shared" si="124"/>
        <v>0</v>
      </c>
      <c r="AT332" s="223">
        <f t="shared" si="125"/>
        <v>0</v>
      </c>
      <c r="AU332" s="225">
        <f t="shared" si="126"/>
        <v>0</v>
      </c>
      <c r="AV332" s="232" t="str">
        <f>IF($B330="","",$B330)</f>
        <v/>
      </c>
    </row>
    <row r="333" spans="1:48" ht="14.5" customHeight="1" thickBot="1" x14ac:dyDescent="0.25">
      <c r="A333" s="361" t="str">
        <f>IF(OR(D333="W",D334="W",D335="W",D333="1/2W",D334="1/2W",D335="1/2W",D333="1/2L",D334="1/2L",D335="1/2L"),"OK",IF(OR(D333="L",D334="L",D335="L"),"LOSS",IF(OR(D333="X",D334="X",D335="X"),"Anulado"," ")))</f>
        <v xml:space="preserve"> </v>
      </c>
      <c r="B333" s="345" t="str">
        <f>IF(E333="","",$B330)</f>
        <v/>
      </c>
      <c r="C333" s="364" t="str">
        <f>IF(E333=""," ","– "&amp;COUNTIF(B$3:B335,$B333))</f>
        <v xml:space="preserve"> </v>
      </c>
      <c r="D333" s="25" t="s">
        <v>32</v>
      </c>
      <c r="E333" s="355"/>
      <c r="F333" s="370"/>
      <c r="G333" s="168"/>
      <c r="H333" s="367" t="str">
        <f ca="1">IF(E333="","",IF(AND(DAY(E333)&lt;DAY(TODAY()),$A333=" "),"???",IF($A333=" ",IF(AND(DAY(E333)=DAY(TODAY()),HOUR(E333)&lt;=HOUR(NOW())+1),IF(AND(HOUR(E333)+2&lt;=HOUR(NOW()),DAY(E333)&lt;=DAY(TODAY()),MINUTE(E333)&lt;=MINUTE(NOW())),"???",IF(OR(MINUTE(E333)&lt;=MINUTE(NOW()),HOUR(E333)&lt;=HOUR(NOW())),"!!!","")),""),"")))</f>
        <v/>
      </c>
      <c r="I333" s="247"/>
      <c r="J333" s="248" t="str">
        <f>IF(I333="","",IF(_xlfn.XLOOKUP(I333,I$3:I332,$AV$3:AV332,0,,-1)=AV333,_xlfn.XLOOKUP(I333,I$3:I332,J$3:J332,1,,-1)+1,1))</f>
        <v/>
      </c>
      <c r="K333" s="249" t="str">
        <f>IF(I333="","",_xlfn.XLOOKUP(I333,I$3:I332,K$3:K332,0,,-1)+IF($D333=" ",1,0))</f>
        <v/>
      </c>
      <c r="L333" s="250"/>
      <c r="M333" s="119"/>
      <c r="N333" s="376" t="b">
        <v>0</v>
      </c>
      <c r="O333" s="251" t="str">
        <f>IF(OR(W333="",W334=""),"",ROUND(IF(L335&gt;0,IF(M333&gt;0,M333,IF(M334&gt;0,IF(N333=TRUE,ROUND((M334*W333)/W334,0),(M334*W333)/W334),IF(N333=TRUE,ROUND((M335*W333)/W335,0),(M335*W333)/W335))),IF(M333&gt;0,M333,IF(N333=TRUE,ROUND((M334*W333)/W334,0),(M334*W333)/W334))),2))</f>
        <v/>
      </c>
      <c r="P333" s="249" t="str">
        <f t="shared" si="127"/>
        <v/>
      </c>
      <c r="Q333" s="352">
        <f>IF($A333="Anulado",0,IF(OR($A333="LOSS",$A333="OK"),IF(OR($D333="W",$D333="1/2W",$D333="1/2L"),P333-O333,IF($D333="L",-O333,0))+IF(OR($D334="W",$D334="1/2W",$D334="1/2L"),P334-O334,IF($D334="L",-O334,0))+IF(OR($D335="W",$D335="1/2W",$D335="1/2L"),P335-O335,IF($D335="L",-O335,0)),IF(AND(OR($D333="W",$D333="1/2W",$D333="1/2L"),D334="W"),P333+P334-SUM(O333:O335)+_xlfn.XLOOKUP("X",D333:D335,O333:O335,0),IF(AND(D333=TRUE,D335="W"),P333+P335-SUM(O333:O335),IF(AND(D334="W",D335="W"),P334+P335-SUM(O333:O335)+_xlfn.XLOOKUP("X",D333:D335,O333:O335,0),IF(L335&gt;0,IF(OR($D333="W",$D333="1/2W",$D333="1/2L"),P333-SUM(O333:O335)+_xlfn.XLOOKUP("X",D333:D335,O333:O335,0),IF(OR($D333="W",$D333="1/2W",$D333="1/2L"),P334-SUM(O333:O335)+_xlfn.XLOOKUP("X",D333:D335,O333:O335,0),IF(OR($D333="W",$D333="1/2W",$D333="1/2L"),P335-SUM(O333:O335)+_xlfn.XLOOKUP("X",D333:D335,O333:O335,0),IF(SUM(P333:P335)/3-SUM(O333:O335)+_xlfn.XLOOKUP("X",D333:D335,O333:O335,0)&gt;0,SUM(P333:P335)/3-SUM(O333:O335)+_xlfn.XLOOKUP("X",D333:D335,O333:O335,0),LARGE(P333:P335,1)-SUM(O333:O335))))),IF(OR($D333="W",$D333="1/2W",$D333="1/2L"),P333-SUM(O333:O334)+_xlfn.XLOOKUP("X",D333:D335,O333:O335,0),IF(OR($D333="W",$D333="1/2W",$D333="1/2L"),P334-SUM(O333:O334)+_xlfn.XLOOKUP("X",D333:D335,O333:O335,0),SUM(P333:P334)/2-SUM(O333:O334)+_xlfn.XLOOKUP("X",D333:D335,O333:O335,0)))))))))</f>
        <v>0</v>
      </c>
      <c r="R333" s="379">
        <f>IF(Q333=0,0,Q333/SUM(O333:O335))</f>
        <v>0</v>
      </c>
      <c r="S333" s="352">
        <f>IF($B333=$B330,IF(OR($A333="LOSS",$A333="OK",$A333="Anulada"),Q333,0)+S330,IF(OR($A333="LOSS",$A333="OK",$A333="Anulada"),Q333,0))</f>
        <v>0</v>
      </c>
      <c r="T333" s="352">
        <f>IF($B333="",0,IF($B333=$B330,IF(G335="",IF(OR(G333="DNB1",G333="DNB2",G333="AH1(0)",G333="AH2(0)",G333="AH1(1)",G333="AH2(1)",G333="AH1(2)",G333="AH2(2)",G333="AH1(3)",G333="AH2(3)",G333="AH1(4)",G333="AH2(4)"),0,IF(Q333&lt;0,IF(G335="",SMALL(P333:P335,1)-SUM(O333:O335),0),SMALL(P333:P335,1)-SUM(O333:O335))),IF(Q333&lt;0,IF(G335="",SMALL(P333:P335,1)-SUM(O333:O335),0),SMALL(P333:P335,1)-SUM(O333:O335)))+T330,IF(G335="",IF(OR(G333="DNB1",G333="DNB2",G333="AH1(0)",G333="AH2(0)",G333="AH1(1)",G333="AH2(1)",G333="AH1(2)",G333="AH2(2)",G333="AH1(3)",G333="AH2(3)",G333="AH1(4)",G333="AH2(4)"),0,IF(Q333&lt;0,IF(G335="",SMALL(P333:P335,1)-SUM(O333:O335),0),SMALL(P333:P335,1)-SUM(O333:O335))),IF(Q333&lt;0,IF(G335="",SMALL(P333:P335,1)-SUM(O333:O335),0),SMALL(P333:P335,1)-SUM(O333:O335)))))</f>
        <v>0</v>
      </c>
      <c r="U333" s="352">
        <f>IF($B333=$B330,IF(Q333&lt;0,IF(G335="",Q333,0),Q333)+U330,Q333)</f>
        <v>0</v>
      </c>
      <c r="V333" s="349">
        <f>IF(U333=0,0,U333/X333)</f>
        <v>0</v>
      </c>
      <c r="W333" s="252" t="str">
        <f>IF(L333="","",IF(L335&gt;0,(SUM(L333:L335)/L333)/(SUM(L333:L335)/L333+SUM(L333:L335)/L334+SUM(L333:L335)/L335),L334/SUM(L333:L334)))</f>
        <v/>
      </c>
      <c r="X333" s="382">
        <f>IF($B333=$B330,X330+SUM(O333:O335),SUM(O333:O335))</f>
        <v>0</v>
      </c>
      <c r="Y333" s="352">
        <f>IF($A333=" ",SUM(O333:O335),0)+Y330</f>
        <v>38.980000000000004</v>
      </c>
      <c r="Z333" s="373" t="str">
        <f>IF($B333="","",Z330+Q333)</f>
        <v/>
      </c>
      <c r="AA333" s="225">
        <f t="shared" ref="AA333:AG338" si="128">IF($I333=AA$2,IF(OR($D333="W",$D333="1/2W",$D333="1/2L"),$P333-$O333,IF($D333="X",0,-$O333)),0)</f>
        <v>0</v>
      </c>
      <c r="AB333" s="225">
        <f t="shared" si="128"/>
        <v>0</v>
      </c>
      <c r="AC333" s="225">
        <f t="shared" si="128"/>
        <v>0</v>
      </c>
      <c r="AD333" s="225">
        <f t="shared" si="128"/>
        <v>0</v>
      </c>
      <c r="AE333" s="225">
        <f t="shared" si="128"/>
        <v>0</v>
      </c>
      <c r="AF333" s="225">
        <f t="shared" si="128"/>
        <v>0</v>
      </c>
      <c r="AG333" s="224">
        <f t="shared" si="128"/>
        <v>0</v>
      </c>
      <c r="AH333" s="223">
        <f t="shared" si="113"/>
        <v>0</v>
      </c>
      <c r="AI333" s="224">
        <f t="shared" si="114"/>
        <v>0</v>
      </c>
      <c r="AJ333" s="223">
        <f t="shared" si="115"/>
        <v>0</v>
      </c>
      <c r="AK333" s="224">
        <f t="shared" si="116"/>
        <v>0</v>
      </c>
      <c r="AL333" s="223">
        <f t="shared" si="117"/>
        <v>0</v>
      </c>
      <c r="AM333" s="224">
        <f t="shared" si="118"/>
        <v>0</v>
      </c>
      <c r="AN333" s="223">
        <f t="shared" si="119"/>
        <v>0</v>
      </c>
      <c r="AO333" s="224">
        <f t="shared" si="120"/>
        <v>0</v>
      </c>
      <c r="AP333" s="223">
        <f t="shared" si="121"/>
        <v>0</v>
      </c>
      <c r="AQ333" s="224">
        <f t="shared" si="122"/>
        <v>0</v>
      </c>
      <c r="AR333" s="223">
        <f t="shared" si="123"/>
        <v>0</v>
      </c>
      <c r="AS333" s="224">
        <f t="shared" si="124"/>
        <v>0</v>
      </c>
      <c r="AT333" s="223">
        <f t="shared" si="125"/>
        <v>0</v>
      </c>
      <c r="AU333" s="225">
        <f t="shared" si="126"/>
        <v>0</v>
      </c>
      <c r="AV333" s="261" t="str">
        <f>IF($B333="","",$B333)</f>
        <v/>
      </c>
    </row>
    <row r="334" spans="1:48" ht="14.5" customHeight="1" thickBot="1" x14ac:dyDescent="0.25">
      <c r="A334" s="362"/>
      <c r="B334" s="346"/>
      <c r="C334" s="365"/>
      <c r="D334" s="39" t="s">
        <v>32</v>
      </c>
      <c r="E334" s="356"/>
      <c r="F334" s="371"/>
      <c r="G334" s="169"/>
      <c r="H334" s="368"/>
      <c r="I334" s="253"/>
      <c r="J334" s="254" t="str">
        <f>IF(I334="","",IF(_xlfn.XLOOKUP(I334,I$3:I333,$AV$3:AV333,0,,-1)=AV334,_xlfn.XLOOKUP(I334,I$3:I333,J$3:J333,1,,-1)+1,1))</f>
        <v/>
      </c>
      <c r="K334" s="255" t="str">
        <f>IF(I334="","",_xlfn.XLOOKUP(I334,I$3:I333,K$3:K333,0,,-1)+IF($D334=" ",1,0))</f>
        <v/>
      </c>
      <c r="L334" s="259"/>
      <c r="M334" s="122"/>
      <c r="N334" s="377"/>
      <c r="O334" s="256" t="str">
        <f>IF(OR(W333="",W334=""),"",ROUND(IF(L335&gt;0,IF(M334&gt;0,M334,IF(M333&gt;0,IF(N333=TRUE,ROUND((M333*W334)/W333,0),(M333*W334)/W333),IF(M334&gt;0,IF(N333=TRUE,ROUND(M334,0),M334),IF(M335&gt;0,IF(N333=TRUE,ROUND(O335*W334/W335,0),O335*W334/W335),0)))),IF(M334&gt;0,M334,IF(N333=TRUE,ROUND((M333*W334)/W333,0),(M333*W334)/W333))),2))</f>
        <v/>
      </c>
      <c r="P334" s="255" t="str">
        <f t="shared" si="127"/>
        <v/>
      </c>
      <c r="Q334" s="353"/>
      <c r="R334" s="380"/>
      <c r="S334" s="353"/>
      <c r="T334" s="353"/>
      <c r="U334" s="353"/>
      <c r="V334" s="350"/>
      <c r="W334" s="257" t="str">
        <f>IF(L334="","",IF(L335&gt;0,(SUM(L333:L335)/L334)/(SUM(L333:L335)/L333+SUM(L333:L335)/L334+SUM(L333:L335)/L335),L333/SUM(L333:L334)))</f>
        <v/>
      </c>
      <c r="X334" s="383"/>
      <c r="Y334" s="353"/>
      <c r="Z334" s="374"/>
      <c r="AA334" s="225">
        <f t="shared" si="128"/>
        <v>0</v>
      </c>
      <c r="AB334" s="225">
        <f t="shared" si="128"/>
        <v>0</v>
      </c>
      <c r="AC334" s="225">
        <f t="shared" si="128"/>
        <v>0</v>
      </c>
      <c r="AD334" s="225">
        <f t="shared" si="128"/>
        <v>0</v>
      </c>
      <c r="AE334" s="225">
        <f t="shared" si="128"/>
        <v>0</v>
      </c>
      <c r="AF334" s="225">
        <f t="shared" si="128"/>
        <v>0</v>
      </c>
      <c r="AG334" s="224">
        <f t="shared" si="128"/>
        <v>0</v>
      </c>
      <c r="AH334" s="223">
        <f t="shared" si="113"/>
        <v>0</v>
      </c>
      <c r="AI334" s="224">
        <f t="shared" si="114"/>
        <v>0</v>
      </c>
      <c r="AJ334" s="223">
        <f t="shared" si="115"/>
        <v>0</v>
      </c>
      <c r="AK334" s="224">
        <f t="shared" si="116"/>
        <v>0</v>
      </c>
      <c r="AL334" s="223">
        <f t="shared" si="117"/>
        <v>0</v>
      </c>
      <c r="AM334" s="224">
        <f t="shared" si="118"/>
        <v>0</v>
      </c>
      <c r="AN334" s="223">
        <f t="shared" si="119"/>
        <v>0</v>
      </c>
      <c r="AO334" s="224">
        <f t="shared" si="120"/>
        <v>0</v>
      </c>
      <c r="AP334" s="223">
        <f t="shared" si="121"/>
        <v>0</v>
      </c>
      <c r="AQ334" s="224">
        <f t="shared" si="122"/>
        <v>0</v>
      </c>
      <c r="AR334" s="223">
        <f t="shared" si="123"/>
        <v>0</v>
      </c>
      <c r="AS334" s="224">
        <f t="shared" si="124"/>
        <v>0</v>
      </c>
      <c r="AT334" s="223">
        <f t="shared" si="125"/>
        <v>0</v>
      </c>
      <c r="AU334" s="225">
        <f t="shared" si="126"/>
        <v>0</v>
      </c>
      <c r="AV334" s="261" t="str">
        <f>IF($B333="","",$B333)</f>
        <v/>
      </c>
    </row>
    <row r="335" spans="1:48" ht="14.5" customHeight="1" thickBot="1" x14ac:dyDescent="0.25">
      <c r="A335" s="363"/>
      <c r="B335" s="347"/>
      <c r="C335" s="366"/>
      <c r="D335" s="54" t="s">
        <v>32</v>
      </c>
      <c r="E335" s="357"/>
      <c r="F335" s="372"/>
      <c r="G335" s="134"/>
      <c r="H335" s="369"/>
      <c r="I335" s="57"/>
      <c r="J335" s="179" t="str">
        <f>IF(I335="","",IF(_xlfn.XLOOKUP(I335,I$3:I334,$AV$3:AV334,0,,-1)=AV335,_xlfn.XLOOKUP(I335,I$3:I334,J$3:J334,1,,-1)+1,1))</f>
        <v/>
      </c>
      <c r="K335" s="63" t="str">
        <f>IF(I335="","",_xlfn.XLOOKUP(I335,I$3:I334,K$3:K334,0,,-1)+IF($D335=" ",1,0))</f>
        <v/>
      </c>
      <c r="L335" s="260"/>
      <c r="M335" s="128"/>
      <c r="N335" s="378"/>
      <c r="O335" s="62" t="str">
        <f>IF(OR(W333="",W334=""),"",IF(L335&gt;0,ROUND(IF(M335&gt;0,M335,IF(M333&gt;0,IF(N333=TRUE,ROUND((M333*W335)/W333,0),(M333*W335)/W333),IF(M334&gt;0,IF(N333=TRUE,ROUND((M334*W335)/W334,0),(M334*W335)/W334),IF(M335&gt;0,M335,0)))),2),""))</f>
        <v/>
      </c>
      <c r="P335" s="63" t="str">
        <f t="shared" si="127"/>
        <v/>
      </c>
      <c r="Q335" s="354"/>
      <c r="R335" s="381"/>
      <c r="S335" s="354"/>
      <c r="T335" s="354"/>
      <c r="U335" s="354"/>
      <c r="V335" s="351"/>
      <c r="W335" s="64" t="str">
        <f>IF(L335="","",(SUM(L333:L335)/L335)/(SUM(L333:L335)/L333+SUM(L333:L335)/L334+SUM(L333:L335)/L335))</f>
        <v/>
      </c>
      <c r="X335" s="384"/>
      <c r="Y335" s="354"/>
      <c r="Z335" s="375"/>
      <c r="AA335" s="225">
        <f t="shared" si="128"/>
        <v>0</v>
      </c>
      <c r="AB335" s="225">
        <f t="shared" si="128"/>
        <v>0</v>
      </c>
      <c r="AC335" s="225">
        <f t="shared" si="128"/>
        <v>0</v>
      </c>
      <c r="AD335" s="225">
        <f t="shared" si="128"/>
        <v>0</v>
      </c>
      <c r="AE335" s="225">
        <f t="shared" si="128"/>
        <v>0</v>
      </c>
      <c r="AF335" s="225">
        <f t="shared" si="128"/>
        <v>0</v>
      </c>
      <c r="AG335" s="224">
        <f t="shared" si="128"/>
        <v>0</v>
      </c>
      <c r="AH335" s="223">
        <f t="shared" si="113"/>
        <v>0</v>
      </c>
      <c r="AI335" s="224">
        <f t="shared" si="114"/>
        <v>0</v>
      </c>
      <c r="AJ335" s="223">
        <f t="shared" si="115"/>
        <v>0</v>
      </c>
      <c r="AK335" s="224">
        <f t="shared" si="116"/>
        <v>0</v>
      </c>
      <c r="AL335" s="223">
        <f t="shared" si="117"/>
        <v>0</v>
      </c>
      <c r="AM335" s="224">
        <f t="shared" si="118"/>
        <v>0</v>
      </c>
      <c r="AN335" s="223">
        <f t="shared" si="119"/>
        <v>0</v>
      </c>
      <c r="AO335" s="224">
        <f t="shared" si="120"/>
        <v>0</v>
      </c>
      <c r="AP335" s="223">
        <f t="shared" si="121"/>
        <v>0</v>
      </c>
      <c r="AQ335" s="224">
        <f t="shared" si="122"/>
        <v>0</v>
      </c>
      <c r="AR335" s="223">
        <f t="shared" si="123"/>
        <v>0</v>
      </c>
      <c r="AS335" s="224">
        <f t="shared" si="124"/>
        <v>0</v>
      </c>
      <c r="AT335" s="223">
        <f t="shared" si="125"/>
        <v>0</v>
      </c>
      <c r="AU335" s="225">
        <f t="shared" si="126"/>
        <v>0</v>
      </c>
      <c r="AV335" s="261" t="str">
        <f>IF($B333="","",$B333)</f>
        <v/>
      </c>
    </row>
    <row r="336" spans="1:48" ht="14.5" customHeight="1" thickBot="1" x14ac:dyDescent="0.25">
      <c r="A336" s="388" t="str">
        <f>IF(OR(D336="W",D337="W",D338="W",D336="1/2W",D337="1/2W",D338="1/2W",D336="1/2L",D337="1/2L",D338="1/2L"),"OK",IF(OR(D336="L",D337="L",D338="L"),"LOSS",IF(OR(D336="X",D337="X",D338="X"),"Anulado"," ")))</f>
        <v xml:space="preserve"> </v>
      </c>
      <c r="B336" s="400" t="str">
        <f>IF(E336="","",$B333)</f>
        <v/>
      </c>
      <c r="C336" s="391" t="str">
        <f>IF(E336=""," ","– "&amp;COUNTIF(B$3:B338,$B336))</f>
        <v xml:space="preserve"> </v>
      </c>
      <c r="D336" s="65" t="s">
        <v>32</v>
      </c>
      <c r="E336" s="385"/>
      <c r="F336" s="397"/>
      <c r="G336" s="234"/>
      <c r="H336" s="394" t="str">
        <f ca="1">IF(E336="","",IF(AND(DAY(E336)&lt;DAY(TODAY()),$A336=" "),"???",IF($A336=" ",IF(AND(DAY(E336)=DAY(TODAY()),HOUR(E336)&lt;=HOUR(NOW())+1),IF(AND(HOUR(E336)+2&lt;=HOUR(NOW()),DAY(E336)&lt;=DAY(TODAY()),MINUTE(E336)&lt;=MINUTE(NOW())),"???",IF(OR(MINUTE(E336)&lt;=MINUTE(NOW()),HOUR(E336)&lt;=HOUR(NOW())),"!!!","")),""),"")))</f>
        <v/>
      </c>
      <c r="I336" s="235"/>
      <c r="J336" s="236" t="str">
        <f>IF(I336="","",IF(_xlfn.XLOOKUP(I336,I$3:I335,$AV$3:AV335,0,,-1)=AV336,_xlfn.XLOOKUP(I336,I$3:I335,J$3:J335,1,,-1)+1,1))</f>
        <v/>
      </c>
      <c r="K336" s="237" t="str">
        <f>IF(I336="","",_xlfn.XLOOKUP(I336,I$3:I335,K$3:K335,0,,-1)+IF($D336=" ",1,0))</f>
        <v/>
      </c>
      <c r="L336" s="238"/>
      <c r="M336" s="71"/>
      <c r="N336" s="404" t="b">
        <v>0</v>
      </c>
      <c r="O336" s="239" t="str">
        <f>IF(OR(W336="",W337=""),"",ROUND(IF(L338&gt;0,IF(M336&gt;0,M336,IF(M337&gt;0,IF(N336=TRUE,ROUND((M337*W336)/W337,0),(M337*W336)/W337),IF(N336=TRUE,ROUND((M338*W336)/W338,0),(M338*W336)/W338))),IF(M336&gt;0,M336,IF(N336=TRUE,ROUND((M337*W336)/W337,0),(M337*W336)/W337))),2))</f>
        <v/>
      </c>
      <c r="P336" s="237" t="str">
        <f t="shared" si="127"/>
        <v/>
      </c>
      <c r="Q336" s="410">
        <f>IF($A336="Anulado",0,IF(OR($A336="LOSS",$A336="OK"),IF(OR($D336="W",$D336="1/2W",$D336="1/2L"),P336-O336,IF($D336="L",-O336,0))+IF(OR($D337="W",$D337="1/2W",$D337="1/2L"),P337-O337,IF($D337="L",-O337,0))+IF(OR($D338="W",$D338="1/2W",$D338="1/2L"),P338-O338,IF($D338="L",-O338,0)),IF(AND(OR($D336="W",$D336="1/2W",$D336="1/2L"),D337="W"),P336+P337-SUM(O336:O338)+_xlfn.XLOOKUP("X",D336:D338,O336:O338,0),IF(AND(D336=TRUE,D338="W"),P336+P338-SUM(O336:O338),IF(AND(D337="W",D338="W"),P337+P338-SUM(O336:O338)+_xlfn.XLOOKUP("X",D336:D338,O336:O338,0),IF(L338&gt;0,IF(OR($D336="W",$D336="1/2W",$D336="1/2L"),P336-SUM(O336:O338)+_xlfn.XLOOKUP("X",D336:D338,O336:O338,0),IF(OR($D336="W",$D336="1/2W",$D336="1/2L"),P337-SUM(O336:O338)+_xlfn.XLOOKUP("X",D336:D338,O336:O338,0),IF(OR($D336="W",$D336="1/2W",$D336="1/2L"),P338-SUM(O336:O338)+_xlfn.XLOOKUP("X",D336:D338,O336:O338,0),IF(SUM(P336:P338)/3-SUM(O336:O338)+_xlfn.XLOOKUP("X",D336:D338,O336:O338,0)&gt;0,SUM(P336:P338)/3-SUM(O336:O338)+_xlfn.XLOOKUP("X",D336:D338,O336:O338,0),LARGE(P336:P338,1)-SUM(O336:O338))))),IF(OR($D336="W",$D336="1/2W",$D336="1/2L"),P336-SUM(O336:O337)+_xlfn.XLOOKUP("X",D336:D338,O336:O338,0),IF(OR($D336="W",$D336="1/2W",$D336="1/2L"),P337-SUM(O336:O337)+_xlfn.XLOOKUP("X",D336:D338,O336:O338,0),SUM(P336:P337)/2-SUM(O336:O337)+_xlfn.XLOOKUP("X",D336:D338,O336:O338,0)))))))))</f>
        <v>0</v>
      </c>
      <c r="R336" s="407">
        <f>IF(Q336=0,0,Q336/SUM(O336:O338))</f>
        <v>0</v>
      </c>
      <c r="S336" s="410">
        <f>IF($B336=$B333,IF(OR($A336="LOSS",$A336="OK",$A336="Anulada"),Q336,0)+S333,IF(OR($A336="LOSS",$A336="OK",$A336="Anulada"),Q336,0))</f>
        <v>0</v>
      </c>
      <c r="T336" s="410">
        <f>IF($B336=$B333,IF(Q336&lt;0,IF(G338="",Q336,0),Q336)+T333,Q336)</f>
        <v>0</v>
      </c>
      <c r="U336" s="410">
        <f>IF($B336=$B333,IF(Q336&lt;0,IF(G338="",Q336,0),Q336)+U333,Q336)</f>
        <v>0</v>
      </c>
      <c r="V336" s="416">
        <f>IF(U336=0,0,U336/X336)</f>
        <v>0</v>
      </c>
      <c r="W336" s="240" t="str">
        <f>IF(L336="","",IF(L338&gt;0,(SUM(L336:L338)/L336)/(SUM(L336:L338)/L336+SUM(L336:L338)/L337+SUM(L336:L338)/L338),L337/SUM(L336:L337)))</f>
        <v/>
      </c>
      <c r="X336" s="413">
        <f>IF($B336=$B333,X333+SUM(O336:O338),SUM(O336:O338))</f>
        <v>0</v>
      </c>
      <c r="Y336" s="410">
        <f>IF($A336=" ",SUM(O336:O338),0)+Y333</f>
        <v>38.980000000000004</v>
      </c>
      <c r="Z336" s="420" t="str">
        <f>IF($B336="","",Z333+Q336)</f>
        <v/>
      </c>
      <c r="AA336" s="225">
        <f t="shared" si="128"/>
        <v>0</v>
      </c>
      <c r="AB336" s="225">
        <f t="shared" si="128"/>
        <v>0</v>
      </c>
      <c r="AC336" s="225">
        <f t="shared" si="128"/>
        <v>0</v>
      </c>
      <c r="AD336" s="225">
        <f t="shared" si="128"/>
        <v>0</v>
      </c>
      <c r="AE336" s="225">
        <f t="shared" si="128"/>
        <v>0</v>
      </c>
      <c r="AF336" s="225">
        <f t="shared" si="128"/>
        <v>0</v>
      </c>
      <c r="AG336" s="224">
        <f t="shared" si="128"/>
        <v>0</v>
      </c>
      <c r="AH336" s="223">
        <f t="shared" si="113"/>
        <v>0</v>
      </c>
      <c r="AI336" s="224">
        <f t="shared" si="114"/>
        <v>0</v>
      </c>
      <c r="AJ336" s="223">
        <f t="shared" si="115"/>
        <v>0</v>
      </c>
      <c r="AK336" s="224">
        <f t="shared" si="116"/>
        <v>0</v>
      </c>
      <c r="AL336" s="223">
        <f t="shared" si="117"/>
        <v>0</v>
      </c>
      <c r="AM336" s="224">
        <f t="shared" si="118"/>
        <v>0</v>
      </c>
      <c r="AN336" s="223">
        <f t="shared" si="119"/>
        <v>0</v>
      </c>
      <c r="AO336" s="224">
        <f t="shared" si="120"/>
        <v>0</v>
      </c>
      <c r="AP336" s="223">
        <f t="shared" si="121"/>
        <v>0</v>
      </c>
      <c r="AQ336" s="224">
        <f t="shared" si="122"/>
        <v>0</v>
      </c>
      <c r="AR336" s="223">
        <f t="shared" si="123"/>
        <v>0</v>
      </c>
      <c r="AS336" s="224">
        <f t="shared" si="124"/>
        <v>0</v>
      </c>
      <c r="AT336" s="223">
        <f t="shared" si="125"/>
        <v>0</v>
      </c>
      <c r="AU336" s="225">
        <f t="shared" si="126"/>
        <v>0</v>
      </c>
      <c r="AV336" s="262" t="str">
        <f>IF($B336="","",$B336)</f>
        <v/>
      </c>
    </row>
    <row r="337" spans="1:58" ht="14.5" customHeight="1" thickBot="1" x14ac:dyDescent="0.25">
      <c r="A337" s="389"/>
      <c r="B337" s="401"/>
      <c r="C337" s="392"/>
      <c r="D337" s="79" t="s">
        <v>32</v>
      </c>
      <c r="E337" s="386"/>
      <c r="F337" s="398"/>
      <c r="G337" s="241"/>
      <c r="H337" s="395"/>
      <c r="I337" s="137"/>
      <c r="J337" s="242" t="str">
        <f>IF(I337="","",IF(_xlfn.XLOOKUP(I337,I$3:I336,$AV$3:AV336,0,,-1)=AV337,_xlfn.XLOOKUP(I337,I$3:I336,J$3:J336,1,,-1)+1,1))</f>
        <v/>
      </c>
      <c r="K337" s="243" t="str">
        <f>IF(I337="","",_xlfn.XLOOKUP(I337,I$3:I336,K$3:K336,0,,-1)+IF($D337=" ",1,0))</f>
        <v/>
      </c>
      <c r="L337" s="244"/>
      <c r="M337" s="85"/>
      <c r="N337" s="405"/>
      <c r="O337" s="245" t="str">
        <f>IF(OR(W336="",W337=""),"",ROUND(IF(L338&gt;0,IF(M337&gt;0,M337,IF(M336&gt;0,IF(N336=TRUE,ROUND((M336*W337)/W336,0),(M336*W337)/W336),IF(M337&gt;0,IF(N336=TRUE,ROUND(M337,0),M337),IF(M338&gt;0,IF(N336=TRUE,ROUND(O338*W337/W338,0),O338*W337/W338),0)))),IF(M337&gt;0,M337,IF(N336=TRUE,ROUND((M336*W337)/W336,0),(M336*W337)/W336))),2))</f>
        <v/>
      </c>
      <c r="P337" s="243" t="str">
        <f t="shared" si="127"/>
        <v/>
      </c>
      <c r="Q337" s="411"/>
      <c r="R337" s="408"/>
      <c r="S337" s="411"/>
      <c r="T337" s="411"/>
      <c r="U337" s="411"/>
      <c r="V337" s="417"/>
      <c r="W337" s="246" t="str">
        <f>IF(L337="","",IF(L338&gt;0,(SUM(L336:L338)/L337)/(SUM(L336:L338)/L336+SUM(L336:L338)/L337+SUM(L336:L338)/L338),L336/SUM(L336:L337)))</f>
        <v/>
      </c>
      <c r="X337" s="414"/>
      <c r="Y337" s="411"/>
      <c r="Z337" s="421"/>
      <c r="AA337" s="225">
        <f t="shared" si="128"/>
        <v>0</v>
      </c>
      <c r="AB337" s="225">
        <f t="shared" si="128"/>
        <v>0</v>
      </c>
      <c r="AC337" s="225">
        <f t="shared" si="128"/>
        <v>0</v>
      </c>
      <c r="AD337" s="225">
        <f t="shared" si="128"/>
        <v>0</v>
      </c>
      <c r="AE337" s="225">
        <f t="shared" si="128"/>
        <v>0</v>
      </c>
      <c r="AF337" s="225">
        <f t="shared" si="128"/>
        <v>0</v>
      </c>
      <c r="AG337" s="224">
        <f t="shared" si="128"/>
        <v>0</v>
      </c>
      <c r="AH337" s="223">
        <f t="shared" si="113"/>
        <v>0</v>
      </c>
      <c r="AI337" s="224">
        <f t="shared" si="114"/>
        <v>0</v>
      </c>
      <c r="AJ337" s="223">
        <f t="shared" si="115"/>
        <v>0</v>
      </c>
      <c r="AK337" s="224">
        <f t="shared" si="116"/>
        <v>0</v>
      </c>
      <c r="AL337" s="223">
        <f t="shared" si="117"/>
        <v>0</v>
      </c>
      <c r="AM337" s="224">
        <f t="shared" si="118"/>
        <v>0</v>
      </c>
      <c r="AN337" s="223">
        <f t="shared" si="119"/>
        <v>0</v>
      </c>
      <c r="AO337" s="224">
        <f t="shared" si="120"/>
        <v>0</v>
      </c>
      <c r="AP337" s="223">
        <f t="shared" si="121"/>
        <v>0</v>
      </c>
      <c r="AQ337" s="224">
        <f t="shared" si="122"/>
        <v>0</v>
      </c>
      <c r="AR337" s="223">
        <f t="shared" si="123"/>
        <v>0</v>
      </c>
      <c r="AS337" s="224">
        <f t="shared" si="124"/>
        <v>0</v>
      </c>
      <c r="AT337" s="223">
        <f t="shared" si="125"/>
        <v>0</v>
      </c>
      <c r="AU337" s="225">
        <f t="shared" si="126"/>
        <v>0</v>
      </c>
      <c r="AV337" s="262" t="str">
        <f>IF($B336="","",$B336)</f>
        <v/>
      </c>
    </row>
    <row r="338" spans="1:58" ht="14.5" customHeight="1" thickBot="1" x14ac:dyDescent="0.25">
      <c r="A338" s="390"/>
      <c r="B338" s="402"/>
      <c r="C338" s="393"/>
      <c r="D338" s="90" t="s">
        <v>32</v>
      </c>
      <c r="E338" s="387"/>
      <c r="F338" s="399"/>
      <c r="G338" s="109"/>
      <c r="H338" s="396"/>
      <c r="I338" s="110"/>
      <c r="J338" s="112" t="str">
        <f>IF(I338="","",IF(_xlfn.XLOOKUP(I338,I$3:I337,$AV$3:AV337,0,,-1)=AV338,_xlfn.XLOOKUP(I338,I$3:I337,J$3:J337,1,,-1)+1,1))</f>
        <v/>
      </c>
      <c r="K338" s="115" t="str">
        <f>IF(I338="","",_xlfn.XLOOKUP(I338,I$3:I337,K$3:K337,0,,-1)+IF($D338=" ",1,0))</f>
        <v/>
      </c>
      <c r="L338" s="113"/>
      <c r="M338" s="96"/>
      <c r="N338" s="406"/>
      <c r="O338" s="114" t="str">
        <f>IF(OR(W336="",W337=""),"",IF(L338&gt;0,ROUND(IF(M338&gt;0,M338,IF(M336&gt;0,IF(N336=TRUE,ROUND((M336*W338)/W336,0),(M336*W338)/W336),IF(M337&gt;0,IF(N336=TRUE,ROUND((M337*W338)/W337,0),(M337*W338)/W337),IF(M338&gt;0,M338,0)))),2),""))</f>
        <v/>
      </c>
      <c r="P338" s="115" t="str">
        <f t="shared" si="127"/>
        <v/>
      </c>
      <c r="Q338" s="412"/>
      <c r="R338" s="409"/>
      <c r="S338" s="412"/>
      <c r="T338" s="412"/>
      <c r="U338" s="412"/>
      <c r="V338" s="418"/>
      <c r="W338" s="116" t="str">
        <f>IF(L338="","",(SUM(L336:L338)/L338)/(SUM(L336:L338)/L336+SUM(L336:L338)/L337+SUM(L336:L338)/L338))</f>
        <v/>
      </c>
      <c r="X338" s="415"/>
      <c r="Y338" s="412"/>
      <c r="Z338" s="422"/>
      <c r="AA338" s="225">
        <f t="shared" si="128"/>
        <v>0</v>
      </c>
      <c r="AB338" s="225">
        <f t="shared" si="128"/>
        <v>0</v>
      </c>
      <c r="AC338" s="225">
        <f t="shared" si="128"/>
        <v>0</v>
      </c>
      <c r="AD338" s="225">
        <f t="shared" si="128"/>
        <v>0</v>
      </c>
      <c r="AE338" s="225">
        <f t="shared" si="128"/>
        <v>0</v>
      </c>
      <c r="AF338" s="225">
        <f t="shared" si="128"/>
        <v>0</v>
      </c>
      <c r="AG338" s="224">
        <f t="shared" si="128"/>
        <v>0</v>
      </c>
      <c r="AH338" s="223">
        <f t="shared" si="113"/>
        <v>0</v>
      </c>
      <c r="AI338" s="224">
        <f t="shared" si="114"/>
        <v>0</v>
      </c>
      <c r="AJ338" s="223">
        <f t="shared" si="115"/>
        <v>0</v>
      </c>
      <c r="AK338" s="224">
        <f t="shared" si="116"/>
        <v>0</v>
      </c>
      <c r="AL338" s="223">
        <f t="shared" si="117"/>
        <v>0</v>
      </c>
      <c r="AM338" s="224">
        <f t="shared" si="118"/>
        <v>0</v>
      </c>
      <c r="AN338" s="223">
        <f t="shared" si="119"/>
        <v>0</v>
      </c>
      <c r="AO338" s="224">
        <f t="shared" si="120"/>
        <v>0</v>
      </c>
      <c r="AP338" s="223">
        <f t="shared" si="121"/>
        <v>0</v>
      </c>
      <c r="AQ338" s="224">
        <f t="shared" si="122"/>
        <v>0</v>
      </c>
      <c r="AR338" s="223">
        <f t="shared" si="123"/>
        <v>0</v>
      </c>
      <c r="AS338" s="224">
        <f t="shared" si="124"/>
        <v>0</v>
      </c>
      <c r="AT338" s="223">
        <f t="shared" si="125"/>
        <v>0</v>
      </c>
      <c r="AU338" s="225">
        <f t="shared" si="126"/>
        <v>0</v>
      </c>
      <c r="AV338" s="262" t="str">
        <f>IF($B336="","",$B336)</f>
        <v/>
      </c>
    </row>
    <row r="340" spans="1:58" ht="14.75" customHeight="1" x14ac:dyDescent="0.2">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c r="AA340" s="258"/>
      <c r="AB340" s="258"/>
      <c r="AC340" s="258"/>
      <c r="AD340" s="258"/>
      <c r="AE340" s="258"/>
      <c r="AF340" s="258"/>
      <c r="AG340" s="258"/>
      <c r="AH340" s="258"/>
      <c r="AI340" s="258"/>
      <c r="AJ340" s="258"/>
      <c r="AK340" s="258"/>
      <c r="AL340" s="258"/>
      <c r="AM340" s="258"/>
      <c r="AN340" s="258"/>
      <c r="AO340" s="258"/>
      <c r="AP340" s="258"/>
      <c r="AQ340" s="258"/>
      <c r="AR340" s="258"/>
      <c r="AS340" s="258"/>
      <c r="AT340" s="258"/>
      <c r="AU340" s="258"/>
      <c r="AV340" s="258"/>
      <c r="AW340" s="419" t="s">
        <v>134</v>
      </c>
      <c r="AX340" s="419"/>
      <c r="AY340" s="419"/>
      <c r="AZ340" s="419"/>
      <c r="BA340" s="419"/>
      <c r="BB340" s="419"/>
      <c r="BC340" s="419"/>
      <c r="BD340" s="419"/>
      <c r="BE340" s="419"/>
      <c r="BF340" s="419"/>
    </row>
    <row r="341" spans="1:58" ht="13.25" customHeight="1" x14ac:dyDescent="0.2">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c r="AA341" s="258"/>
      <c r="AB341" s="258"/>
      <c r="AC341" s="258"/>
      <c r="AD341" s="258"/>
      <c r="AE341" s="258"/>
      <c r="AF341" s="258"/>
      <c r="AG341" s="258"/>
      <c r="AH341" s="258"/>
      <c r="AI341" s="258"/>
      <c r="AJ341" s="258"/>
      <c r="AK341" s="258"/>
      <c r="AL341" s="258"/>
      <c r="AM341" s="258"/>
      <c r="AN341" s="258"/>
      <c r="AO341" s="258"/>
      <c r="AP341" s="258"/>
      <c r="AQ341" s="258"/>
      <c r="AR341" s="258"/>
      <c r="AS341" s="258"/>
      <c r="AT341" s="258"/>
      <c r="AU341" s="258"/>
      <c r="AV341" s="258"/>
      <c r="AW341" s="142"/>
      <c r="AX341" s="143" t="s">
        <v>6</v>
      </c>
      <c r="AY341" s="144" t="s">
        <v>135</v>
      </c>
      <c r="AZ341" s="144" t="s">
        <v>136</v>
      </c>
      <c r="BA341" s="145"/>
      <c r="BB341" s="144" t="s">
        <v>137</v>
      </c>
      <c r="BC341" s="144" t="s">
        <v>138</v>
      </c>
      <c r="BD341" s="144" t="s">
        <v>139</v>
      </c>
      <c r="BE341" s="144" t="s">
        <v>140</v>
      </c>
      <c r="BF341" s="144" t="s">
        <v>141</v>
      </c>
    </row>
    <row r="342" spans="1:58" ht="13.25" customHeight="1" x14ac:dyDescent="0.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c r="AA342" s="258"/>
      <c r="AB342" s="258"/>
      <c r="AC342" s="258"/>
      <c r="AD342" s="258"/>
      <c r="AE342" s="258"/>
      <c r="AF342" s="258"/>
      <c r="AG342" s="258"/>
      <c r="AH342" s="258"/>
      <c r="AI342" s="258"/>
      <c r="AJ342" s="258"/>
      <c r="AK342" s="258"/>
      <c r="AL342" s="258"/>
      <c r="AM342" s="258"/>
      <c r="AN342" s="258"/>
      <c r="AO342" s="258"/>
      <c r="AP342" s="258"/>
      <c r="AQ342" s="258"/>
      <c r="AR342" s="258"/>
      <c r="AS342" s="258"/>
      <c r="AT342" s="258"/>
      <c r="AU342" s="258"/>
      <c r="AV342" s="258"/>
      <c r="AW342" s="146" t="s">
        <v>18</v>
      </c>
      <c r="AX342" s="147">
        <f>_xlfn.XLOOKUP($AW342,I3:I338,K3:K338,0,,-1)</f>
        <v>0</v>
      </c>
      <c r="AY342" s="148">
        <f>'Maio 2022'!AZ507</f>
        <v>2056.3159999999998</v>
      </c>
      <c r="AZ342" s="149">
        <f>AY342+BE342+SUM(AA3:AA338)-BD342</f>
        <v>3.9999999996780389E-3</v>
      </c>
      <c r="BA342" s="150">
        <f t="shared" ref="BA342:BA348" si="129">IF(AY342+BE342=0,0,AZ342/(AY342+BE342-BD342)-1)</f>
        <v>-0.99999742982787576</v>
      </c>
      <c r="BB342" s="151">
        <f>SUM(AH3:AH338)</f>
        <v>12</v>
      </c>
      <c r="BC342" s="151">
        <f>SUM(AI3:AI338)</f>
        <v>25</v>
      </c>
      <c r="BD342" s="149">
        <v>500</v>
      </c>
      <c r="BE342" s="149"/>
      <c r="BF342" s="151">
        <v>0</v>
      </c>
    </row>
    <row r="343" spans="1:58" ht="13" customHeight="1" x14ac:dyDescent="0.2">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c r="AA343" s="258"/>
      <c r="AB343" s="258"/>
      <c r="AC343" s="258"/>
      <c r="AD343" s="258"/>
      <c r="AE343" s="258"/>
      <c r="AF343" s="258"/>
      <c r="AG343" s="258"/>
      <c r="AH343" s="258"/>
      <c r="AI343" s="258"/>
      <c r="AJ343" s="258"/>
      <c r="AK343" s="258"/>
      <c r="AL343" s="258"/>
      <c r="AM343" s="258"/>
      <c r="AN343" s="258"/>
      <c r="AO343" s="258"/>
      <c r="AP343" s="258"/>
      <c r="AQ343" s="258"/>
      <c r="AR343" s="258"/>
      <c r="AS343" s="258"/>
      <c r="AT343" s="258"/>
      <c r="AU343" s="258"/>
      <c r="AV343" s="258"/>
      <c r="AW343" s="152" t="s">
        <v>19</v>
      </c>
      <c r="AX343" s="153">
        <f>_xlfn.XLOOKUP($AW343,I3:I338,K3:K338,0,,-1)</f>
        <v>1</v>
      </c>
      <c r="AY343" s="154">
        <f>'Maio 2022'!AZ508</f>
        <v>756.09789999999998</v>
      </c>
      <c r="AZ343" s="155">
        <f>AY343+BE343+SUM(AB3:AB338)-BD343</f>
        <v>2820.1849000000002</v>
      </c>
      <c r="BA343" s="156">
        <f t="shared" si="129"/>
        <v>2.7299202920679986</v>
      </c>
      <c r="BB343" s="157">
        <f>SUM(AJ3:AJ338)</f>
        <v>22</v>
      </c>
      <c r="BC343" s="157">
        <f>SUM(AK3:AK338)</f>
        <v>8</v>
      </c>
      <c r="BD343" s="155">
        <v>0</v>
      </c>
      <c r="BE343" s="155"/>
      <c r="BF343" s="157">
        <v>0</v>
      </c>
    </row>
    <row r="344" spans="1:58" ht="13" customHeight="1" x14ac:dyDescent="0.2">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c r="AA344" s="258"/>
      <c r="AB344" s="258"/>
      <c r="AC344" s="258"/>
      <c r="AD344" s="258"/>
      <c r="AE344" s="258"/>
      <c r="AF344" s="258"/>
      <c r="AG344" s="258"/>
      <c r="AH344" s="258"/>
      <c r="AI344" s="258"/>
      <c r="AJ344" s="258"/>
      <c r="AK344" s="258"/>
      <c r="AL344" s="258"/>
      <c r="AM344" s="258"/>
      <c r="AN344" s="258"/>
      <c r="AO344" s="258"/>
      <c r="AP344" s="258"/>
      <c r="AQ344" s="258"/>
      <c r="AR344" s="258"/>
      <c r="AS344" s="258"/>
      <c r="AT344" s="258"/>
      <c r="AU344" s="258"/>
      <c r="AV344" s="258"/>
      <c r="AW344" s="152" t="s">
        <v>20</v>
      </c>
      <c r="AX344" s="153">
        <f>_xlfn.XLOOKUP($AW344,I3:I338,K3:K338,0,,-1)</f>
        <v>0</v>
      </c>
      <c r="AY344" s="154">
        <f>'Maio 2022'!AZ509</f>
        <v>546.38806529014835</v>
      </c>
      <c r="AZ344" s="155">
        <f>AY344+BE344+SUM(AC3:AC338)-BD344</f>
        <v>586.4281652901484</v>
      </c>
      <c r="BA344" s="156">
        <f t="shared" si="129"/>
        <v>7.3281432270555946E-2</v>
      </c>
      <c r="BB344" s="157">
        <f>SUM(AL3:AL338)</f>
        <v>34</v>
      </c>
      <c r="BC344" s="157">
        <f>SUM(AM3:AM338)</f>
        <v>41</v>
      </c>
      <c r="BD344" s="155">
        <v>0</v>
      </c>
      <c r="BE344" s="155"/>
      <c r="BF344" s="157">
        <v>0</v>
      </c>
    </row>
    <row r="345" spans="1:58" ht="13" customHeight="1" x14ac:dyDescent="0.2">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c r="AA345" s="258"/>
      <c r="AB345" s="258"/>
      <c r="AC345" s="258"/>
      <c r="AD345" s="258"/>
      <c r="AE345" s="258"/>
      <c r="AF345" s="258"/>
      <c r="AG345" s="258"/>
      <c r="AH345" s="258"/>
      <c r="AI345" s="258"/>
      <c r="AJ345" s="258"/>
      <c r="AK345" s="258"/>
      <c r="AL345" s="258"/>
      <c r="AM345" s="258"/>
      <c r="AN345" s="258"/>
      <c r="AO345" s="258"/>
      <c r="AP345" s="258"/>
      <c r="AQ345" s="258"/>
      <c r="AR345" s="258"/>
      <c r="AS345" s="258"/>
      <c r="AT345" s="258"/>
      <c r="AU345" s="258"/>
      <c r="AV345" s="258"/>
      <c r="AW345" s="152" t="s">
        <v>21</v>
      </c>
      <c r="AX345" s="153">
        <f>_xlfn.XLOOKUP($AW345,I3:I338,K3:K338,0,,-1)</f>
        <v>1</v>
      </c>
      <c r="AY345" s="154">
        <f>'Maio 2022'!AZ510</f>
        <v>0</v>
      </c>
      <c r="AZ345" s="155">
        <f>AY345+BE345+SUM(AD3:AD338)-BD345</f>
        <v>1126.1348699999999</v>
      </c>
      <c r="BA345" s="156">
        <f t="shared" si="129"/>
        <v>0.70626495454545424</v>
      </c>
      <c r="BB345" s="157">
        <f>SUM(AN3:AN338)</f>
        <v>9</v>
      </c>
      <c r="BC345" s="157">
        <f>SUM(AO3:AO338)</f>
        <v>8</v>
      </c>
      <c r="BD345" s="155">
        <v>0</v>
      </c>
      <c r="BE345" s="155">
        <f>80+80+500</f>
        <v>660</v>
      </c>
      <c r="BF345" s="157">
        <v>0</v>
      </c>
    </row>
    <row r="346" spans="1:58" ht="13" customHeight="1" x14ac:dyDescent="0.2">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c r="AA346" s="258"/>
      <c r="AB346" s="258"/>
      <c r="AC346" s="258"/>
      <c r="AD346" s="258"/>
      <c r="AE346" s="258"/>
      <c r="AF346" s="258"/>
      <c r="AG346" s="258"/>
      <c r="AH346" s="258"/>
      <c r="AI346" s="258"/>
      <c r="AJ346" s="258"/>
      <c r="AK346" s="258"/>
      <c r="AL346" s="258"/>
      <c r="AM346" s="258"/>
      <c r="AN346" s="258"/>
      <c r="AO346" s="258"/>
      <c r="AP346" s="258"/>
      <c r="AQ346" s="258"/>
      <c r="AR346" s="258"/>
      <c r="AS346" s="258"/>
      <c r="AT346" s="258"/>
      <c r="AU346" s="258"/>
      <c r="AV346" s="258"/>
      <c r="AW346" s="152" t="s">
        <v>22</v>
      </c>
      <c r="AX346" s="153">
        <f>_xlfn.XLOOKUP($AW346,I3:I338,K3:K338,0,,-1)</f>
        <v>0</v>
      </c>
      <c r="AY346" s="154">
        <f>'Maio 2022'!AZ511</f>
        <v>2.9999999999290594E-3</v>
      </c>
      <c r="AZ346" s="155">
        <f>AY346+BE346+SUM(AE3:AE338)-BD346</f>
        <v>2.9999999999290594E-3</v>
      </c>
      <c r="BA346" s="156">
        <f t="shared" si="129"/>
        <v>0</v>
      </c>
      <c r="BB346" s="157">
        <f>SUM(AP3:AP338)</f>
        <v>0</v>
      </c>
      <c r="BC346" s="157">
        <f>SUM(AQ3:AQ338)</f>
        <v>0</v>
      </c>
      <c r="BD346" s="155">
        <v>0</v>
      </c>
      <c r="BE346" s="155"/>
      <c r="BF346" s="157">
        <v>0</v>
      </c>
    </row>
    <row r="347" spans="1:58" ht="13" customHeight="1" x14ac:dyDescent="0.2">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c r="AA347" s="258"/>
      <c r="AB347" s="258"/>
      <c r="AC347" s="258"/>
      <c r="AD347" s="258"/>
      <c r="AE347" s="258"/>
      <c r="AF347" s="258"/>
      <c r="AG347" s="258"/>
      <c r="AH347" s="258"/>
      <c r="AI347" s="258"/>
      <c r="AJ347" s="258"/>
      <c r="AK347" s="258"/>
      <c r="AL347" s="258"/>
      <c r="AM347" s="258"/>
      <c r="AN347" s="258"/>
      <c r="AO347" s="258"/>
      <c r="AP347" s="258"/>
      <c r="AQ347" s="258"/>
      <c r="AR347" s="258"/>
      <c r="AS347" s="258"/>
      <c r="AT347" s="258"/>
      <c r="AU347" s="258"/>
      <c r="AV347" s="258"/>
      <c r="AW347" s="152" t="s">
        <v>23</v>
      </c>
      <c r="AX347" s="153">
        <f>_xlfn.XLOOKUP($AW347,I3:I338,K3:K338,0,,-1)</f>
        <v>0</v>
      </c>
      <c r="AY347" s="154">
        <f>'Maio 2022'!AZ512</f>
        <v>404.94556298049042</v>
      </c>
      <c r="AZ347" s="155">
        <f>AY347+BE347+SUM(AF3:AF338)-BD347</f>
        <v>12.92272118944561</v>
      </c>
      <c r="BA347" s="156">
        <f t="shared" si="129"/>
        <v>-0.9908019772936747</v>
      </c>
      <c r="BB347" s="157">
        <f>SUM(AR3:AR338)</f>
        <v>26</v>
      </c>
      <c r="BC347" s="157">
        <f>SUM(AS3:AS338)</f>
        <v>35</v>
      </c>
      <c r="BD347" s="155">
        <v>0</v>
      </c>
      <c r="BE347" s="155">
        <f>500+250+250</f>
        <v>1000</v>
      </c>
      <c r="BF347" s="157">
        <v>0</v>
      </c>
    </row>
    <row r="348" spans="1:58" ht="13.25" customHeight="1" x14ac:dyDescent="0.2">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c r="AA348" s="258"/>
      <c r="AB348" s="258"/>
      <c r="AC348" s="258"/>
      <c r="AD348" s="258"/>
      <c r="AE348" s="258"/>
      <c r="AF348" s="258"/>
      <c r="AG348" s="258"/>
      <c r="AH348" s="258"/>
      <c r="AI348" s="258"/>
      <c r="AJ348" s="258"/>
      <c r="AK348" s="258"/>
      <c r="AL348" s="258"/>
      <c r="AM348" s="258"/>
      <c r="AN348" s="258"/>
      <c r="AO348" s="258"/>
      <c r="AP348" s="258"/>
      <c r="AQ348" s="258"/>
      <c r="AR348" s="258"/>
      <c r="AS348" s="258"/>
      <c r="AT348" s="258"/>
      <c r="AU348" s="258"/>
      <c r="AV348" s="258"/>
      <c r="AW348" s="158" t="s">
        <v>24</v>
      </c>
      <c r="AX348" s="159">
        <f>_xlfn.XLOOKUP($AW348,I3:I338,K3:K338,0,,-1)</f>
        <v>0</v>
      </c>
      <c r="AY348" s="160">
        <f>'Maio 2022'!AZ513</f>
        <v>0</v>
      </c>
      <c r="AZ348" s="161">
        <f>AY348+BE348+SUM(AG3:AG338)-BD348</f>
        <v>0</v>
      </c>
      <c r="BA348" s="162">
        <f t="shared" si="129"/>
        <v>0</v>
      </c>
      <c r="BB348" s="163">
        <f>SUM(AT3:AT338)</f>
        <v>0</v>
      </c>
      <c r="BC348" s="163">
        <f>SUM(AU3:AU338)</f>
        <v>0</v>
      </c>
      <c r="BD348" s="161">
        <v>0</v>
      </c>
      <c r="BE348" s="161"/>
      <c r="BF348" s="163">
        <v>0</v>
      </c>
    </row>
    <row r="349" spans="1:58" ht="13.25" customHeight="1" x14ac:dyDescent="0.2">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c r="AA349" s="258"/>
      <c r="AB349" s="258"/>
      <c r="AC349" s="258"/>
      <c r="AD349" s="258"/>
      <c r="AE349" s="258"/>
      <c r="AF349" s="258"/>
      <c r="AG349" s="258"/>
      <c r="AH349" s="258"/>
      <c r="AI349" s="258"/>
      <c r="AJ349" s="258"/>
      <c r="AK349" s="258"/>
      <c r="AL349" s="258"/>
      <c r="AM349" s="258"/>
      <c r="AN349" s="258"/>
      <c r="AO349" s="258"/>
      <c r="AP349" s="258"/>
      <c r="AQ349" s="258"/>
      <c r="AR349" s="258"/>
      <c r="AS349" s="258"/>
      <c r="AT349" s="258"/>
      <c r="AU349" s="258"/>
      <c r="AV349" s="258"/>
      <c r="AW349" s="164" t="s">
        <v>142</v>
      </c>
      <c r="AX349" s="165">
        <f>SUM(AX342:AX348)</f>
        <v>2</v>
      </c>
      <c r="AY349" s="149">
        <f>SUM(AY342:AY348)+BE349-BD$349</f>
        <v>4923.7505282706388</v>
      </c>
      <c r="AZ349" s="149">
        <f>SUM(AZ342:AZ348)-AY$349</f>
        <v>-378.07287179104515</v>
      </c>
      <c r="BA349" s="150" t="e">
        <f>(SUM(AZ342:AZ348)+#REF!)/AY$349-1</f>
        <v>#REF!</v>
      </c>
      <c r="BB349" s="151">
        <f>SUM(BB342:BB348)</f>
        <v>103</v>
      </c>
      <c r="BC349" s="151">
        <f>SUM(BC342:BC348)</f>
        <v>117</v>
      </c>
      <c r="BD349" s="149">
        <f>SUM(BD342:BD348)</f>
        <v>500</v>
      </c>
      <c r="BE349" s="149">
        <f>SUM(BE342:BE348)</f>
        <v>1660</v>
      </c>
      <c r="BF349" s="151">
        <f>SUM(BF342:BF348)</f>
        <v>0</v>
      </c>
    </row>
  </sheetData>
  <mergeCells count="1794">
    <mergeCell ref="AW340:BF340"/>
    <mergeCell ref="Y336:Y338"/>
    <mergeCell ref="Y324:Y326"/>
    <mergeCell ref="Y312:Y314"/>
    <mergeCell ref="Y300:Y302"/>
    <mergeCell ref="Y288:Y290"/>
    <mergeCell ref="Z336:Z338"/>
    <mergeCell ref="Z324:Z326"/>
    <mergeCell ref="Z312:Z314"/>
    <mergeCell ref="Z300:Z302"/>
    <mergeCell ref="Z288:Z290"/>
    <mergeCell ref="U336:U338"/>
    <mergeCell ref="U324:U326"/>
    <mergeCell ref="U312:U314"/>
    <mergeCell ref="U300:U302"/>
    <mergeCell ref="U288:U290"/>
    <mergeCell ref="T336:T338"/>
    <mergeCell ref="T324:T326"/>
    <mergeCell ref="T312:T314"/>
    <mergeCell ref="T300:T302"/>
    <mergeCell ref="T288:T290"/>
    <mergeCell ref="Y333:Y335"/>
    <mergeCell ref="Y321:Y323"/>
    <mergeCell ref="Y309:Y311"/>
    <mergeCell ref="Y297:Y299"/>
    <mergeCell ref="X297:X299"/>
    <mergeCell ref="N336:N338"/>
    <mergeCell ref="N324:N326"/>
    <mergeCell ref="N312:N314"/>
    <mergeCell ref="N300:N302"/>
    <mergeCell ref="N288:N290"/>
    <mergeCell ref="R336:R338"/>
    <mergeCell ref="R324:R326"/>
    <mergeCell ref="R312:R314"/>
    <mergeCell ref="R300:R302"/>
    <mergeCell ref="R288:R290"/>
    <mergeCell ref="S336:S338"/>
    <mergeCell ref="S324:S326"/>
    <mergeCell ref="S312:S314"/>
    <mergeCell ref="S300:S302"/>
    <mergeCell ref="S288:S290"/>
    <mergeCell ref="X336:X338"/>
    <mergeCell ref="X324:X326"/>
    <mergeCell ref="X312:X314"/>
    <mergeCell ref="X300:X302"/>
    <mergeCell ref="X288:X290"/>
    <mergeCell ref="V336:V338"/>
    <mergeCell ref="V324:V326"/>
    <mergeCell ref="V312:V314"/>
    <mergeCell ref="V300:V302"/>
    <mergeCell ref="V288:V290"/>
    <mergeCell ref="Q336:Q338"/>
    <mergeCell ref="Q324:Q326"/>
    <mergeCell ref="Q312:Q314"/>
    <mergeCell ref="Q300:Q302"/>
    <mergeCell ref="Q288:Q290"/>
    <mergeCell ref="X321:X323"/>
    <mergeCell ref="X309:X311"/>
    <mergeCell ref="E336:E338"/>
    <mergeCell ref="E324:E326"/>
    <mergeCell ref="E312:E314"/>
    <mergeCell ref="E300:E302"/>
    <mergeCell ref="E288:E290"/>
    <mergeCell ref="A336:A338"/>
    <mergeCell ref="A324:A326"/>
    <mergeCell ref="A312:A314"/>
    <mergeCell ref="A300:A302"/>
    <mergeCell ref="A288:A290"/>
    <mergeCell ref="C336:C338"/>
    <mergeCell ref="C324:C326"/>
    <mergeCell ref="C312:C314"/>
    <mergeCell ref="C300:C302"/>
    <mergeCell ref="C288:C290"/>
    <mergeCell ref="H336:H338"/>
    <mergeCell ref="H324:H326"/>
    <mergeCell ref="H312:H314"/>
    <mergeCell ref="H300:H302"/>
    <mergeCell ref="H288:H290"/>
    <mergeCell ref="F336:F338"/>
    <mergeCell ref="F324:F326"/>
    <mergeCell ref="F312:F314"/>
    <mergeCell ref="F300:F302"/>
    <mergeCell ref="F288:F290"/>
    <mergeCell ref="B336:B338"/>
    <mergeCell ref="B324:B326"/>
    <mergeCell ref="B312:B314"/>
    <mergeCell ref="B300:B302"/>
    <mergeCell ref="B288:B290"/>
    <mergeCell ref="F321:F323"/>
    <mergeCell ref="F309:F311"/>
    <mergeCell ref="Y285:Y287"/>
    <mergeCell ref="Z333:Z335"/>
    <mergeCell ref="Z321:Z323"/>
    <mergeCell ref="Z309:Z311"/>
    <mergeCell ref="Z297:Z299"/>
    <mergeCell ref="Z285:Z287"/>
    <mergeCell ref="U333:U335"/>
    <mergeCell ref="U321:U323"/>
    <mergeCell ref="U309:U311"/>
    <mergeCell ref="U297:U299"/>
    <mergeCell ref="U285:U287"/>
    <mergeCell ref="T333:T335"/>
    <mergeCell ref="T321:T323"/>
    <mergeCell ref="T309:T311"/>
    <mergeCell ref="T297:T299"/>
    <mergeCell ref="T285:T287"/>
    <mergeCell ref="N333:N335"/>
    <mergeCell ref="N321:N323"/>
    <mergeCell ref="N309:N311"/>
    <mergeCell ref="N297:N299"/>
    <mergeCell ref="N285:N287"/>
    <mergeCell ref="R333:R335"/>
    <mergeCell ref="R321:R323"/>
    <mergeCell ref="R309:R311"/>
    <mergeCell ref="R297:R299"/>
    <mergeCell ref="R285:R287"/>
    <mergeCell ref="S333:S335"/>
    <mergeCell ref="S321:S323"/>
    <mergeCell ref="S309:S311"/>
    <mergeCell ref="S297:S299"/>
    <mergeCell ref="S285:S287"/>
    <mergeCell ref="X333:X335"/>
    <mergeCell ref="Q333:Q335"/>
    <mergeCell ref="Q321:Q323"/>
    <mergeCell ref="Q309:Q311"/>
    <mergeCell ref="Q297:Q299"/>
    <mergeCell ref="Q285:Q287"/>
    <mergeCell ref="E333:E335"/>
    <mergeCell ref="E321:E323"/>
    <mergeCell ref="E309:E311"/>
    <mergeCell ref="E297:E299"/>
    <mergeCell ref="E285:E287"/>
    <mergeCell ref="A333:A335"/>
    <mergeCell ref="A321:A323"/>
    <mergeCell ref="A309:A311"/>
    <mergeCell ref="A297:A299"/>
    <mergeCell ref="A285:A287"/>
    <mergeCell ref="C333:C335"/>
    <mergeCell ref="C321:C323"/>
    <mergeCell ref="C309:C311"/>
    <mergeCell ref="C297:C299"/>
    <mergeCell ref="C285:C287"/>
    <mergeCell ref="H333:H335"/>
    <mergeCell ref="H321:H323"/>
    <mergeCell ref="H309:H311"/>
    <mergeCell ref="H297:H299"/>
    <mergeCell ref="H285:H287"/>
    <mergeCell ref="F333:F335"/>
    <mergeCell ref="B333:B335"/>
    <mergeCell ref="B321:B323"/>
    <mergeCell ref="B309:B311"/>
    <mergeCell ref="B297:B299"/>
    <mergeCell ref="B285:B287"/>
    <mergeCell ref="Y330:Y332"/>
    <mergeCell ref="Y318:Y320"/>
    <mergeCell ref="Y306:Y308"/>
    <mergeCell ref="Y294:Y296"/>
    <mergeCell ref="Y282:Y284"/>
    <mergeCell ref="Z330:Z332"/>
    <mergeCell ref="Z318:Z320"/>
    <mergeCell ref="Z306:Z308"/>
    <mergeCell ref="Z294:Z296"/>
    <mergeCell ref="Z282:Z284"/>
    <mergeCell ref="U330:U332"/>
    <mergeCell ref="U318:U320"/>
    <mergeCell ref="U306:U308"/>
    <mergeCell ref="U294:U296"/>
    <mergeCell ref="U282:U284"/>
    <mergeCell ref="T330:T332"/>
    <mergeCell ref="T318:T320"/>
    <mergeCell ref="T306:T308"/>
    <mergeCell ref="T294:T296"/>
    <mergeCell ref="T282:T284"/>
    <mergeCell ref="N330:N332"/>
    <mergeCell ref="N318:N320"/>
    <mergeCell ref="N306:N308"/>
    <mergeCell ref="N294:N296"/>
    <mergeCell ref="N282:N284"/>
    <mergeCell ref="X285:X287"/>
    <mergeCell ref="V333:V335"/>
    <mergeCell ref="R330:R332"/>
    <mergeCell ref="R318:R320"/>
    <mergeCell ref="R306:R308"/>
    <mergeCell ref="R294:R296"/>
    <mergeCell ref="R282:R284"/>
    <mergeCell ref="S330:S332"/>
    <mergeCell ref="S318:S320"/>
    <mergeCell ref="S306:S308"/>
    <mergeCell ref="S294:S296"/>
    <mergeCell ref="S282:S284"/>
    <mergeCell ref="X330:X332"/>
    <mergeCell ref="X318:X320"/>
    <mergeCell ref="X306:X308"/>
    <mergeCell ref="X294:X296"/>
    <mergeCell ref="X282:X284"/>
    <mergeCell ref="V330:V332"/>
    <mergeCell ref="V318:V320"/>
    <mergeCell ref="V306:V308"/>
    <mergeCell ref="V294:V296"/>
    <mergeCell ref="V282:V284"/>
    <mergeCell ref="V321:V323"/>
    <mergeCell ref="V309:V311"/>
    <mergeCell ref="V297:V299"/>
    <mergeCell ref="V285:V287"/>
    <mergeCell ref="Q330:Q332"/>
    <mergeCell ref="Q318:Q320"/>
    <mergeCell ref="Q306:Q308"/>
    <mergeCell ref="Q294:Q296"/>
    <mergeCell ref="Q282:Q284"/>
    <mergeCell ref="E330:E332"/>
    <mergeCell ref="E318:E320"/>
    <mergeCell ref="E306:E308"/>
    <mergeCell ref="E294:E296"/>
    <mergeCell ref="E282:E284"/>
    <mergeCell ref="A330:A332"/>
    <mergeCell ref="A318:A320"/>
    <mergeCell ref="A306:A308"/>
    <mergeCell ref="A294:A296"/>
    <mergeCell ref="A282:A284"/>
    <mergeCell ref="C330:C332"/>
    <mergeCell ref="C318:C320"/>
    <mergeCell ref="C306:C308"/>
    <mergeCell ref="C294:C296"/>
    <mergeCell ref="C282:C284"/>
    <mergeCell ref="H330:H332"/>
    <mergeCell ref="H318:H320"/>
    <mergeCell ref="H306:H308"/>
    <mergeCell ref="H294:H296"/>
    <mergeCell ref="H282:H284"/>
    <mergeCell ref="F330:F332"/>
    <mergeCell ref="F318:F320"/>
    <mergeCell ref="F306:F308"/>
    <mergeCell ref="F294:F296"/>
    <mergeCell ref="F282:F284"/>
    <mergeCell ref="B330:B332"/>
    <mergeCell ref="B318:B320"/>
    <mergeCell ref="B282:B284"/>
    <mergeCell ref="Y327:Y329"/>
    <mergeCell ref="Y315:Y317"/>
    <mergeCell ref="Y303:Y305"/>
    <mergeCell ref="Y291:Y293"/>
    <mergeCell ref="Y279:Y281"/>
    <mergeCell ref="Z327:Z329"/>
    <mergeCell ref="Z315:Z317"/>
    <mergeCell ref="Z303:Z305"/>
    <mergeCell ref="Z291:Z293"/>
    <mergeCell ref="Z279:Z281"/>
    <mergeCell ref="U327:U329"/>
    <mergeCell ref="U315:U317"/>
    <mergeCell ref="U303:U305"/>
    <mergeCell ref="U291:U293"/>
    <mergeCell ref="U279:U281"/>
    <mergeCell ref="T327:T329"/>
    <mergeCell ref="T315:T317"/>
    <mergeCell ref="T303:T305"/>
    <mergeCell ref="T291:T293"/>
    <mergeCell ref="T279:T281"/>
    <mergeCell ref="N327:N329"/>
    <mergeCell ref="N315:N317"/>
    <mergeCell ref="N303:N305"/>
    <mergeCell ref="N291:N293"/>
    <mergeCell ref="N279:N281"/>
    <mergeCell ref="R327:R329"/>
    <mergeCell ref="R315:R317"/>
    <mergeCell ref="R303:R305"/>
    <mergeCell ref="R291:R293"/>
    <mergeCell ref="F297:F299"/>
    <mergeCell ref="F285:F287"/>
    <mergeCell ref="R279:R281"/>
    <mergeCell ref="S327:S329"/>
    <mergeCell ref="S315:S317"/>
    <mergeCell ref="S303:S305"/>
    <mergeCell ref="S291:S293"/>
    <mergeCell ref="S279:S281"/>
    <mergeCell ref="X327:X329"/>
    <mergeCell ref="X315:X317"/>
    <mergeCell ref="X303:X305"/>
    <mergeCell ref="X291:X293"/>
    <mergeCell ref="X279:X281"/>
    <mergeCell ref="V327:V329"/>
    <mergeCell ref="V315:V317"/>
    <mergeCell ref="V303:V305"/>
    <mergeCell ref="V291:V293"/>
    <mergeCell ref="V279:V281"/>
    <mergeCell ref="Q327:Q329"/>
    <mergeCell ref="Q315:Q317"/>
    <mergeCell ref="Q303:Q305"/>
    <mergeCell ref="Q291:Q293"/>
    <mergeCell ref="Q279:Q281"/>
    <mergeCell ref="E327:E329"/>
    <mergeCell ref="E315:E317"/>
    <mergeCell ref="E303:E305"/>
    <mergeCell ref="E291:E293"/>
    <mergeCell ref="E279:E281"/>
    <mergeCell ref="A327:A329"/>
    <mergeCell ref="A315:A317"/>
    <mergeCell ref="A303:A305"/>
    <mergeCell ref="A291:A293"/>
    <mergeCell ref="A279:A281"/>
    <mergeCell ref="C327:C329"/>
    <mergeCell ref="C315:C317"/>
    <mergeCell ref="C303:C305"/>
    <mergeCell ref="C291:C293"/>
    <mergeCell ref="C279:C281"/>
    <mergeCell ref="H327:H329"/>
    <mergeCell ref="H315:H317"/>
    <mergeCell ref="H303:H305"/>
    <mergeCell ref="H291:H293"/>
    <mergeCell ref="H279:H281"/>
    <mergeCell ref="F327:F329"/>
    <mergeCell ref="F315:F317"/>
    <mergeCell ref="F303:F305"/>
    <mergeCell ref="F291:F293"/>
    <mergeCell ref="F279:F281"/>
    <mergeCell ref="B327:B329"/>
    <mergeCell ref="B315:B317"/>
    <mergeCell ref="B303:B305"/>
    <mergeCell ref="B291:B293"/>
    <mergeCell ref="B279:B281"/>
    <mergeCell ref="B306:B308"/>
    <mergeCell ref="B294:B296"/>
    <mergeCell ref="Y276:Y278"/>
    <mergeCell ref="Y270:Y272"/>
    <mergeCell ref="Y264:Y266"/>
    <mergeCell ref="Y258:Y260"/>
    <mergeCell ref="Z276:Z278"/>
    <mergeCell ref="Z270:Z272"/>
    <mergeCell ref="Z264:Z266"/>
    <mergeCell ref="Z258:Z260"/>
    <mergeCell ref="U276:U278"/>
    <mergeCell ref="U270:U272"/>
    <mergeCell ref="U264:U266"/>
    <mergeCell ref="U258:U260"/>
    <mergeCell ref="T276:T278"/>
    <mergeCell ref="T270:T272"/>
    <mergeCell ref="T264:T266"/>
    <mergeCell ref="T258:T260"/>
    <mergeCell ref="Q273:Q275"/>
    <mergeCell ref="Q267:Q269"/>
    <mergeCell ref="Q261:Q263"/>
    <mergeCell ref="Q276:Q278"/>
    <mergeCell ref="Q270:Q272"/>
    <mergeCell ref="Q264:Q266"/>
    <mergeCell ref="Q258:Q260"/>
    <mergeCell ref="Z273:Z275"/>
    <mergeCell ref="Z267:Z269"/>
    <mergeCell ref="Z261:Z263"/>
    <mergeCell ref="B258:B260"/>
    <mergeCell ref="N276:N278"/>
    <mergeCell ref="N270:N272"/>
    <mergeCell ref="N264:N266"/>
    <mergeCell ref="N258:N260"/>
    <mergeCell ref="R276:R278"/>
    <mergeCell ref="R270:R272"/>
    <mergeCell ref="R264:R266"/>
    <mergeCell ref="R258:R260"/>
    <mergeCell ref="S276:S278"/>
    <mergeCell ref="S270:S272"/>
    <mergeCell ref="S264:S266"/>
    <mergeCell ref="S258:S260"/>
    <mergeCell ref="X276:X278"/>
    <mergeCell ref="X270:X272"/>
    <mergeCell ref="X264:X266"/>
    <mergeCell ref="X258:X260"/>
    <mergeCell ref="V276:V278"/>
    <mergeCell ref="V270:V272"/>
    <mergeCell ref="V264:V266"/>
    <mergeCell ref="V258:V260"/>
    <mergeCell ref="U273:U275"/>
    <mergeCell ref="U267:U269"/>
    <mergeCell ref="U261:U263"/>
    <mergeCell ref="T273:T275"/>
    <mergeCell ref="T267:T269"/>
    <mergeCell ref="T261:T263"/>
    <mergeCell ref="E276:E278"/>
    <mergeCell ref="E270:E272"/>
    <mergeCell ref="E264:E266"/>
    <mergeCell ref="E258:E260"/>
    <mergeCell ref="N273:N275"/>
    <mergeCell ref="A276:A278"/>
    <mergeCell ref="A270:A272"/>
    <mergeCell ref="A264:A266"/>
    <mergeCell ref="A258:A260"/>
    <mergeCell ref="C276:C278"/>
    <mergeCell ref="C270:C272"/>
    <mergeCell ref="C264:C266"/>
    <mergeCell ref="C258:C260"/>
    <mergeCell ref="H276:H278"/>
    <mergeCell ref="H270:H272"/>
    <mergeCell ref="H264:H266"/>
    <mergeCell ref="H258:H260"/>
    <mergeCell ref="F276:F278"/>
    <mergeCell ref="F270:F272"/>
    <mergeCell ref="F264:F266"/>
    <mergeCell ref="F258:F260"/>
    <mergeCell ref="B276:B278"/>
    <mergeCell ref="B270:B272"/>
    <mergeCell ref="B264:B266"/>
    <mergeCell ref="E273:E275"/>
    <mergeCell ref="E267:E269"/>
    <mergeCell ref="E261:E263"/>
    <mergeCell ref="A273:A275"/>
    <mergeCell ref="A267:A269"/>
    <mergeCell ref="A261:A263"/>
    <mergeCell ref="C273:C275"/>
    <mergeCell ref="C267:C269"/>
    <mergeCell ref="C261:C263"/>
    <mergeCell ref="H273:H275"/>
    <mergeCell ref="H267:H269"/>
    <mergeCell ref="H261:H263"/>
    <mergeCell ref="F273:F275"/>
    <mergeCell ref="N267:N269"/>
    <mergeCell ref="N261:N263"/>
    <mergeCell ref="R273:R275"/>
    <mergeCell ref="R267:R269"/>
    <mergeCell ref="R261:R263"/>
    <mergeCell ref="S273:S275"/>
    <mergeCell ref="S267:S269"/>
    <mergeCell ref="S261:S263"/>
    <mergeCell ref="X273:X275"/>
    <mergeCell ref="X267:X269"/>
    <mergeCell ref="X261:X263"/>
    <mergeCell ref="V273:V275"/>
    <mergeCell ref="V267:V269"/>
    <mergeCell ref="V261:V263"/>
    <mergeCell ref="Y273:Y275"/>
    <mergeCell ref="Y267:Y269"/>
    <mergeCell ref="Y261:Y263"/>
    <mergeCell ref="F267:F269"/>
    <mergeCell ref="F261:F263"/>
    <mergeCell ref="B273:B275"/>
    <mergeCell ref="B267:B269"/>
    <mergeCell ref="B261:B263"/>
    <mergeCell ref="T162:T164"/>
    <mergeCell ref="T156:T158"/>
    <mergeCell ref="Q255:Q257"/>
    <mergeCell ref="Q249:Q251"/>
    <mergeCell ref="Q243:Q245"/>
    <mergeCell ref="Q237:Q239"/>
    <mergeCell ref="Q231:Q233"/>
    <mergeCell ref="Q225:Q227"/>
    <mergeCell ref="Q219:Q221"/>
    <mergeCell ref="Q213:Q215"/>
    <mergeCell ref="Q207:Q209"/>
    <mergeCell ref="Q201:Q203"/>
    <mergeCell ref="Q195:Q197"/>
    <mergeCell ref="Q189:Q191"/>
    <mergeCell ref="Q183:Q185"/>
    <mergeCell ref="Q177:Q179"/>
    <mergeCell ref="Q171:Q173"/>
    <mergeCell ref="Q165:Q167"/>
    <mergeCell ref="Q159:Q161"/>
    <mergeCell ref="Q252:Q254"/>
    <mergeCell ref="Q246:Q248"/>
    <mergeCell ref="Q240:Q242"/>
    <mergeCell ref="Q234:Q236"/>
    <mergeCell ref="Q228:Q230"/>
    <mergeCell ref="Q222:Q224"/>
    <mergeCell ref="Q216:Q218"/>
    <mergeCell ref="Q210:Q212"/>
    <mergeCell ref="X156:X158"/>
    <mergeCell ref="V252:V254"/>
    <mergeCell ref="V246:V248"/>
    <mergeCell ref="V240:V242"/>
    <mergeCell ref="Q204:Q206"/>
    <mergeCell ref="Q198:Q200"/>
    <mergeCell ref="Q192:Q194"/>
    <mergeCell ref="Q186:Q188"/>
    <mergeCell ref="Q180:Q182"/>
    <mergeCell ref="Z162:Z164"/>
    <mergeCell ref="Z156:Z158"/>
    <mergeCell ref="U252:U254"/>
    <mergeCell ref="U246:U248"/>
    <mergeCell ref="U240:U242"/>
    <mergeCell ref="U234:U236"/>
    <mergeCell ref="U228:U230"/>
    <mergeCell ref="U222:U224"/>
    <mergeCell ref="U216:U218"/>
    <mergeCell ref="U210:U212"/>
    <mergeCell ref="U204:U206"/>
    <mergeCell ref="U198:U200"/>
    <mergeCell ref="U192:U194"/>
    <mergeCell ref="U186:U188"/>
    <mergeCell ref="U180:U182"/>
    <mergeCell ref="U174:U176"/>
    <mergeCell ref="U168:U170"/>
    <mergeCell ref="U162:U164"/>
    <mergeCell ref="U156:U158"/>
    <mergeCell ref="V156:V158"/>
    <mergeCell ref="Y252:Y254"/>
    <mergeCell ref="Y246:Y248"/>
    <mergeCell ref="Y240:Y242"/>
    <mergeCell ref="R156:R158"/>
    <mergeCell ref="Q174:Q176"/>
    <mergeCell ref="Q168:Q170"/>
    <mergeCell ref="Q162:Q164"/>
    <mergeCell ref="Y210:Y212"/>
    <mergeCell ref="Y204:Y206"/>
    <mergeCell ref="Y198:Y200"/>
    <mergeCell ref="Y192:Y194"/>
    <mergeCell ref="Y186:Y188"/>
    <mergeCell ref="Y180:Y182"/>
    <mergeCell ref="Y174:Y176"/>
    <mergeCell ref="Y168:Y170"/>
    <mergeCell ref="Y162:Y164"/>
    <mergeCell ref="Y156:Y158"/>
    <mergeCell ref="S162:S164"/>
    <mergeCell ref="S156:S158"/>
    <mergeCell ref="X252:X254"/>
    <mergeCell ref="X246:X248"/>
    <mergeCell ref="X240:X242"/>
    <mergeCell ref="X234:X236"/>
    <mergeCell ref="X228:X230"/>
    <mergeCell ref="X222:X224"/>
    <mergeCell ref="X216:X218"/>
    <mergeCell ref="X210:X212"/>
    <mergeCell ref="X204:X206"/>
    <mergeCell ref="X198:X200"/>
    <mergeCell ref="X192:X194"/>
    <mergeCell ref="X186:X188"/>
    <mergeCell ref="X180:X182"/>
    <mergeCell ref="X174:X176"/>
    <mergeCell ref="X168:X170"/>
    <mergeCell ref="X162:X164"/>
    <mergeCell ref="B162:B164"/>
    <mergeCell ref="B156:B158"/>
    <mergeCell ref="C156:C158"/>
    <mergeCell ref="H252:H254"/>
    <mergeCell ref="H246:H248"/>
    <mergeCell ref="H240:H242"/>
    <mergeCell ref="H234:H236"/>
    <mergeCell ref="H228:H230"/>
    <mergeCell ref="H222:H224"/>
    <mergeCell ref="H216:H218"/>
    <mergeCell ref="H210:H212"/>
    <mergeCell ref="H204:H206"/>
    <mergeCell ref="H198:H200"/>
    <mergeCell ref="H192:H194"/>
    <mergeCell ref="H186:H188"/>
    <mergeCell ref="V234:V236"/>
    <mergeCell ref="V228:V230"/>
    <mergeCell ref="V222:V224"/>
    <mergeCell ref="V216:V218"/>
    <mergeCell ref="V210:V212"/>
    <mergeCell ref="V204:V206"/>
    <mergeCell ref="V198:V200"/>
    <mergeCell ref="V192:V194"/>
    <mergeCell ref="V186:V188"/>
    <mergeCell ref="V180:V182"/>
    <mergeCell ref="N162:N164"/>
    <mergeCell ref="N156:N158"/>
    <mergeCell ref="R252:R254"/>
    <mergeCell ref="R246:R248"/>
    <mergeCell ref="R240:R242"/>
    <mergeCell ref="R234:R236"/>
    <mergeCell ref="R228:R230"/>
    <mergeCell ref="H156:H158"/>
    <mergeCell ref="F252:F254"/>
    <mergeCell ref="F246:F248"/>
    <mergeCell ref="F240:F242"/>
    <mergeCell ref="F234:F236"/>
    <mergeCell ref="F228:F230"/>
    <mergeCell ref="F222:F224"/>
    <mergeCell ref="F216:F218"/>
    <mergeCell ref="F210:F212"/>
    <mergeCell ref="F204:F206"/>
    <mergeCell ref="F198:F200"/>
    <mergeCell ref="F192:F194"/>
    <mergeCell ref="F186:F188"/>
    <mergeCell ref="F180:F182"/>
    <mergeCell ref="F174:F176"/>
    <mergeCell ref="Q156:Q158"/>
    <mergeCell ref="F156:F158"/>
    <mergeCell ref="E162:E164"/>
    <mergeCell ref="E156:E158"/>
    <mergeCell ref="A252:A254"/>
    <mergeCell ref="A246:A248"/>
    <mergeCell ref="A240:A242"/>
    <mergeCell ref="A234:A236"/>
    <mergeCell ref="A228:A230"/>
    <mergeCell ref="A222:A224"/>
    <mergeCell ref="A216:A218"/>
    <mergeCell ref="A210:A212"/>
    <mergeCell ref="A204:A206"/>
    <mergeCell ref="A198:A200"/>
    <mergeCell ref="A192:A194"/>
    <mergeCell ref="A186:A188"/>
    <mergeCell ref="A180:A182"/>
    <mergeCell ref="A174:A176"/>
    <mergeCell ref="A168:A170"/>
    <mergeCell ref="A162:A164"/>
    <mergeCell ref="A156:A158"/>
    <mergeCell ref="C252:C254"/>
    <mergeCell ref="C246:C248"/>
    <mergeCell ref="C240:C242"/>
    <mergeCell ref="C234:C236"/>
    <mergeCell ref="C228:C230"/>
    <mergeCell ref="C222:C224"/>
    <mergeCell ref="C216:C218"/>
    <mergeCell ref="C210:C212"/>
    <mergeCell ref="C204:C206"/>
    <mergeCell ref="C198:C200"/>
    <mergeCell ref="C192:C194"/>
    <mergeCell ref="C186:C188"/>
    <mergeCell ref="C180:C182"/>
    <mergeCell ref="T255:T257"/>
    <mergeCell ref="T249:T251"/>
    <mergeCell ref="T243:T245"/>
    <mergeCell ref="T237:T239"/>
    <mergeCell ref="T231:T233"/>
    <mergeCell ref="T225:T227"/>
    <mergeCell ref="T219:T221"/>
    <mergeCell ref="T213:T215"/>
    <mergeCell ref="T207:T209"/>
    <mergeCell ref="T201:T203"/>
    <mergeCell ref="T195:T197"/>
    <mergeCell ref="T189:T191"/>
    <mergeCell ref="T183:T185"/>
    <mergeCell ref="T177:T179"/>
    <mergeCell ref="T171:T173"/>
    <mergeCell ref="T165:T167"/>
    <mergeCell ref="T159:T161"/>
    <mergeCell ref="T252:T254"/>
    <mergeCell ref="T246:T248"/>
    <mergeCell ref="T240:T242"/>
    <mergeCell ref="T234:T236"/>
    <mergeCell ref="T228:T230"/>
    <mergeCell ref="T222:T224"/>
    <mergeCell ref="T216:T218"/>
    <mergeCell ref="T210:T212"/>
    <mergeCell ref="T204:T206"/>
    <mergeCell ref="T198:T200"/>
    <mergeCell ref="T192:T194"/>
    <mergeCell ref="T186:T188"/>
    <mergeCell ref="T180:T182"/>
    <mergeCell ref="T174:T176"/>
    <mergeCell ref="T168:T170"/>
    <mergeCell ref="U255:U257"/>
    <mergeCell ref="U249:U251"/>
    <mergeCell ref="U243:U245"/>
    <mergeCell ref="U237:U239"/>
    <mergeCell ref="U231:U233"/>
    <mergeCell ref="U225:U227"/>
    <mergeCell ref="U219:U221"/>
    <mergeCell ref="U213:U215"/>
    <mergeCell ref="U207:U209"/>
    <mergeCell ref="U201:U203"/>
    <mergeCell ref="U195:U197"/>
    <mergeCell ref="U189:U191"/>
    <mergeCell ref="U183:U185"/>
    <mergeCell ref="U177:U179"/>
    <mergeCell ref="U171:U173"/>
    <mergeCell ref="U165:U167"/>
    <mergeCell ref="U159:U161"/>
    <mergeCell ref="Z255:Z257"/>
    <mergeCell ref="Z249:Z251"/>
    <mergeCell ref="Z243:Z245"/>
    <mergeCell ref="Z237:Z239"/>
    <mergeCell ref="Z231:Z233"/>
    <mergeCell ref="Z225:Z227"/>
    <mergeCell ref="Z219:Z221"/>
    <mergeCell ref="Z213:Z215"/>
    <mergeCell ref="Z207:Z209"/>
    <mergeCell ref="Z201:Z203"/>
    <mergeCell ref="Z195:Z197"/>
    <mergeCell ref="Z189:Z191"/>
    <mergeCell ref="Z183:Z185"/>
    <mergeCell ref="Z177:Z179"/>
    <mergeCell ref="Z171:Z173"/>
    <mergeCell ref="Z165:Z167"/>
    <mergeCell ref="Z159:Z161"/>
    <mergeCell ref="Z252:Z254"/>
    <mergeCell ref="Z246:Z248"/>
    <mergeCell ref="Z240:Z242"/>
    <mergeCell ref="Z234:Z236"/>
    <mergeCell ref="Z228:Z230"/>
    <mergeCell ref="Z222:Z224"/>
    <mergeCell ref="Z216:Z218"/>
    <mergeCell ref="Z210:Z212"/>
    <mergeCell ref="Z204:Z206"/>
    <mergeCell ref="Z198:Z200"/>
    <mergeCell ref="Z192:Z194"/>
    <mergeCell ref="Z186:Z188"/>
    <mergeCell ref="Z180:Z182"/>
    <mergeCell ref="Z174:Z176"/>
    <mergeCell ref="Z168:Z170"/>
    <mergeCell ref="Y255:Y257"/>
    <mergeCell ref="Y249:Y251"/>
    <mergeCell ref="Y243:Y245"/>
    <mergeCell ref="Y237:Y239"/>
    <mergeCell ref="Y231:Y233"/>
    <mergeCell ref="Y225:Y227"/>
    <mergeCell ref="Y219:Y221"/>
    <mergeCell ref="Y213:Y215"/>
    <mergeCell ref="Y207:Y209"/>
    <mergeCell ref="Y201:Y203"/>
    <mergeCell ref="Y195:Y197"/>
    <mergeCell ref="Y189:Y191"/>
    <mergeCell ref="Y183:Y185"/>
    <mergeCell ref="Y177:Y179"/>
    <mergeCell ref="Y171:Y173"/>
    <mergeCell ref="Y165:Y167"/>
    <mergeCell ref="Y159:Y161"/>
    <mergeCell ref="Y234:Y236"/>
    <mergeCell ref="Y228:Y230"/>
    <mergeCell ref="Y222:Y224"/>
    <mergeCell ref="Y216:Y218"/>
    <mergeCell ref="V255:V257"/>
    <mergeCell ref="V249:V251"/>
    <mergeCell ref="V243:V245"/>
    <mergeCell ref="V237:V239"/>
    <mergeCell ref="V231:V233"/>
    <mergeCell ref="V225:V227"/>
    <mergeCell ref="V219:V221"/>
    <mergeCell ref="V213:V215"/>
    <mergeCell ref="V207:V209"/>
    <mergeCell ref="V201:V203"/>
    <mergeCell ref="V195:V197"/>
    <mergeCell ref="V189:V191"/>
    <mergeCell ref="V183:V185"/>
    <mergeCell ref="V177:V179"/>
    <mergeCell ref="V171:V173"/>
    <mergeCell ref="V165:V167"/>
    <mergeCell ref="V159:V161"/>
    <mergeCell ref="V174:V176"/>
    <mergeCell ref="V168:V170"/>
    <mergeCell ref="V162:V164"/>
    <mergeCell ref="X255:X257"/>
    <mergeCell ref="X249:X251"/>
    <mergeCell ref="X243:X245"/>
    <mergeCell ref="X237:X239"/>
    <mergeCell ref="X231:X233"/>
    <mergeCell ref="X225:X227"/>
    <mergeCell ref="X219:X221"/>
    <mergeCell ref="X213:X215"/>
    <mergeCell ref="X207:X209"/>
    <mergeCell ref="X201:X203"/>
    <mergeCell ref="X195:X197"/>
    <mergeCell ref="X189:X191"/>
    <mergeCell ref="X183:X185"/>
    <mergeCell ref="X177:X179"/>
    <mergeCell ref="X171:X173"/>
    <mergeCell ref="X165:X167"/>
    <mergeCell ref="X159:X161"/>
    <mergeCell ref="S255:S257"/>
    <mergeCell ref="S249:S251"/>
    <mergeCell ref="S243:S245"/>
    <mergeCell ref="S237:S239"/>
    <mergeCell ref="S231:S233"/>
    <mergeCell ref="S225:S227"/>
    <mergeCell ref="S219:S221"/>
    <mergeCell ref="S213:S215"/>
    <mergeCell ref="S207:S209"/>
    <mergeCell ref="S201:S203"/>
    <mergeCell ref="S195:S197"/>
    <mergeCell ref="S189:S191"/>
    <mergeCell ref="S183:S185"/>
    <mergeCell ref="S177:S179"/>
    <mergeCell ref="S171:S173"/>
    <mergeCell ref="S165:S167"/>
    <mergeCell ref="S159:S161"/>
    <mergeCell ref="S252:S254"/>
    <mergeCell ref="S246:S248"/>
    <mergeCell ref="S240:S242"/>
    <mergeCell ref="S234:S236"/>
    <mergeCell ref="S228:S230"/>
    <mergeCell ref="S222:S224"/>
    <mergeCell ref="S216:S218"/>
    <mergeCell ref="S210:S212"/>
    <mergeCell ref="S204:S206"/>
    <mergeCell ref="S198:S200"/>
    <mergeCell ref="S192:S194"/>
    <mergeCell ref="S186:S188"/>
    <mergeCell ref="S180:S182"/>
    <mergeCell ref="S174:S176"/>
    <mergeCell ref="S168:S170"/>
    <mergeCell ref="R255:R257"/>
    <mergeCell ref="R249:R251"/>
    <mergeCell ref="R243:R245"/>
    <mergeCell ref="R237:R239"/>
    <mergeCell ref="R231:R233"/>
    <mergeCell ref="R225:R227"/>
    <mergeCell ref="R219:R221"/>
    <mergeCell ref="R213:R215"/>
    <mergeCell ref="R207:R209"/>
    <mergeCell ref="R201:R203"/>
    <mergeCell ref="R195:R197"/>
    <mergeCell ref="R189:R191"/>
    <mergeCell ref="R183:R185"/>
    <mergeCell ref="R177:R179"/>
    <mergeCell ref="R171:R173"/>
    <mergeCell ref="R165:R167"/>
    <mergeCell ref="R159:R161"/>
    <mergeCell ref="R222:R224"/>
    <mergeCell ref="R216:R218"/>
    <mergeCell ref="R210:R212"/>
    <mergeCell ref="R204:R206"/>
    <mergeCell ref="R198:R200"/>
    <mergeCell ref="R192:R194"/>
    <mergeCell ref="R186:R188"/>
    <mergeCell ref="R180:R182"/>
    <mergeCell ref="R174:R176"/>
    <mergeCell ref="R168:R170"/>
    <mergeCell ref="R162:R164"/>
    <mergeCell ref="N255:N257"/>
    <mergeCell ref="N249:N251"/>
    <mergeCell ref="N243:N245"/>
    <mergeCell ref="N237:N239"/>
    <mergeCell ref="N231:N233"/>
    <mergeCell ref="N225:N227"/>
    <mergeCell ref="N219:N221"/>
    <mergeCell ref="N213:N215"/>
    <mergeCell ref="N207:N209"/>
    <mergeCell ref="N201:N203"/>
    <mergeCell ref="N195:N197"/>
    <mergeCell ref="N189:N191"/>
    <mergeCell ref="N183:N185"/>
    <mergeCell ref="N177:N179"/>
    <mergeCell ref="N171:N173"/>
    <mergeCell ref="N165:N167"/>
    <mergeCell ref="N159:N161"/>
    <mergeCell ref="N252:N254"/>
    <mergeCell ref="N246:N248"/>
    <mergeCell ref="N240:N242"/>
    <mergeCell ref="N234:N236"/>
    <mergeCell ref="N228:N230"/>
    <mergeCell ref="N222:N224"/>
    <mergeCell ref="N216:N218"/>
    <mergeCell ref="N210:N212"/>
    <mergeCell ref="N204:N206"/>
    <mergeCell ref="N198:N200"/>
    <mergeCell ref="N192:N194"/>
    <mergeCell ref="N186:N188"/>
    <mergeCell ref="N180:N182"/>
    <mergeCell ref="N174:N176"/>
    <mergeCell ref="N168:N170"/>
    <mergeCell ref="B255:B257"/>
    <mergeCell ref="B249:B251"/>
    <mergeCell ref="B243:B245"/>
    <mergeCell ref="B237:B239"/>
    <mergeCell ref="B231:B233"/>
    <mergeCell ref="B225:B227"/>
    <mergeCell ref="B219:B221"/>
    <mergeCell ref="B213:B215"/>
    <mergeCell ref="B207:B209"/>
    <mergeCell ref="B201:B203"/>
    <mergeCell ref="B195:B197"/>
    <mergeCell ref="B189:B191"/>
    <mergeCell ref="B183:B185"/>
    <mergeCell ref="B177:B179"/>
    <mergeCell ref="B171:B173"/>
    <mergeCell ref="B165:B167"/>
    <mergeCell ref="B159:B161"/>
    <mergeCell ref="B252:B254"/>
    <mergeCell ref="B246:B248"/>
    <mergeCell ref="B240:B242"/>
    <mergeCell ref="B234:B236"/>
    <mergeCell ref="B228:B230"/>
    <mergeCell ref="B222:B224"/>
    <mergeCell ref="B216:B218"/>
    <mergeCell ref="B210:B212"/>
    <mergeCell ref="B204:B206"/>
    <mergeCell ref="B198:B200"/>
    <mergeCell ref="B192:B194"/>
    <mergeCell ref="B186:B188"/>
    <mergeCell ref="B180:B182"/>
    <mergeCell ref="B174:B176"/>
    <mergeCell ref="B168:B170"/>
    <mergeCell ref="F255:F257"/>
    <mergeCell ref="F249:F251"/>
    <mergeCell ref="F243:F245"/>
    <mergeCell ref="F237:F239"/>
    <mergeCell ref="F231:F233"/>
    <mergeCell ref="F225:F227"/>
    <mergeCell ref="F219:F221"/>
    <mergeCell ref="F213:F215"/>
    <mergeCell ref="F207:F209"/>
    <mergeCell ref="F201:F203"/>
    <mergeCell ref="F195:F197"/>
    <mergeCell ref="F189:F191"/>
    <mergeCell ref="F183:F185"/>
    <mergeCell ref="F177:F179"/>
    <mergeCell ref="F171:F173"/>
    <mergeCell ref="F165:F167"/>
    <mergeCell ref="F159:F161"/>
    <mergeCell ref="F168:F170"/>
    <mergeCell ref="F162:F164"/>
    <mergeCell ref="H255:H257"/>
    <mergeCell ref="H249:H251"/>
    <mergeCell ref="H243:H245"/>
    <mergeCell ref="H237:H239"/>
    <mergeCell ref="H231:H233"/>
    <mergeCell ref="H225:H227"/>
    <mergeCell ref="H219:H221"/>
    <mergeCell ref="H213:H215"/>
    <mergeCell ref="H207:H209"/>
    <mergeCell ref="H201:H203"/>
    <mergeCell ref="H195:H197"/>
    <mergeCell ref="H189:H191"/>
    <mergeCell ref="H183:H185"/>
    <mergeCell ref="H177:H179"/>
    <mergeCell ref="H171:H173"/>
    <mergeCell ref="H165:H167"/>
    <mergeCell ref="H159:H161"/>
    <mergeCell ref="H180:H182"/>
    <mergeCell ref="H174:H176"/>
    <mergeCell ref="H168:H170"/>
    <mergeCell ref="H162:H164"/>
    <mergeCell ref="C255:C257"/>
    <mergeCell ref="C249:C251"/>
    <mergeCell ref="C243:C245"/>
    <mergeCell ref="C237:C239"/>
    <mergeCell ref="C231:C233"/>
    <mergeCell ref="C225:C227"/>
    <mergeCell ref="C219:C221"/>
    <mergeCell ref="C213:C215"/>
    <mergeCell ref="C207:C209"/>
    <mergeCell ref="C201:C203"/>
    <mergeCell ref="C195:C197"/>
    <mergeCell ref="C189:C191"/>
    <mergeCell ref="C183:C185"/>
    <mergeCell ref="C177:C179"/>
    <mergeCell ref="C171:C173"/>
    <mergeCell ref="C165:C167"/>
    <mergeCell ref="C159:C161"/>
    <mergeCell ref="C174:C176"/>
    <mergeCell ref="C168:C170"/>
    <mergeCell ref="C162:C164"/>
    <mergeCell ref="A255:A257"/>
    <mergeCell ref="A249:A251"/>
    <mergeCell ref="A243:A245"/>
    <mergeCell ref="A237:A239"/>
    <mergeCell ref="A231:A233"/>
    <mergeCell ref="A225:A227"/>
    <mergeCell ref="A219:A221"/>
    <mergeCell ref="A213:A215"/>
    <mergeCell ref="A207:A209"/>
    <mergeCell ref="A201:A203"/>
    <mergeCell ref="A195:A197"/>
    <mergeCell ref="A189:A191"/>
    <mergeCell ref="A183:A185"/>
    <mergeCell ref="A177:A179"/>
    <mergeCell ref="A171:A173"/>
    <mergeCell ref="A165:A167"/>
    <mergeCell ref="A159:A161"/>
    <mergeCell ref="E255:E257"/>
    <mergeCell ref="E249:E251"/>
    <mergeCell ref="E243:E245"/>
    <mergeCell ref="E237:E239"/>
    <mergeCell ref="E231:E233"/>
    <mergeCell ref="E225:E227"/>
    <mergeCell ref="E219:E221"/>
    <mergeCell ref="E213:E215"/>
    <mergeCell ref="E207:E209"/>
    <mergeCell ref="E201:E203"/>
    <mergeCell ref="E195:E197"/>
    <mergeCell ref="E189:E191"/>
    <mergeCell ref="E183:E185"/>
    <mergeCell ref="E177:E179"/>
    <mergeCell ref="E171:E173"/>
    <mergeCell ref="E165:E167"/>
    <mergeCell ref="E159:E161"/>
    <mergeCell ref="E252:E254"/>
    <mergeCell ref="E246:E248"/>
    <mergeCell ref="E240:E242"/>
    <mergeCell ref="E234:E236"/>
    <mergeCell ref="E228:E230"/>
    <mergeCell ref="E222:E224"/>
    <mergeCell ref="E216:E218"/>
    <mergeCell ref="E210:E212"/>
    <mergeCell ref="E204:E206"/>
    <mergeCell ref="E198:E200"/>
    <mergeCell ref="E192:E194"/>
    <mergeCell ref="E186:E188"/>
    <mergeCell ref="E180:E182"/>
    <mergeCell ref="E174:E176"/>
    <mergeCell ref="E168:E170"/>
    <mergeCell ref="Q57:Q59"/>
    <mergeCell ref="Q51:Q53"/>
    <mergeCell ref="Q45:Q47"/>
    <mergeCell ref="Q39:Q41"/>
    <mergeCell ref="Q33:Q35"/>
    <mergeCell ref="Q27:Q29"/>
    <mergeCell ref="Q21:Q23"/>
    <mergeCell ref="Q15:Q17"/>
    <mergeCell ref="Q9:Q11"/>
    <mergeCell ref="Q114:Q116"/>
    <mergeCell ref="Q108:Q110"/>
    <mergeCell ref="Q102:Q104"/>
    <mergeCell ref="Q96:Q98"/>
    <mergeCell ref="Q90:Q92"/>
    <mergeCell ref="Q84:Q86"/>
    <mergeCell ref="Q78:Q80"/>
    <mergeCell ref="Q72:Q74"/>
    <mergeCell ref="Q66:Q68"/>
    <mergeCell ref="Q60:Q62"/>
    <mergeCell ref="Q54:Q56"/>
    <mergeCell ref="Q48:Q50"/>
    <mergeCell ref="Q42:Q44"/>
    <mergeCell ref="Q36:Q38"/>
    <mergeCell ref="Q30:Q32"/>
    <mergeCell ref="Q24:Q26"/>
    <mergeCell ref="Q18:Q20"/>
    <mergeCell ref="Q12:Q14"/>
    <mergeCell ref="B138:B140"/>
    <mergeCell ref="N150:N152"/>
    <mergeCell ref="N144:N146"/>
    <mergeCell ref="N138:N140"/>
    <mergeCell ref="R150:R152"/>
    <mergeCell ref="R144:R146"/>
    <mergeCell ref="R138:R140"/>
    <mergeCell ref="S150:S152"/>
    <mergeCell ref="S144:S146"/>
    <mergeCell ref="S138:S140"/>
    <mergeCell ref="X150:X152"/>
    <mergeCell ref="X144:X146"/>
    <mergeCell ref="X138:X140"/>
    <mergeCell ref="V150:V152"/>
    <mergeCell ref="V144:V146"/>
    <mergeCell ref="V138:V140"/>
    <mergeCell ref="Y150:Y152"/>
    <mergeCell ref="Y144:Y146"/>
    <mergeCell ref="Y138:Y140"/>
    <mergeCell ref="U150:U152"/>
    <mergeCell ref="U144:U146"/>
    <mergeCell ref="U138:U140"/>
    <mergeCell ref="T150:T152"/>
    <mergeCell ref="T144:T146"/>
    <mergeCell ref="T138:T140"/>
    <mergeCell ref="Q147:Q149"/>
    <mergeCell ref="Q141:Q143"/>
    <mergeCell ref="Q150:Q152"/>
    <mergeCell ref="Q144:Q146"/>
    <mergeCell ref="Q138:Q140"/>
    <mergeCell ref="N141:N143"/>
    <mergeCell ref="Y153:Y155"/>
    <mergeCell ref="Y147:Y149"/>
    <mergeCell ref="Y141:Y143"/>
    <mergeCell ref="Y135:Y137"/>
    <mergeCell ref="Z153:Z155"/>
    <mergeCell ref="Z147:Z149"/>
    <mergeCell ref="Z141:Z143"/>
    <mergeCell ref="Z135:Z137"/>
    <mergeCell ref="U153:U155"/>
    <mergeCell ref="U147:U149"/>
    <mergeCell ref="U141:U143"/>
    <mergeCell ref="U135:U137"/>
    <mergeCell ref="T153:T155"/>
    <mergeCell ref="T147:T149"/>
    <mergeCell ref="T141:T143"/>
    <mergeCell ref="T135:T137"/>
    <mergeCell ref="E150:E152"/>
    <mergeCell ref="E144:E146"/>
    <mergeCell ref="E138:E140"/>
    <mergeCell ref="H150:H152"/>
    <mergeCell ref="H144:H146"/>
    <mergeCell ref="H138:H140"/>
    <mergeCell ref="F150:F152"/>
    <mergeCell ref="F144:F146"/>
    <mergeCell ref="F138:F140"/>
    <mergeCell ref="Z150:Z152"/>
    <mergeCell ref="Z144:Z146"/>
    <mergeCell ref="Z138:Z140"/>
    <mergeCell ref="Q153:Q155"/>
    <mergeCell ref="Q135:Q137"/>
    <mergeCell ref="N153:N155"/>
    <mergeCell ref="N147:N149"/>
    <mergeCell ref="N135:N137"/>
    <mergeCell ref="R153:R155"/>
    <mergeCell ref="R147:R149"/>
    <mergeCell ref="R141:R143"/>
    <mergeCell ref="R135:R137"/>
    <mergeCell ref="S153:S155"/>
    <mergeCell ref="S147:S149"/>
    <mergeCell ref="S141:S143"/>
    <mergeCell ref="S135:S137"/>
    <mergeCell ref="X153:X155"/>
    <mergeCell ref="X147:X149"/>
    <mergeCell ref="X141:X143"/>
    <mergeCell ref="X135:X137"/>
    <mergeCell ref="V153:V155"/>
    <mergeCell ref="V147:V149"/>
    <mergeCell ref="V141:V143"/>
    <mergeCell ref="V135:V137"/>
    <mergeCell ref="E153:E155"/>
    <mergeCell ref="E147:E149"/>
    <mergeCell ref="E141:E143"/>
    <mergeCell ref="E135:E137"/>
    <mergeCell ref="A153:A155"/>
    <mergeCell ref="A147:A149"/>
    <mergeCell ref="A141:A143"/>
    <mergeCell ref="A135:A137"/>
    <mergeCell ref="C153:C155"/>
    <mergeCell ref="C147:C149"/>
    <mergeCell ref="C141:C143"/>
    <mergeCell ref="C135:C137"/>
    <mergeCell ref="H153:H155"/>
    <mergeCell ref="H147:H149"/>
    <mergeCell ref="H141:H143"/>
    <mergeCell ref="H135:H137"/>
    <mergeCell ref="F153:F155"/>
    <mergeCell ref="F147:F149"/>
    <mergeCell ref="F141:F143"/>
    <mergeCell ref="F135:F137"/>
    <mergeCell ref="B153:B155"/>
    <mergeCell ref="B147:B149"/>
    <mergeCell ref="B141:B143"/>
    <mergeCell ref="B135:B137"/>
    <mergeCell ref="A150:A152"/>
    <mergeCell ref="A144:A146"/>
    <mergeCell ref="A138:A140"/>
    <mergeCell ref="C150:C152"/>
    <mergeCell ref="C144:C146"/>
    <mergeCell ref="C138:C140"/>
    <mergeCell ref="B150:B152"/>
    <mergeCell ref="B144:B146"/>
    <mergeCell ref="U87:U89"/>
    <mergeCell ref="T129:T131"/>
    <mergeCell ref="T123:T125"/>
    <mergeCell ref="T117:T119"/>
    <mergeCell ref="T111:T113"/>
    <mergeCell ref="T105:T107"/>
    <mergeCell ref="T99:T101"/>
    <mergeCell ref="T93:T95"/>
    <mergeCell ref="T87:T89"/>
    <mergeCell ref="T132:T134"/>
    <mergeCell ref="T126:T128"/>
    <mergeCell ref="T120:T122"/>
    <mergeCell ref="T114:T116"/>
    <mergeCell ref="T108:T110"/>
    <mergeCell ref="T102:T104"/>
    <mergeCell ref="T96:T98"/>
    <mergeCell ref="T90:T92"/>
    <mergeCell ref="Z132:Z134"/>
    <mergeCell ref="Z126:Z128"/>
    <mergeCell ref="Z120:Z122"/>
    <mergeCell ref="Z114:Z116"/>
    <mergeCell ref="Z108:Z110"/>
    <mergeCell ref="Z102:Z104"/>
    <mergeCell ref="Z96:Z98"/>
    <mergeCell ref="Z90:Z92"/>
    <mergeCell ref="U132:U134"/>
    <mergeCell ref="U126:U128"/>
    <mergeCell ref="U120:U122"/>
    <mergeCell ref="U114:U116"/>
    <mergeCell ref="U108:U110"/>
    <mergeCell ref="U102:U104"/>
    <mergeCell ref="U96:U98"/>
    <mergeCell ref="U90:U92"/>
    <mergeCell ref="U129:U131"/>
    <mergeCell ref="U123:U125"/>
    <mergeCell ref="U117:U119"/>
    <mergeCell ref="U111:U113"/>
    <mergeCell ref="U105:U107"/>
    <mergeCell ref="U99:U101"/>
    <mergeCell ref="U93:U95"/>
    <mergeCell ref="X132:X134"/>
    <mergeCell ref="X126:X128"/>
    <mergeCell ref="X120:X122"/>
    <mergeCell ref="X114:X116"/>
    <mergeCell ref="X108:X110"/>
    <mergeCell ref="X102:X104"/>
    <mergeCell ref="X96:X98"/>
    <mergeCell ref="X90:X92"/>
    <mergeCell ref="V132:V134"/>
    <mergeCell ref="Y132:Y134"/>
    <mergeCell ref="Y126:Y128"/>
    <mergeCell ref="Y120:Y122"/>
    <mergeCell ref="Y114:Y116"/>
    <mergeCell ref="Y108:Y110"/>
    <mergeCell ref="Y102:Y104"/>
    <mergeCell ref="Y96:Y98"/>
    <mergeCell ref="Y90:Y92"/>
    <mergeCell ref="N132:N134"/>
    <mergeCell ref="N126:N128"/>
    <mergeCell ref="N120:N122"/>
    <mergeCell ref="N114:N116"/>
    <mergeCell ref="N108:N110"/>
    <mergeCell ref="N102:N104"/>
    <mergeCell ref="N96:N98"/>
    <mergeCell ref="N90:N92"/>
    <mergeCell ref="R132:R134"/>
    <mergeCell ref="R126:R128"/>
    <mergeCell ref="R120:R122"/>
    <mergeCell ref="R114:R116"/>
    <mergeCell ref="R108:R110"/>
    <mergeCell ref="R102:R104"/>
    <mergeCell ref="R96:R98"/>
    <mergeCell ref="R90:R92"/>
    <mergeCell ref="S132:S134"/>
    <mergeCell ref="Q132:Q134"/>
    <mergeCell ref="Q126:Q128"/>
    <mergeCell ref="Q120:Q122"/>
    <mergeCell ref="Q117:Q119"/>
    <mergeCell ref="Q111:Q113"/>
    <mergeCell ref="Q105:Q107"/>
    <mergeCell ref="H132:H134"/>
    <mergeCell ref="H126:H128"/>
    <mergeCell ref="H120:H122"/>
    <mergeCell ref="H114:H116"/>
    <mergeCell ref="H108:H110"/>
    <mergeCell ref="H102:H104"/>
    <mergeCell ref="H96:H98"/>
    <mergeCell ref="H90:H92"/>
    <mergeCell ref="H117:H119"/>
    <mergeCell ref="H111:H113"/>
    <mergeCell ref="H105:H107"/>
    <mergeCell ref="H99:H101"/>
    <mergeCell ref="H93:H95"/>
    <mergeCell ref="F132:F134"/>
    <mergeCell ref="F126:F128"/>
    <mergeCell ref="F120:F122"/>
    <mergeCell ref="F114:F116"/>
    <mergeCell ref="F108:F110"/>
    <mergeCell ref="F102:F104"/>
    <mergeCell ref="F96:F98"/>
    <mergeCell ref="F90:F92"/>
    <mergeCell ref="B132:B134"/>
    <mergeCell ref="B126:B128"/>
    <mergeCell ref="B120:B122"/>
    <mergeCell ref="B114:B116"/>
    <mergeCell ref="B108:B110"/>
    <mergeCell ref="B102:B104"/>
    <mergeCell ref="B96:B98"/>
    <mergeCell ref="B90:B92"/>
    <mergeCell ref="Z129:Z131"/>
    <mergeCell ref="Z123:Z125"/>
    <mergeCell ref="Z117:Z119"/>
    <mergeCell ref="Z111:Z113"/>
    <mergeCell ref="Z105:Z107"/>
    <mergeCell ref="Z99:Z101"/>
    <mergeCell ref="Z93:Z95"/>
    <mergeCell ref="N129:N131"/>
    <mergeCell ref="N123:N125"/>
    <mergeCell ref="N117:N119"/>
    <mergeCell ref="N111:N113"/>
    <mergeCell ref="N105:N107"/>
    <mergeCell ref="N99:N101"/>
    <mergeCell ref="N93:N95"/>
    <mergeCell ref="H129:H131"/>
    <mergeCell ref="H123:H125"/>
    <mergeCell ref="Z87:Z89"/>
    <mergeCell ref="E132:E134"/>
    <mergeCell ref="E126:E128"/>
    <mergeCell ref="E120:E122"/>
    <mergeCell ref="E114:E116"/>
    <mergeCell ref="E108:E110"/>
    <mergeCell ref="E102:E104"/>
    <mergeCell ref="E96:E98"/>
    <mergeCell ref="E90:E92"/>
    <mergeCell ref="A132:A134"/>
    <mergeCell ref="A126:A128"/>
    <mergeCell ref="A120:A122"/>
    <mergeCell ref="A114:A116"/>
    <mergeCell ref="A108:A110"/>
    <mergeCell ref="A102:A104"/>
    <mergeCell ref="A96:A98"/>
    <mergeCell ref="A90:A92"/>
    <mergeCell ref="C132:C134"/>
    <mergeCell ref="C126:C128"/>
    <mergeCell ref="C120:C122"/>
    <mergeCell ref="C114:C116"/>
    <mergeCell ref="C108:C110"/>
    <mergeCell ref="C102:C104"/>
    <mergeCell ref="C96:C98"/>
    <mergeCell ref="C90:C92"/>
    <mergeCell ref="X129:X131"/>
    <mergeCell ref="X123:X125"/>
    <mergeCell ref="X117:X119"/>
    <mergeCell ref="X111:X113"/>
    <mergeCell ref="X105:X107"/>
    <mergeCell ref="X99:X101"/>
    <mergeCell ref="X93:X95"/>
    <mergeCell ref="X87:X89"/>
    <mergeCell ref="V129:V131"/>
    <mergeCell ref="V123:V125"/>
    <mergeCell ref="V117:V119"/>
    <mergeCell ref="V111:V113"/>
    <mergeCell ref="V105:V107"/>
    <mergeCell ref="V99:V101"/>
    <mergeCell ref="V93:V95"/>
    <mergeCell ref="V87:V89"/>
    <mergeCell ref="Y129:Y131"/>
    <mergeCell ref="Y123:Y125"/>
    <mergeCell ref="Y117:Y119"/>
    <mergeCell ref="Y111:Y113"/>
    <mergeCell ref="Y105:Y107"/>
    <mergeCell ref="Y99:Y101"/>
    <mergeCell ref="Y93:Y95"/>
    <mergeCell ref="Y87:Y89"/>
    <mergeCell ref="V126:V128"/>
    <mergeCell ref="V120:V122"/>
    <mergeCell ref="V114:V116"/>
    <mergeCell ref="V108:V110"/>
    <mergeCell ref="V102:V104"/>
    <mergeCell ref="V96:V98"/>
    <mergeCell ref="V90:V92"/>
    <mergeCell ref="N87:N89"/>
    <mergeCell ref="R129:R131"/>
    <mergeCell ref="R123:R125"/>
    <mergeCell ref="R117:R119"/>
    <mergeCell ref="R111:R113"/>
    <mergeCell ref="R105:R107"/>
    <mergeCell ref="R99:R101"/>
    <mergeCell ref="R93:R95"/>
    <mergeCell ref="R87:R89"/>
    <mergeCell ref="S129:S131"/>
    <mergeCell ref="S123:S125"/>
    <mergeCell ref="S117:S119"/>
    <mergeCell ref="S111:S113"/>
    <mergeCell ref="S105:S107"/>
    <mergeCell ref="S99:S101"/>
    <mergeCell ref="S93:S95"/>
    <mergeCell ref="S87:S89"/>
    <mergeCell ref="Q99:Q101"/>
    <mergeCell ref="Q93:Q95"/>
    <mergeCell ref="Q87:Q89"/>
    <mergeCell ref="S126:S128"/>
    <mergeCell ref="S120:S122"/>
    <mergeCell ref="S114:S116"/>
    <mergeCell ref="S108:S110"/>
    <mergeCell ref="S102:S104"/>
    <mergeCell ref="S96:S98"/>
    <mergeCell ref="S90:S92"/>
    <mergeCell ref="Q129:Q131"/>
    <mergeCell ref="Q123:Q125"/>
    <mergeCell ref="H87:H89"/>
    <mergeCell ref="F129:F131"/>
    <mergeCell ref="F123:F125"/>
    <mergeCell ref="F117:F119"/>
    <mergeCell ref="F111:F113"/>
    <mergeCell ref="F105:F107"/>
    <mergeCell ref="F99:F101"/>
    <mergeCell ref="F93:F95"/>
    <mergeCell ref="F87:F89"/>
    <mergeCell ref="B129:B131"/>
    <mergeCell ref="B123:B125"/>
    <mergeCell ref="B117:B119"/>
    <mergeCell ref="B111:B113"/>
    <mergeCell ref="B105:B107"/>
    <mergeCell ref="B99:B101"/>
    <mergeCell ref="B93:B95"/>
    <mergeCell ref="B87:B89"/>
    <mergeCell ref="E129:E131"/>
    <mergeCell ref="E123:E125"/>
    <mergeCell ref="E117:E119"/>
    <mergeCell ref="E111:E113"/>
    <mergeCell ref="E105:E107"/>
    <mergeCell ref="E99:E101"/>
    <mergeCell ref="E93:E95"/>
    <mergeCell ref="E87:E89"/>
    <mergeCell ref="U60:U62"/>
    <mergeCell ref="U81:U83"/>
    <mergeCell ref="U75:U77"/>
    <mergeCell ref="U69:U71"/>
    <mergeCell ref="U63:U65"/>
    <mergeCell ref="T81:T83"/>
    <mergeCell ref="T75:T77"/>
    <mergeCell ref="T69:T71"/>
    <mergeCell ref="T63:T65"/>
    <mergeCell ref="T84:T86"/>
    <mergeCell ref="T78:T80"/>
    <mergeCell ref="T72:T74"/>
    <mergeCell ref="T66:T68"/>
    <mergeCell ref="T60:T62"/>
    <mergeCell ref="A129:A131"/>
    <mergeCell ref="A123:A125"/>
    <mergeCell ref="A117:A119"/>
    <mergeCell ref="A111:A113"/>
    <mergeCell ref="A105:A107"/>
    <mergeCell ref="A99:A101"/>
    <mergeCell ref="A93:A95"/>
    <mergeCell ref="A87:A89"/>
    <mergeCell ref="C129:C131"/>
    <mergeCell ref="C123:C125"/>
    <mergeCell ref="C117:C119"/>
    <mergeCell ref="C111:C113"/>
    <mergeCell ref="C105:C107"/>
    <mergeCell ref="C99:C101"/>
    <mergeCell ref="C93:C95"/>
    <mergeCell ref="C87:C89"/>
    <mergeCell ref="U84:U86"/>
    <mergeCell ref="A84:A86"/>
    <mergeCell ref="X84:X86"/>
    <mergeCell ref="X78:X80"/>
    <mergeCell ref="X72:X74"/>
    <mergeCell ref="X66:X68"/>
    <mergeCell ref="X60:X62"/>
    <mergeCell ref="V84:V86"/>
    <mergeCell ref="V78:V80"/>
    <mergeCell ref="V72:V74"/>
    <mergeCell ref="V66:V68"/>
    <mergeCell ref="V60:V62"/>
    <mergeCell ref="Y84:Y86"/>
    <mergeCell ref="Y78:Y80"/>
    <mergeCell ref="Y72:Y74"/>
    <mergeCell ref="Y66:Y68"/>
    <mergeCell ref="Y60:Y62"/>
    <mergeCell ref="Z84:Z86"/>
    <mergeCell ref="Z78:Z80"/>
    <mergeCell ref="Z72:Z74"/>
    <mergeCell ref="Z66:Z68"/>
    <mergeCell ref="Z60:Z62"/>
    <mergeCell ref="Y81:Y83"/>
    <mergeCell ref="Y75:Y77"/>
    <mergeCell ref="Y69:Y71"/>
    <mergeCell ref="Y63:Y65"/>
    <mergeCell ref="Z81:Z83"/>
    <mergeCell ref="Z75:Z77"/>
    <mergeCell ref="Z69:Z71"/>
    <mergeCell ref="Z63:Z65"/>
    <mergeCell ref="F60:F62"/>
    <mergeCell ref="B84:B86"/>
    <mergeCell ref="B78:B80"/>
    <mergeCell ref="B72:B74"/>
    <mergeCell ref="B66:B68"/>
    <mergeCell ref="B60:B62"/>
    <mergeCell ref="N84:N86"/>
    <mergeCell ref="N78:N80"/>
    <mergeCell ref="N72:N74"/>
    <mergeCell ref="N66:N68"/>
    <mergeCell ref="N60:N62"/>
    <mergeCell ref="R84:R86"/>
    <mergeCell ref="R78:R80"/>
    <mergeCell ref="R72:R74"/>
    <mergeCell ref="R66:R68"/>
    <mergeCell ref="R60:R62"/>
    <mergeCell ref="S84:S86"/>
    <mergeCell ref="S78:S80"/>
    <mergeCell ref="S72:S74"/>
    <mergeCell ref="S66:S68"/>
    <mergeCell ref="S60:S62"/>
    <mergeCell ref="Q81:Q83"/>
    <mergeCell ref="Q75:Q77"/>
    <mergeCell ref="Q69:Q71"/>
    <mergeCell ref="Q63:Q65"/>
    <mergeCell ref="E84:E86"/>
    <mergeCell ref="E78:E80"/>
    <mergeCell ref="E72:E74"/>
    <mergeCell ref="E66:E68"/>
    <mergeCell ref="E60:E62"/>
    <mergeCell ref="N81:N83"/>
    <mergeCell ref="N75:N77"/>
    <mergeCell ref="A78:A80"/>
    <mergeCell ref="A72:A74"/>
    <mergeCell ref="A66:A68"/>
    <mergeCell ref="A60:A62"/>
    <mergeCell ref="C84:C86"/>
    <mergeCell ref="C78:C80"/>
    <mergeCell ref="C72:C74"/>
    <mergeCell ref="C66:C68"/>
    <mergeCell ref="C60:C62"/>
    <mergeCell ref="H84:H86"/>
    <mergeCell ref="H78:H80"/>
    <mergeCell ref="H72:H74"/>
    <mergeCell ref="H66:H68"/>
    <mergeCell ref="H60:H62"/>
    <mergeCell ref="F84:F86"/>
    <mergeCell ref="F78:F80"/>
    <mergeCell ref="F72:F74"/>
    <mergeCell ref="F66:F68"/>
    <mergeCell ref="E81:E83"/>
    <mergeCell ref="E75:E77"/>
    <mergeCell ref="E69:E71"/>
    <mergeCell ref="E63:E65"/>
    <mergeCell ref="A81:A83"/>
    <mergeCell ref="A75:A77"/>
    <mergeCell ref="A69:A71"/>
    <mergeCell ref="A63:A65"/>
    <mergeCell ref="C81:C83"/>
    <mergeCell ref="C75:C77"/>
    <mergeCell ref="C69:C71"/>
    <mergeCell ref="C63:C65"/>
    <mergeCell ref="H81:H83"/>
    <mergeCell ref="H75:H77"/>
    <mergeCell ref="N69:N71"/>
    <mergeCell ref="N63:N65"/>
    <mergeCell ref="R81:R83"/>
    <mergeCell ref="R75:R77"/>
    <mergeCell ref="R69:R71"/>
    <mergeCell ref="R63:R65"/>
    <mergeCell ref="S81:S83"/>
    <mergeCell ref="S75:S77"/>
    <mergeCell ref="S69:S71"/>
    <mergeCell ref="S63:S65"/>
    <mergeCell ref="X81:X83"/>
    <mergeCell ref="X75:X77"/>
    <mergeCell ref="X69:X71"/>
    <mergeCell ref="X63:X65"/>
    <mergeCell ref="V81:V83"/>
    <mergeCell ref="V75:V77"/>
    <mergeCell ref="V69:V71"/>
    <mergeCell ref="V63:V65"/>
    <mergeCell ref="U78:U80"/>
    <mergeCell ref="U72:U74"/>
    <mergeCell ref="U66:U68"/>
    <mergeCell ref="H69:H71"/>
    <mergeCell ref="H63:H65"/>
    <mergeCell ref="F81:F83"/>
    <mergeCell ref="F75:F77"/>
    <mergeCell ref="F69:F71"/>
    <mergeCell ref="F63:F65"/>
    <mergeCell ref="B81:B83"/>
    <mergeCell ref="B75:B77"/>
    <mergeCell ref="B69:B71"/>
    <mergeCell ref="B63:B65"/>
    <mergeCell ref="Z54:Z56"/>
    <mergeCell ref="Z48:Z50"/>
    <mergeCell ref="Z42:Z44"/>
    <mergeCell ref="Z36:Z38"/>
    <mergeCell ref="U54:U56"/>
    <mergeCell ref="U48:U50"/>
    <mergeCell ref="U42:U44"/>
    <mergeCell ref="U36:U38"/>
    <mergeCell ref="U57:U59"/>
    <mergeCell ref="U51:U53"/>
    <mergeCell ref="U45:U47"/>
    <mergeCell ref="U39:U41"/>
    <mergeCell ref="Y54:Y56"/>
    <mergeCell ref="Y48:Y50"/>
    <mergeCell ref="Y42:Y44"/>
    <mergeCell ref="Y36:Y38"/>
    <mergeCell ref="Y57:Y59"/>
    <mergeCell ref="Y51:Y53"/>
    <mergeCell ref="Y45:Y47"/>
    <mergeCell ref="Y39:Y41"/>
    <mergeCell ref="E57:E59"/>
    <mergeCell ref="E51:E53"/>
    <mergeCell ref="T39:T41"/>
    <mergeCell ref="T33:T35"/>
    <mergeCell ref="T54:T56"/>
    <mergeCell ref="T48:T50"/>
    <mergeCell ref="T42:T44"/>
    <mergeCell ref="T36:T38"/>
    <mergeCell ref="R36:R38"/>
    <mergeCell ref="S54:S56"/>
    <mergeCell ref="S48:S50"/>
    <mergeCell ref="S42:S44"/>
    <mergeCell ref="S36:S38"/>
    <mergeCell ref="X54:X56"/>
    <mergeCell ref="X48:X50"/>
    <mergeCell ref="X42:X44"/>
    <mergeCell ref="X36:X38"/>
    <mergeCell ref="V54:V56"/>
    <mergeCell ref="V48:V50"/>
    <mergeCell ref="V42:V44"/>
    <mergeCell ref="V36:V38"/>
    <mergeCell ref="Y33:Y35"/>
    <mergeCell ref="Z57:Z59"/>
    <mergeCell ref="Z51:Z53"/>
    <mergeCell ref="Z45:Z47"/>
    <mergeCell ref="Z39:Z41"/>
    <mergeCell ref="Z33:Z35"/>
    <mergeCell ref="E54:E56"/>
    <mergeCell ref="E48:E50"/>
    <mergeCell ref="E42:E44"/>
    <mergeCell ref="E36:E38"/>
    <mergeCell ref="A54:A56"/>
    <mergeCell ref="A48:A50"/>
    <mergeCell ref="A42:A44"/>
    <mergeCell ref="A36:A38"/>
    <mergeCell ref="C54:C56"/>
    <mergeCell ref="C48:C50"/>
    <mergeCell ref="C42:C44"/>
    <mergeCell ref="C36:C38"/>
    <mergeCell ref="H54:H56"/>
    <mergeCell ref="H48:H50"/>
    <mergeCell ref="H42:H44"/>
    <mergeCell ref="H36:H38"/>
    <mergeCell ref="F54:F56"/>
    <mergeCell ref="F48:F50"/>
    <mergeCell ref="F42:F44"/>
    <mergeCell ref="F36:F38"/>
    <mergeCell ref="B54:B56"/>
    <mergeCell ref="B48:B50"/>
    <mergeCell ref="N57:N59"/>
    <mergeCell ref="N51:N53"/>
    <mergeCell ref="N45:N47"/>
    <mergeCell ref="N39:N41"/>
    <mergeCell ref="N33:N35"/>
    <mergeCell ref="R57:R59"/>
    <mergeCell ref="R51:R53"/>
    <mergeCell ref="R45:R47"/>
    <mergeCell ref="R39:R41"/>
    <mergeCell ref="R33:R35"/>
    <mergeCell ref="S57:S59"/>
    <mergeCell ref="S51:S53"/>
    <mergeCell ref="S45:S47"/>
    <mergeCell ref="S39:S41"/>
    <mergeCell ref="S33:S35"/>
    <mergeCell ref="X57:X59"/>
    <mergeCell ref="X51:X53"/>
    <mergeCell ref="X45:X47"/>
    <mergeCell ref="X39:X41"/>
    <mergeCell ref="X33:X35"/>
    <mergeCell ref="V57:V59"/>
    <mergeCell ref="V51:V53"/>
    <mergeCell ref="V45:V47"/>
    <mergeCell ref="V39:V41"/>
    <mergeCell ref="V33:V35"/>
    <mergeCell ref="N54:N56"/>
    <mergeCell ref="N48:N50"/>
    <mergeCell ref="N42:N44"/>
    <mergeCell ref="N36:N38"/>
    <mergeCell ref="R54:R56"/>
    <mergeCell ref="R48:R50"/>
    <mergeCell ref="R42:R44"/>
    <mergeCell ref="U33:U35"/>
    <mergeCell ref="T57:T59"/>
    <mergeCell ref="T51:T53"/>
    <mergeCell ref="T45:T47"/>
    <mergeCell ref="E45:E47"/>
    <mergeCell ref="E39:E41"/>
    <mergeCell ref="E33:E35"/>
    <mergeCell ref="A57:A59"/>
    <mergeCell ref="A51:A53"/>
    <mergeCell ref="A45:A47"/>
    <mergeCell ref="A39:A41"/>
    <mergeCell ref="A33:A35"/>
    <mergeCell ref="C57:C59"/>
    <mergeCell ref="C51:C53"/>
    <mergeCell ref="C45:C47"/>
    <mergeCell ref="C39:C41"/>
    <mergeCell ref="C33:C35"/>
    <mergeCell ref="H57:H59"/>
    <mergeCell ref="H51:H53"/>
    <mergeCell ref="H45:H47"/>
    <mergeCell ref="H39:H41"/>
    <mergeCell ref="H33:H35"/>
    <mergeCell ref="F57:F59"/>
    <mergeCell ref="F51:F53"/>
    <mergeCell ref="F45:F47"/>
    <mergeCell ref="F39:F41"/>
    <mergeCell ref="F33:F35"/>
    <mergeCell ref="B57:B59"/>
    <mergeCell ref="B51:B53"/>
    <mergeCell ref="B45:B47"/>
    <mergeCell ref="B39:B41"/>
    <mergeCell ref="B33:B35"/>
    <mergeCell ref="B42:B44"/>
    <mergeCell ref="B36:B38"/>
    <mergeCell ref="U30:U32"/>
    <mergeCell ref="U24:U26"/>
    <mergeCell ref="U18:U20"/>
    <mergeCell ref="U12:U14"/>
    <mergeCell ref="U6:U8"/>
    <mergeCell ref="U27:U29"/>
    <mergeCell ref="U21:U23"/>
    <mergeCell ref="U15:U17"/>
    <mergeCell ref="U9:U11"/>
    <mergeCell ref="T27:T29"/>
    <mergeCell ref="T21:T23"/>
    <mergeCell ref="T15:T17"/>
    <mergeCell ref="T9:T11"/>
    <mergeCell ref="T30:T32"/>
    <mergeCell ref="T24:T26"/>
    <mergeCell ref="T18:T20"/>
    <mergeCell ref="T12:T14"/>
    <mergeCell ref="T6:T8"/>
    <mergeCell ref="X30:X32"/>
    <mergeCell ref="X24:X26"/>
    <mergeCell ref="X18:X20"/>
    <mergeCell ref="X12:X14"/>
    <mergeCell ref="X6:X8"/>
    <mergeCell ref="V30:V32"/>
    <mergeCell ref="V24:V26"/>
    <mergeCell ref="V18:V20"/>
    <mergeCell ref="V12:V14"/>
    <mergeCell ref="V6:V8"/>
    <mergeCell ref="Y30:Y32"/>
    <mergeCell ref="Y24:Y26"/>
    <mergeCell ref="Y18:Y20"/>
    <mergeCell ref="Y12:Y14"/>
    <mergeCell ref="Y6:Y8"/>
    <mergeCell ref="Z30:Z32"/>
    <mergeCell ref="Z24:Z26"/>
    <mergeCell ref="Z18:Z20"/>
    <mergeCell ref="Z12:Z14"/>
    <mergeCell ref="Z6:Z8"/>
    <mergeCell ref="Y27:Y29"/>
    <mergeCell ref="Y21:Y23"/>
    <mergeCell ref="Y15:Y17"/>
    <mergeCell ref="Y9:Y11"/>
    <mergeCell ref="Z27:Z29"/>
    <mergeCell ref="Z21:Z23"/>
    <mergeCell ref="Z15:Z17"/>
    <mergeCell ref="Z9:Z11"/>
    <mergeCell ref="B30:B32"/>
    <mergeCell ref="B24:B26"/>
    <mergeCell ref="B18:B20"/>
    <mergeCell ref="B12:B14"/>
    <mergeCell ref="B6:B8"/>
    <mergeCell ref="N30:N32"/>
    <mergeCell ref="N24:N26"/>
    <mergeCell ref="N18:N20"/>
    <mergeCell ref="N12:N14"/>
    <mergeCell ref="N6:N8"/>
    <mergeCell ref="R30:R32"/>
    <mergeCell ref="R24:R26"/>
    <mergeCell ref="R18:R20"/>
    <mergeCell ref="R12:R14"/>
    <mergeCell ref="R6:R8"/>
    <mergeCell ref="S30:S32"/>
    <mergeCell ref="S24:S26"/>
    <mergeCell ref="S18:S20"/>
    <mergeCell ref="S12:S14"/>
    <mergeCell ref="S6:S8"/>
    <mergeCell ref="Q6:Q8"/>
    <mergeCell ref="E30:E32"/>
    <mergeCell ref="E24:E26"/>
    <mergeCell ref="E18:E20"/>
    <mergeCell ref="E12:E14"/>
    <mergeCell ref="E6:E8"/>
    <mergeCell ref="N27:N29"/>
    <mergeCell ref="N21:N23"/>
    <mergeCell ref="N15:N17"/>
    <mergeCell ref="N9:N11"/>
    <mergeCell ref="R27:R29"/>
    <mergeCell ref="A30:A32"/>
    <mergeCell ref="A24:A26"/>
    <mergeCell ref="A18:A20"/>
    <mergeCell ref="A12:A14"/>
    <mergeCell ref="A6:A8"/>
    <mergeCell ref="C30:C32"/>
    <mergeCell ref="C24:C26"/>
    <mergeCell ref="C18:C20"/>
    <mergeCell ref="C12:C14"/>
    <mergeCell ref="C6:C8"/>
    <mergeCell ref="H30:H32"/>
    <mergeCell ref="H24:H26"/>
    <mergeCell ref="H18:H20"/>
    <mergeCell ref="H12:H14"/>
    <mergeCell ref="H6:H8"/>
    <mergeCell ref="F30:F32"/>
    <mergeCell ref="F24:F26"/>
    <mergeCell ref="F18:F20"/>
    <mergeCell ref="F12:F14"/>
    <mergeCell ref="A27:A29"/>
    <mergeCell ref="A21:A23"/>
    <mergeCell ref="A15:A17"/>
    <mergeCell ref="A9:A11"/>
    <mergeCell ref="C27:C29"/>
    <mergeCell ref="C21:C23"/>
    <mergeCell ref="C15:C17"/>
    <mergeCell ref="C9:C11"/>
    <mergeCell ref="B27:B29"/>
    <mergeCell ref="B21:B23"/>
    <mergeCell ref="B15:B17"/>
    <mergeCell ref="B9:B11"/>
    <mergeCell ref="F6:F8"/>
    <mergeCell ref="R21:R23"/>
    <mergeCell ref="R15:R17"/>
    <mergeCell ref="R9:R11"/>
    <mergeCell ref="S27:S29"/>
    <mergeCell ref="S21:S23"/>
    <mergeCell ref="S15:S17"/>
    <mergeCell ref="S9:S11"/>
    <mergeCell ref="X27:X29"/>
    <mergeCell ref="X21:X23"/>
    <mergeCell ref="X15:X17"/>
    <mergeCell ref="X9:X11"/>
    <mergeCell ref="V27:V29"/>
    <mergeCell ref="V21:V23"/>
    <mergeCell ref="V15:V17"/>
    <mergeCell ref="V9:V11"/>
    <mergeCell ref="E27:E29"/>
    <mergeCell ref="E21:E23"/>
    <mergeCell ref="E15:E17"/>
    <mergeCell ref="E9:E11"/>
    <mergeCell ref="H27:H29"/>
    <mergeCell ref="H21:H23"/>
    <mergeCell ref="H15:H17"/>
    <mergeCell ref="H9:H11"/>
    <mergeCell ref="F27:F29"/>
    <mergeCell ref="F21:F23"/>
    <mergeCell ref="F15:F17"/>
    <mergeCell ref="F9:F11"/>
    <mergeCell ref="A1:AV1"/>
    <mergeCell ref="B3:B5"/>
    <mergeCell ref="E3:E5"/>
    <mergeCell ref="R3:R5"/>
    <mergeCell ref="S3:S5"/>
    <mergeCell ref="Q3:Q5"/>
    <mergeCell ref="V3:V5"/>
    <mergeCell ref="X3:X5"/>
    <mergeCell ref="Y3:Y5"/>
    <mergeCell ref="A3:A5"/>
    <mergeCell ref="C3:C5"/>
    <mergeCell ref="H3:H5"/>
    <mergeCell ref="F3:F5"/>
    <mergeCell ref="N3:N5"/>
    <mergeCell ref="Z3:Z5"/>
    <mergeCell ref="U3:U5"/>
    <mergeCell ref="T3:T5"/>
  </mergeCells>
  <conditionalFormatting sqref="A2">
    <cfRule type="cellIs" dxfId="67" priority="13" stopIfTrue="1" operator="equal">
      <formula>"OK"</formula>
    </cfRule>
  </conditionalFormatting>
  <conditionalFormatting sqref="D2:D338">
    <cfRule type="cellIs" dxfId="66" priority="14" stopIfTrue="1" operator="equal">
      <formula>"W"</formula>
    </cfRule>
    <cfRule type="cellIs" dxfId="65" priority="14" stopIfTrue="1" operator="equal">
      <formula>"L"</formula>
    </cfRule>
    <cfRule type="cellIs" dxfId="64" priority="15" stopIfTrue="1" operator="equal">
      <formula>"1/2W"</formula>
    </cfRule>
    <cfRule type="cellIs" dxfId="63" priority="16" stopIfTrue="1" operator="equal">
      <formula>"1/2L"</formula>
    </cfRule>
    <cfRule type="cellIs" dxfId="62" priority="17" stopIfTrue="1" operator="equal">
      <formula>"X"</formula>
    </cfRule>
  </conditionalFormatting>
  <conditionalFormatting sqref="E2:F3 E6:F6 E9:F9 E12:F12 E15:F15 E18:F18 E21:F21 E24:F24 E27:F27 E30:F30 E33:F33 E36:F36 E39:F39 E42:F42 E45:F45 E48:F48 E51:F51 E54:F54 E57:F57 E60:F60 E63:F63 E66:F66 E69:F69 E72:F72 E75:F75 E78:F78 E81:F81 E84:F84 E87:F87 E90:F90 E93:F93 E96:F96 E99:F99 E102:F102 E105:F105 E108:F108 E111:F111 E114:F114 E117:F117 E120:F120 E123:F123 E126:F126 E129:F129 E132:F132 E135:F135 E138:F138 E141:F141 E144:F144 E147:F147 E150:F150 E153:F153 E156:F156 E159:F159 E162:F162 E165:F165 E168:F168 E171:F171 E174:F174 E177:F177 E180:F180 E183:F183 E186:F186 E189:F189 E192:F192 E195:F195 E198:F198 E201:F201 E204:F204 E207:F207 E210:F210 E213:F213 E216:F216 E219:F219 E222:F222 E225:F225 E228:F228 E231:F231 E234:F234 E237:F237 E240:F240 E243:F243 E246:F246 E249:F249 E252:F252 E255:F255 E258:F258 E261:F261 E264:F264 E267:F267 E270:F270 E273:F273 E276:F276 E279:F279 E282:F282 E285:F285 E288:F288 E291:F291 E294:F294 E297:F297 E300:F300 E303:F303 E306:F306 E309:F309 E312:F312 E315:F315 F321 E324:F324 E327:F327 E330:F330 E333:F333 E336:F336">
    <cfRule type="timePeriod" dxfId="61" priority="18" stopIfTrue="1" timePeriod="today">
      <formula>FLOOR(E2,1)=TODAY()</formula>
    </cfRule>
    <cfRule type="expression" dxfId="60" priority="18" stopIfTrue="1">
      <formula>AND(E2&lt;TODAY()+(0*7+0)*1,NOT(ISBLANK(E2)))</formula>
    </cfRule>
    <cfRule type="timePeriod" dxfId="59" priority="18" stopIfTrue="1" timePeriod="tomorrow">
      <formula>FLOOR(E2,1)=TODAY()+1</formula>
    </cfRule>
    <cfRule type="expression" dxfId="58" priority="18" stopIfTrue="1">
      <formula>E2&gt;=TODAY()+(0*7+1)*1+1</formula>
    </cfRule>
  </conditionalFormatting>
  <conditionalFormatting sqref="H2">
    <cfRule type="cellIs" dxfId="57" priority="19" stopIfTrue="1" operator="equal">
      <formula>"!!!"</formula>
    </cfRule>
  </conditionalFormatting>
  <conditionalFormatting sqref="I2:I338">
    <cfRule type="cellIs" dxfId="56" priority="20" stopIfTrue="1" operator="equal">
      <formula>"BetFair"</formula>
    </cfRule>
    <cfRule type="cellIs" dxfId="55" priority="20" stopIfTrue="1" operator="equal">
      <formula>"Pinnacle"</formula>
    </cfRule>
    <cfRule type="cellIs" dxfId="54" priority="20" stopIfTrue="1" operator="equal">
      <formula>"Bet365"</formula>
    </cfRule>
    <cfRule type="cellIs" dxfId="53" priority="20" stopIfTrue="1" operator="equal">
      <formula>"BetWay"</formula>
    </cfRule>
    <cfRule type="cellIs" dxfId="52" priority="20" stopIfTrue="1" operator="equal">
      <formula>"DafaBet"</formula>
    </cfRule>
    <cfRule type="cellIs" dxfId="51" priority="20" stopIfTrue="1" operator="equal">
      <formula>"1xBet"</formula>
    </cfRule>
    <cfRule type="cellIs" dxfId="50" priority="20" stopIfTrue="1" operator="equal">
      <formula>"VBet"</formula>
    </cfRule>
  </conditionalFormatting>
  <conditionalFormatting sqref="J2:J338">
    <cfRule type="cellIs" dxfId="49" priority="21" stopIfTrue="1" operator="lessThan">
      <formula>5</formula>
    </cfRule>
    <cfRule type="cellIs" dxfId="48" priority="21" stopIfTrue="1" operator="lessThan">
      <formula>8</formula>
    </cfRule>
    <cfRule type="cellIs" dxfId="47" priority="21" stopIfTrue="1" operator="lessThan">
      <formula>10</formula>
    </cfRule>
    <cfRule type="cellIs" dxfId="46" priority="21" stopIfTrue="1" operator="greaterThan">
      <formula>9</formula>
    </cfRule>
  </conditionalFormatting>
  <conditionalFormatting sqref="X2:Z2 AK2 AM2 AO2 AQ2 AS2:AV2 X3:Z3 AI3 AK3 AM3 AO3 AQ3 AS3 AU3:AV3 AI4 AK4 AM4 AO4 AQ4 AS4 AU4:AV4 AI5 AK5 AM5 AO5 AQ5 AS5 AU5:AV5 X6:Z6 AI6 AK6 AM6 AO6 AQ6 AS6 AU6:AV6 AI7 AK7 AM7 AO7 AQ7 AS7 AU7:AV7 AI8 AK8 AM8 AO8 AQ8 AS8 AU8:AV8 X9:Z9 AI9 AK9 AM9 AO9 AQ9 AS9 AU9:AV9 AI10 AK10 AM10 AO10 AQ10 AS10 AU10:AV10 AI11 AK11 AM11 AO11 AQ11 AS11 AU11:AV11 X12:Z12 AI12 AK12 AM12 AO12 AQ12 AS12 AU12:AV12 AI13 AK13 AM13 AO13 AQ13 AS13 AU13:AV13 AI14 AK14 AM14 AO14 AQ14 AS14 AU14:AV14 X15:Z15 AI15 AK15 AM15 AO15 AQ15 AS15 AU15:AV15 AI16 AK16 AM16 AO16 AQ16 AS16 AU16:AV16 AI17 AK17 AM17 AO17 AQ17 AS17 AU17:AV17 X18:Z18 AI18 AK18 AM18 AO18 AQ18 AS18 AU18:AV18 AI19 AK19 AM19 AO19 AQ19 AS19 AU19:AV19 AI20 AK20 AM20 AO20 AQ20 AS20 AU20:AV20 X21:Z21 AI21 AK21 AM21 AO21 AQ21 AS21 AU21:AV21 AI22 AK22 AM22 AO22 AQ22 AS22 AU22:AV22 AI23 AK23 AM23 AO23 AQ23 AS23 AU23:AV23 X24:Z24 AI24 AK24 AM24 AO24 AQ24 AS24 AU24:AV24 AI25 AK25 AM25 AO25 AQ25 AS25 AU25:AV25 AI26 AK26 AM26 AO26 AQ26 AS26 AU26:AV26 X27:Z27 AI27 AK27 AM27 AO27 AQ27 AS27 AU27:AV27 AI28 AK28 AM28 AO28 AQ28 AS28 AU28:AV28 AI29 AK29 AM29 AO29 AQ29 AS29 AU29:AV29 X30:Z30 AI30 AK30 AM30 AO30 AQ30 AS30 AU30:AV30 AI31 AK31 AM31 AO31 AQ31 AS31 AU31:AV31 AI32 AK32 AM32 AO32 AQ32 AS32 AU32:AV32 X33:Z33 AI33 AK33 AM33 AO33 AQ33 AS33 AU33:AV33 AI34 AK34 AM34 AO34 AQ34 AS34 AU34:AV34 AI35 AK35 AM35 AO35 AQ35 AS35 AU35:AV35 X36:Z36 AI36 AK36 AM36 AO36 AQ36 AS36 AU36:AV36 AI37 AK37 AM37 AO37 AQ37 AS37 AU37:AV37 AI38 AK38 AM38 AO38 AQ38 AS38 AU38:AV38 X39:Z39 AI39 AK39 AM39 AO39 AQ39 AS39 AU39:AV39 AI40 AK40 AM40 AO40 AQ40 AS40 AU40:AV40 AI41 AK41 AM41 AO41 AQ41 AS41 AU41:AV41 X42:Z42 AI42 AK42 AM42 AO42 AQ42 AS42 AU42:AV42 AI43 AK43 AM43 AO43 AQ43 AS43 AU43:AV43 AI44 AK44 AM44 AO44 AQ44 AS44 AU44:AV44 X45:Z45 AI45 AK45 AM45 AO45 AQ45 AS45 AU45:AV45 AI46 AK46 AM46 AO46 AQ46 AS46 AU46:AV46 AI47 AK47 AM47 AO47 AQ47 AS47 AU47:AV47 X48:Z48 AI48 AK48 AM48 AO48 AQ48 AS48 AU48:AV48 AI49 AK49 AM49 AO49 AQ49 AS49 AU49:AV49 AI50 AK50 AM50 AO50 AQ50 AS50 AU50:AV50 X51:Z51 AI51 AK51 AM51 AO51 AQ51 AS51 AU51:AV51 AI52 AK52 AM52 AO52 AQ52 AS52 AU52:AV52 AI53 AK53 AM53 AO53 AQ53 AS53 AU53:AV53 X54:Z54 AI54 AK54 AM54 AO54 AQ54 AS54 AU54:AV54 AI55 AK55 AM55 AO55 AQ55 AS55 AU55:AV55 AI56 AK56 AM56 AO56 AQ56 AS56 AU56:AV56 X57:Z57 AI57 AK57 AM57 AO57 AQ57 AS57 AU57:AV57 AI58 AK58 AM58 AO58 AQ58 AS58 AU58:AV58 AI59 AK59 AM59 AO59 AQ59 AS59 AU59:AV59 X60:Z60 AI60 AK60 AM60 AO60 AQ60 AS60 AU60:AV60 AI61 AK61 AM61 AO61 AQ61 AS61 AU61:AV61 AI62 AK62 AM62 AO62 AQ62 AS62 AU62:AV62 X63:Z63 AI63 AK63 AM63 AO63 AQ63 AS63 AU63:AV63 AI64 AK64 AM64 AO64 AQ64 AS64 AU64:AV64 AI65 AK65 AM65 AO65 AQ65 AS65 AU65:AV65 X66:Z66 AI66 AK66 AM66 AO66 AQ66 AS66 AU66:AV66 AI67 AK67 AM67 AO67 AQ67 AS67 AU67:AV67 AI68 AK68 AM68 AO68 AQ68 AS68 AU68:AV68 X69:Z69 AI69 AK69 AM69 AO69 AQ69 AS69 AU69:AV69 AI70 AK70 AM70 AO70 AQ70 AS70 AU70:AV70 AI71 AK71 AM71 AO71 AQ71 AS71 AU71:AV71 X72:Z72 AI72 AK72 AM72 AO72 AQ72 AS72 AU72:AV72 AI73 AK73 AM73 AO73 AQ73 AS73 AU73:AV73 AI74 AK74 AM74 AO74 AQ74 AS74 AU74:AV74 X75:Z75 AI75 AK75 AM75 AO75 AQ75 AS75 AU75:AV75 AI76 AK76 AM76 AO76 AQ76 AS76 AU76:AV76 AI77 AK77 AM77 AO77 AQ77 AS77 AU77:AV77 X78:Z78 AI78 AK78 AM78 AO78 AQ78 AS78 AU78:AV78 AI79 AK79 AM79 AO79 AQ79 AS79 AU79:AV79 AI80 AK80 AM80 AO80 AQ80 AS80 AU80:AV80 X81:Z81 AI81 AK81 AM81 AO81 AQ81 AS81 AU81:AV81 AI82 AK82 AM82 AO82 AQ82 AS82 AU82:AV82 AI83 AK83 AM83 AO83 AQ83 AS83 AU83:AV83 X84:Z84 AI84 AK84 AM84 AO84 AQ84 AS84 AU84:AV84 AI85 AK85 AM85 AO85 AQ85 AS85 AU85:AV85 AI86 AK86 AM86 AO86 AQ86 AS86 AU86:AV86 X87:Z87 AI87 AK87 AM87 AO87 AQ87 AS87 AU87:AV87 AI88 AK88 AM88 AO88 AQ88 AS88 AU88:AV88 AI89 AK89 AM89 AO89 AQ89 AS89 AU89:AV89 X90:Z90 AI90 AK90 AM90 AO90 AQ90 AS90 AU90:AV90 AI91 AK91 AM91 AO91 AQ91 AS91 AU91:AV91 AI92 AK92 AM92 AO92 AQ92 AS92 AU92:AV92 X93:Z93 AI93 AK93 AM93 AO93 AQ93 AS93 AU93:AV93 AI94 AK94 AM94 AO94 AQ94 AS94 AU94:AV94 AI95 AK95 AM95 AO95 AQ95 AS95 AU95:AV95 X96:Z96 AI96 AK96 AM96 AO96 AQ96 AS96 AU96:AV96 AI97 AK97 AM97 AO97 AQ97 AS97 AU97:AV97 AI98 AK98 AM98 AO98 AQ98 AS98 AU98:AV98 X99:Z99 AI99 AK99 AM99 AO99 AQ99 AS99 AU99:AV99 AI100 AK100 AM100 AO100 AQ100 AS100 AU100:AV100 AI101 AK101 AM101 AO101 AQ101 AS101 AU101:AV101 X102:Z102 AI102 AK102 AM102 AO102 AQ102 AS102 AU102:AV102 AI103 AK103 AM103 AO103 AQ103 AS103 AU103:AV103 AI104 AK104 AM104 AO104 AQ104 AS104 AU104:AV104 X105:Z105 AI105 AK105 AM105 AO105 AQ105 AS105 AU105:AV105 AI106 AK106 AM106 AO106 AQ106 AS106 AU106:AV106 AI107 AK107 AM107 AO107 AQ107 AS107 AU107:AV107 X108:Z108 AI108 AK108 AM108 AO108 AQ108 AS108 AU108:AV108 AI109 AK109 AM109 AO109 AQ109 AS109 AU109:AV109 AI110 AK110 AM110 AO110 AQ110 AS110 AU110:AV110 X111:Z111 AI111 AK111 AM111 AO111 AQ111 AS111 AU111:AV111 AI112 AK112 AM112 AO112 AQ112 AS112 AU112:AV112 AI113 AK113 AM113 AO113 AQ113 AS113 AU113:AV113 X114:Z114 AI114 AK114 AM114 AO114 AQ114 AS114 AU114:AV114 AI115 AK115 AM115 AO115 AQ115 AS115 AU115:AV115 AI116 AK116 AM116 AO116 AQ116 AS116 AU116:AV116 X117:Z117 AI117 AK117 AM117 AO117 AQ117 AS117 AU117:AV117 AI118 AK118 AM118 AO118 AQ118 AS118 AU118:AV118 AI119 AK119 AM119 AO119 AQ119 AS119 AU119:AV119 X120:Z120 AI120 AK120 AM120 AO120 AQ120 AS120 AU120:AV120 AI121 AK121 AM121 AO121 AQ121 AS121 AU121:AV121 AI122 AK122 AM122 AO122 AQ122 AS122 AU122:AV122 X123:Z123 AI123 AK123 AM123 AO123 AQ123 AS123 AU123:AV123 AI124 AK124 AM124 AO124 AQ124 AS124 AU124:AV124 AI125 AK125 AM125 AO125 AQ125 AS125 AU125:AV125 X126:Z126 AI126 AK126 AM126 AO126 AQ126 AS126 AU126:AV126 AI127 AK127 AM127 AO127 AQ127 AS127 AU127:AV127 AI128 AK128 AM128 AO128 AQ128 AS128 AU128:AV128 X129:Z129 AI129 AK129 AM129 AO129 AQ129 AS129 AU129:AV129 AI130 AK130 AM130 AO130 AQ130 AS130 AU130:AV130 AI131 AK131 AM131 AO131 AQ131 AS131 AU131:AV131 X132:Z132 AI132 AK132 AM132 AO132 AQ132 AS132 AU132:AV132 AI133 AK133 AM133 AO133 AQ133 AS133 AU133:AV133 AI134 AK134 AM134 AO134 AQ134 AS134 AU134:AV134 X135:Z135 AI135 AK135 AM135 AO135 AQ135 AS135 AU135:AV135 AI136 AK136 AM136 AO136 AQ136 AS136 AU136:AV136 AI137 AK137 AM137 AO137 AQ137 AS137 AU137:AV137 X138:Z138 AI138 AK138 AM138 AO138 AQ138 AS138 AU138:AV138 AI139 AK139 AM139 AO139 AQ139 AS139 AU139:AV139 AI140 AK140 AM140 AO140 AQ140 AS140 AU140:AV140 X141:Z141 AI141 AK141 AM141 AO141 AQ141 AS141 AU141:AV141 AI142 AK142 AM142 AO142 AQ142 AS142 AU142:AV142 AI143 AK143 AM143 AO143 AQ143 AS143 AU143:AV143 X144:Z144 AI144 AK144 AM144 AO144 AQ144 AS144 AU144:AV144 AI145 AK145 AM145 AO145 AQ145 AS145 AU145:AV145 AI146 AK146 AM146 AO146 AQ146 AS146 AU146:AV146 X147:Z147 AI147 AK147 AM147 AO147 AQ147 AS147 AU147:AV147 AI148 AK148 AM148 AO148 AQ148 AS148 AU148:AV148 AI149 AK149 AM149 AO149 AQ149 AS149 AU149:AV149 X150:Z150 AI150 AK150 AM150 AO150 AQ150 AS150 AU150:AV150 AI151 AK151 AM151 AO151 AQ151 AS151 AU151:AV151 AI152 AK152 AM152 AO152 AQ152 AS152 AU152:AV152 X153:Z153 AI153 AK153 AM153 AO153 AQ153 AS153 AU153:AV153 AI154 AK154 AM154 AO154 AQ154 AS154 AU154:AV154 AI155 AK155 AM155 AO155 AQ155 AS155 AU155:AV155 X156:Z156 AI156 AK156 AM156 AO156 AQ156 AS156 AU156:AV156 AI157 AK157 AM157 AO157 AQ157 AS157 AU157:AV157 AI158 AK158 AM158 AO158 AQ158 AS158 AU158:AV158 X159:Z159 AI159 AK159 AM159 AO159 AQ159 AS159 AU159:AV159 AI160 AK160 AM160 AO160 AQ160 AS160 AU160:AV160 AI161 AK161 AM161 AO161 AQ161 AS161 AU161:AV161 X162:Z162 AI162 AK162 AM162 AO162 AQ162 AS162 AU162:AV162 AI163 AK163 AM163 AO163 AQ163 AS163 AU163:AV163 AI164 AK164 AM164 AO164 AQ164 AS164 AU164:AV164 X165:Z165 AI165 AK165 AM165 AO165 AQ165 AS165 AU165:AV165 AI166 AK166 AM166 AO166 AQ166 AS166 AU166:AV166 AI167 AK167 AM167 AO167 AQ167 AS167 AU167:AV167 X168:Z168 AI168 AK168 AM168 AO168 AQ168 AS168 AU168:AV168 AI169 AK169 AM169 AO169 AQ169 AS169 AU169:AV169 AI170 AK170 AM170 AO170 AQ170 AS170 AU170:AV170 X171:Z171 AI171 AK171 AM171 AO171 AQ171 AS171 AU171:AV171 AI172 AK172 AM172 AO172 AQ172 AS172 AU172:AV172 AI173 AK173 AM173 AO173 AQ173 AS173 AU173:AV173 X174:Z174 AI174 AK174 AM174 AO174 AQ174 AS174 AU174:AV174 AI175 AK175 AM175 AO175 AQ175 AS175 AU175:AV175 AI176 AK176 AM176 AO176 AQ176 AS176 AU176:AV176 X177:Z177 AI177 AK177 AM177 AO177 AQ177 AS177 AU177:AV177 AI178 AK178 AM178 AO178 AQ178 AS178 AU178:AV178 AI179 AK179 AM179 AO179 AQ179 AS179 AU179:AV179 X180:Z180 AI180 AK180 AM180 AO180 AQ180 AS180 AU180:AV180 AI181 AK181 AM181 AO181 AQ181 AS181 AU181:AV181 AI182 AK182 AM182 AO182 AQ182 AS182 AU182:AV182 X183:Z183 AI183 AK183 AM183 AO183 AQ183 AS183 AU183:AV183 AI184 AK184 AM184 AO184 AQ184 AS184 AU184:AV184 AI185 AK185 AM185 AO185 AQ185 AS185 AU185:AV185 X186:Z186 AI186 AK186 AM186 AO186 AQ186 AS186 AU186:AV186 AI187 AK187 AM187 AO187 AQ187 AS187 AU187:AV187 AI188 AK188 AM188 AO188 AQ188 AS188 AU188:AV188 X189:Z189 AI189 AK189 AM189 AO189 AQ189 AS189 AU189:AV189 AI190 AK190 AM190 AO190 AQ190 AS190 AU190:AV190 AI191 AK191 AM191 AO191 AQ191 AS191 AU191:AV191 X192:Z192 AI192 AK192 AM192 AO192 AQ192 AS192 AU192:AV192 AI193 AK193 AM193 AO193 AQ193 AS193 AU193:AV193 AI194 AK194 AM194 AO194 AQ194 AS194 AU194:AV194 X195:Z195 AI195 AK195 AM195 AO195 AQ195 AS195 AU195:AV195 AI196 AK196 AM196 AO196 AQ196 AS196 AU196:AV196 AI197 AK197 AM197 AO197 AQ197 AS197 AU197:AV197 X198:Z198 AI198 AK198 AM198 AO198 AQ198 AS198 AU198:AV198 AI199 AK199 AM199 AO199 AQ199 AS199 AU199:AV199 AI200 AK200 AM200 AO200 AQ200 AS200 AU200:AV200 X201:Z201 AI201 AK201 AM201 AO201 AQ201 AS201 AU201:AV201 AI202 AK202 AM202 AO202 AQ202 AS202 AU202:AV202 AI203 AK203 AM203 AO203 AQ203 AS203 AU203:AV203 X204:Z204 AI204 AK204 AM204 AO204 AQ204 AS204 AU204:AV204 AI205 AK205 AM205 AO205 AQ205 AS205 AU205:AV205 AI206 AK206 AM206 AO206 AQ206 AS206 AU206:AV206 X207:Z207 AI207 AK207 AM207 AO207 AQ207 AS207 AU207:AV207 AI208 AK208 AM208 AO208 AQ208 AS208 AU208:AV208 AI209 AK209 AM209 AO209 AQ209 AS209 AU209:AV209 X210:Z210 AI210 AK210 AM210 AO210 AQ210 AS210 AU210:AV210 AI211 AK211 AM211 AO211 AQ211 AS211 AU211:AV211 AI212 AK212 AM212 AO212 AQ212 AS212 AU212:AV212 X213:Z213 AI213 AK213 AM213 AO213 AQ213 AS213 AU213:AV213 AI214 AK214 AM214 AO214 AQ214 AS214 AU214:AV214 AI215 AK215 AM215 AO215 AQ215 AS215 AU215:AV215 X216:Z216 AI216 AK216 AM216 AO216 AQ216 AS216 AU216:AV216 AI217 AK217 AM217 AO217 AQ217 AS217 AU217:AV217 AI218 AK218 AM218 AO218 AQ218 AS218 AU218:AV218 X219:Z219 AI219 AK219 AM219 AO219 AQ219 AS219 AU219:AV219 AI220 AK220 AM220 AO220 AQ220 AS220 AU220:AV220 AI221 AK221 AM221 AO221 AQ221 AS221 AU221:AV221 X222:Z222 AI222 AK222 AM222 AO222 AQ222 AS222 AU222:AV222 AI223 AK223 AM223 AO223 AQ223 AS223 AU223:AV223 AI224 AK224 AM224 AO224 AQ224 AS224 AU224:AV224 X225:Z225 AI225 AK225 AM225 AO225 AQ225 AS225 AU225:AV225 AI226 AK226 AM226 AO226 AQ226 AS226 AU226:AV226 AI227 AK227 AM227 AO227 AQ227 AS227 AU227:AV227 X228:Z228 AI228 AK228 AM228 AO228 AQ228 AS228 AU228:AV228 AI229 AK229 AM229 AO229 AQ229 AS229 AU229:AV229 AI230 AK230 AM230 AO230 AQ230 AS230 AU230:AV230 X231:Z231 AI231 AK231 AM231 AO231 AQ231 AS231 AU231:AV231 AI232 AK232 AM232 AO232 AQ232 AS232 AU232:AV232 AI233 AK233 AM233 AO233 AQ233 AS233 AU233:AV233 X234:Z234 AI234 AK234 AM234 AO234 AQ234 AS234 AU234:AV234 AI235 AK235 AM235 AO235 AQ235 AS235 AU235:AV235 AI236 AK236 AM236 AO236 AQ236 AS236 AU236:AV236 X237:Z237 AI237 AK237 AM237 AO237 AQ237 AS237 AU237:AV237 AI238 AK238 AM238 AO238 AQ238 AS238 AU238:AV238 AI239 AK239 AM239 AO239 AQ239 AS239 AU239:AV239 X240:Z240 AI240 AK240 AM240 AO240 AQ240 AS240 AU240:AV240 AI241 AK241 AM241 AO241 AQ241 AS241 AU241:AV241 AI242 AK242 AM242 AO242 AQ242 AS242 AU242:AV242 X243:Z243 AI243 AK243 AM243 AO243 AQ243 AS243 AU243:AV243 AI244 AK244 AM244 AO244 AQ244 AS244 AU244:AV244 AI245 AK245 AM245 AO245 AQ245 AS245 AU245:AV245 X246:Z246 AI246 AK246 AM246 AO246 AQ246 AS246 AU246:AV246 AI247 AK247 AM247 AO247 AQ247 AS247 AU247:AV247 AI248 AK248 AM248 AO248 AQ248 AS248 AU248:AV248 X249:Z249 AI249 AK249 AM249 AO249 AQ249 AS249 AU249:AV249 AI250 AK250 AM250 AO250 AQ250 AS250 AU250:AV250 AI251 AK251 AM251 AO251 AQ251 AS251 AU251:AV251 X252:Z252 AI252 AK252 AM252 AO252 AQ252 AS252 AU252:AV252 AI253 AK253 AM253 AO253 AQ253 AS253 AU253:AV253 AI254 AK254 AM254 AO254 AQ254 AS254 AU254:AV254 X255:Z255 AI255 AK255 AM255 AO255 AQ255 AS255 AU255:AV255 AI256 AK256 AM256 AO256 AQ256 AS256 AU256:AV256 AI257 AK257 AM257 AO257 AQ257 AS257 AU257:AV257 X258:Z258 AI258 AK258 AM258 AO258 AQ258 AS258 AU258:AV258 AI259 AK259 AM259 AO259 AQ259 AS259 AU259:AV259 AI260 AK260 AM260 AO260 AQ260 AS260 AU260:AV260 X261:Z261 AI261 AK261 AM261 AO261 AQ261 AS261 AU261:AV261 AI262 AK262 AM262 AO262 AQ262 AS262 AU262:AV262 AI263 AK263 AM263 AO263 AQ263 AS263 AU263:AV263 X264:Z264 AI264 AK264 AM264 AO264 AQ264 AS264 AU264:AV264 AI265 AK265 AM265 AO265 AQ265 AS265 AU265:AV265 AI266 AK266 AM266 AO266 AQ266 AS266 AU266:AV266 X267:Z267 AI267 AK267 AM267 AO267 AQ267 AS267 AU267:AV267 AI268 AK268 AM268 AO268 AQ268 AS268 AU268:AV268 AI269 AK269 AM269 AO269 AQ269 AS269 AU269:AV269 X270:Z270 AI270 AK270 AM270 AO270 AQ270 AS270 AU270:AV270 AI271 AK271 AM271 AO271 AQ271 AS271 AU271:AV271 AI272 AK272 AM272 AO272 AQ272 AS272 AU272:AV272 X273:Z273 AI273 AK273 AM273 AO273 AQ273 AS273 AU273:AV273 AI274 AK274 AM274 AO274 AQ274 AS274 AU274:AV274 AI275 AK275 AM275 AO275 AQ275 AS275 AU275:AV275 X276:Z276 AI276 AK276 AM276 AO276 AQ276 AS276 AU276:AV276 AI277 AK277 AM277 AO277 AQ277 AS277 AU277:AV277 AI278 AK278 AM278 AO278 AQ278 AS278 AU278:AV278 X279:Z279 AI279 AK279 AM279 AO279 AQ279 AS279 AU279:AV279 AI280 AK280 AM280 AO280 AQ280 AS280 AU280:AV280 AI281 AK281 AM281 AO281 AQ281 AS281 AU281:AV281 X282:Z282 AI282 AK282 AM282 AO282 AQ282 AS282 AU282:AV282 AI283 AK283 AM283 AO283 AQ283 AS283 AU283:AV283 AI284 AK284 AM284 AO284 AQ284 AS284 AU284:AV284 X285:Z285 AI285 AK285 AM285 AO285 AQ285 AS285 AU285:AV285 AI286 AK286 AM286 AO286 AQ286 AS286 AU286:AV286 AI287 AK287 AM287 AO287 AQ287 AS287 AU287:AV287 X288:Z288 AI288 AK288 AM288 AO288 AQ288 AS288 AU288:AV288 AI289 AK289 AM289 AO289 AQ289 AS289 AU289:AV289 AI290 AK290 AM290 AO290 AQ290 AS290 AU290:AV290 X291:Z291 AI291 AK291 AM291 AO291 AQ291 AS291 AU291:AV291 AI292 AK292 AM292 AO292 AQ292 AS292 AU292:AV292 AI293 AK293 AM293 AO293 AQ293 AS293 AU293:AV293 X294:Z294 AI294 AK294 AM294 AO294 AQ294 AS294 AU294:AV294 AI295 AK295 AM295 AO295 AQ295 AS295 AU295:AV295 AI296 AK296 AM296 AO296 AQ296 AS296 AU296:AV296 X297:Z297 AI297 AK297 AM297 AO297 AQ297 AS297 AU297:AV297 AI298 AK298 AM298 AO298 AQ298 AS298 AU298:AV298 AI299 AK299 AM299 AO299 AQ299 AS299 AU299:AV299 X300:Z300 AI300 AK300 AM300 AO300 AQ300 AS300 AU300:AV300 AI301 AK301 AM301 AO301 AQ301 AS301 AU301:AV301 AI302 AK302 AM302 AO302 AQ302 AS302 AU302:AV302 X303:Z303 AI303 AK303 AM303 AO303 AQ303 AS303 AU303:AV303 AI304 AK304 AM304 AO304 AQ304 AS304 AU304:AV304 AI305 AK305 AM305 AO305 AQ305 AS305 AU305:AV305 X306:Z306 AI306 AK306 AM306 AO306 AQ306 AS306 AU306:AV306 AI307 AK307 AM307 AO307 AQ307 AS307 AU307:AV307 AI308 AK308 AM308 AO308 AQ308 AS308 AU308:AV308 X309:Z309 AI309 AK309 AM309 AO309 AQ309 AS309 AU309:AV309 AI310 AK310 AM310 AO310 AQ310 AS310 AU310:AV310 AI311 AK311 AM311 AO311 AQ311 AS311 AU311:AV311 X312:Z312 AI312 AK312 AM312 AO312 AQ312 AS312 AU312:AV312 AI313 AK313 AM313 AO313 AQ313 AS313 AU313:AV313 AI314 AK314 AM314 AO314 AQ314 AS314 AU314:AV314 X315:Z315 AI315 AK315 AM315 AO315 AQ315 AS315 AU315:AV315 AI316 AK316 AM316 AO316 AQ316 AS316 AU316:AV316 AI317 AK317 AM317 AO317 AQ317 AS317 AU317:AV317 X318:Z318 AI318 AK318 AM318 AO318 AQ318 AS318 AU318:AV318 AI319 AK319 AM319 AO319 AQ319 AS319 AU319:AV319 AI320 AK320 AM320 AO320 AQ320 AS320 AU320:AV320 X321:Z321 AI321 AK321 AM321 AO321 AQ321 AS321 AU321:AV321 AI322 AK322 AM322 AO322 AQ322 AS322 AU322:AV322 AI323 AK323 AM323 AO323 AQ323 AS323 AU323:AV323 X324:Z324 AI324 AK324 AM324 AO324 AQ324 AS324 AU324:AV324 AI325 AK325 AM325 AO325 AQ325 AS325 AU325:AV325 AI326 AK326 AM326 AO326 AQ326 AS326 AU326:AV326 X327:Z327 AI327 AK327 AM327 AO327 AQ327 AS327 AU327:AV327 AI328 AK328 AM328 AO328 AQ328 AS328 AU328:AV328 AI329 AK329 AM329 AO329 AQ329 AS329 AU329:AV329 X330:Z330 AI330 AK330 AM330 AO330 AQ330 AS330 AU330:AV330 AI331 AK331 AM331 AO331 AQ331 AS331 AU331:AV331 AI332 AK332 AM332 AO332 AQ332 AS332 AU332:AV332 X333:Z333 AI333 AK333 AM333 AO333 AQ333 AS333 AU333:AV333 AI334 AK334 AM334 AO334 AQ334 AS334 AU334:AV334 AI335 AK335 AM335 AO335 AQ335 AS335 AU335:AV335 X336:Z336 AI336 AK336 AM336 AO336 AQ336 AS336 AU336:AV336 AI337 AK337 AM337 AO337 AQ337 AS337 AU337:AV337 AI338 AK338 AM338 AO338 AQ338 AS338 AU338:AV338">
    <cfRule type="cellIs" dxfId="45" priority="22" stopIfTrue="1" operator="greaterThan">
      <formula>0</formula>
    </cfRule>
  </conditionalFormatting>
  <conditionalFormatting sqref="AA2:AJ2 AL2 AN2 AR2 AA3:AH3 AJ3 AL3 AN3 AP3 AR3 AT3 AA4:AH4 AJ4 AL4 AN4 AP4 AR4 AT4 AA5:AH5 AJ5 AL5 AN5 AP5 AR5 AT5 AA6:AH6 AJ6 AL6 AN6 AP6 AR6 AT6 AA7:AH7 AJ7 AL7 AN7 AP7 AR7 AT7 AA8:AH8 AJ8 AL8 AN8 AP8 AR8 AT8 AA9:AH9 AJ9 AL9 AN9 AP9 AR9 AT9 AA10:AH10 AJ10 AL10 AN10 AP10 AR10 AT10 AA11:AH11 AJ11 AL11 AN11 AP11 AR11 AT11 AA12:AH12 AJ12 AL12 AN12 AP12 AR12 AT12 AA13:AH13 AJ13 AL13 AN13 AP13 AR13 AT13 AA14:AH14 AJ14 AL14 AN14 AP14 AR14 AT14 AA15:AH15 AJ15 AL15 AN15 AP15 AR15 AT15 AA16:AH16 AJ16 AL16 AN16 AP16 AR16 AT16 AA17:AH17 AJ17 AL17 AN17 AP17 AR17 AT17 AA18:AH18 AJ18 AL18 AN18 AP18 AR18 AT18 AA19:AH19 AJ19 AL19 AN19 AP19 AR19 AT19 AA20:AH20 AJ20 AL20 AN20 AP20 AR20 AT20 AA21:AH21 AJ21 AL21 AN21 AP21 AR21 AT21 AA22:AH22 AJ22 AL22 AN22 AP22 AR22 AT22 AA23:AH23 AJ23 AL23 AN23 AP23 AR23 AT23 AA24:AH24 AJ24 AL24 AN24 AP24 AR24 AT24 AA25:AH25 AJ25 AL25 AN25 AP25 AR25 AT25 AA26:AH26 AJ26 AL26 AN26 AP26 AR26 AT26 AA27:AH27 AJ27 AL27 AN27 AP27 AR27 AT27 AA28:AH28 AJ28 AL28 AN28 AP28 AR28 AT28 AA29:AH29 AJ29 AL29 AN29 AP29 AR29 AT29 AA30:AH30 AJ30 AL30 AN30 AP30 AR30 AT30 AA31:AH31 AJ31 AL31 AN31 AP31 AR31 AT31 AA32:AH32 AJ32 AL32 AN32 AP32 AR32 AT32 AA33:AH33 AJ33 AL33 AN33 AP33 AR33 AT33 AA34:AH34 AJ34 AL34 AN34 AP34 AR34 AT34 AA35:AH35 AJ35 AL35 AN35 AP35 AR35 AT35 AA36:AH36 AJ36 AL36 AN36 AP36 AR36 AT36 AA37:AH37 AJ37 AL37 AN37 AP37 AR37 AT37 AA38:AH38 AJ38 AL38 AN38 AP38 AR38 AT38 AA39:AH39 AJ39 AL39 AN39 AP39 AR39 AT39 AA40:AH40 AJ40 AL40 AN40 AP40 AR40 AT40 AA41:AH41 AJ41 AL41 AN41 AP41 AR41 AT41 AA42:AH42 AJ42 AL42 AN42 AP42 AR42 AT42 AA43:AH43 AJ43 AL43 AN43 AP43 AR43 AT43 AA44:AH44 AJ44 AL44 AN44 AP44 AR44 AT44 AA45:AH45 AJ45 AL45 AN45 AP45 AR45 AT45 AA46:AH46 AJ46 AL46 AN46 AP46 AR46 AT46 AA47:AH47 AJ47 AL47 AN47 AP47 AR47 AT47 AA48:AH48 AJ48 AL48 AN48 AP48 AR48 AT48 AA49:AH49 AJ49 AL49 AN49 AP49 AR49 AT49 AA50:AH50 AJ50 AL50 AN50 AP50 AR50 AT50 AA51:AH51 AJ51 AL51 AN51 AP51 AR51 AT51 AA52:AH52 AJ52 AL52 AN52 AP52 AR52 AT52 AA53:AH53 AJ53 AL53 AN53 AP53 AR53 AT53 AA54:AH54 AJ54 AL54 AN54 AP54 AR54 AT54 AA55:AH55 AJ55 AL55 AN55 AP55 AR55 AT55 AA56:AH56 AJ56 AL56 AN56 AP56 AR56 AT56 AA57:AH57 AJ57 AL57 AN57 AP57 AR57 AT57 AA58:AH58 AJ58 AL58 AN58 AP58 AR58 AT58 AA59:AH59 AJ59 AL59 AN59 AP59 AR59 AT59 AA60:AH60 AJ60 AL60 AN60 AP60 AR60 AT60 AA61:AH61 AJ61 AL61 AN61 AP61 AR61 AT61 AA62:AH62 AJ62 AL62 AN62 AP62 AR62 AT62 AA63:AH63 AJ63 AL63 AN63 AP63 AR63 AT63 AA64:AH64 AJ64 AL64 AN64 AP64 AR64 AT64 AA65:AH65 AJ65 AL65 AN65 AP65 AR65 AT65 AA66:AH66 AJ66 AL66 AN66 AP66 AR66 AT66 AA67:AH67 AJ67 AL67 AN67 AP67 AR67 AT67 AA68:AH68 AJ68 AL68 AN68 AP68 AR68 AT68 AA69:AH69 AJ69 AL69 AN69 AP69 AR69 AT69 AA70:AH70 AJ70 AL70 AN70 AP70 AR70 AT70 AA71:AH71 AJ71 AL71 AN71 AP71 AR71 AT71 AA72:AH72 AJ72 AL72 AN72 AP72 AR72 AT72 AA73:AH73 AJ73 AL73 AN73 AP73 AR73 AT73 AA74:AH74 AJ74 AL74 AN74 AP74 AR74 AT74 AA75:AH75 AJ75 AL75 AN75 AP75 AR75 AT75 AA76:AH76 AJ76 AL76 AN76 AP76 AR76 AT76 AA77:AH77 AJ77 AL77 AN77 AP77 AR77 AT77 AA78:AH78 AJ78 AL78 AN78 AP78 AR78 AT78 AA79:AH79 AJ79 AL79 AN79 AP79 AR79 AT79 AA80:AH80 AJ80 AL80 AN80 AP80 AR80 AT80 AA81:AH81 AJ81 AL81 AN81 AP81 AR81 AT81 AA82:AH82 AJ82 AL82 AN82 AP82 AR82 AT82 AA83:AH83 AJ83 AL83 AN83 AP83 AR83 AT83 AA84:AH84 AJ84 AL84 AN84 AP84 AR84 AT84 AA85:AH85 AJ85 AL85 AN85 AP85 AR85 AT85 AA86:AH86 AJ86 AL86 AN86 AP86 AR86 AT86 AA87:AH87 AJ87 AL87 AN87 AP87 AR87 AT87 AA88:AH88 AJ88 AL88 AN88 AP88 AR88 AT88 AA89:AH89 AJ89 AL89 AN89 AP89 AR89 AT89 AA90:AH90 AJ90 AL90 AN90 AP90 AR90 AT90 AA91:AH91 AJ91 AL91 AN91 AP91 AR91 AT91 AA92:AH92 AJ92 AL92 AN92 AP92 AR92 AT92 AA93:AH93 AJ93 AL93 AN93 AP93 AR93 AT93 AA94:AH94 AJ94 AL94 AN94 AP94 AR94 AT94 AA95:AH95 AJ95 AL95 AN95 AP95 AR95 AT95 AA96:AH96 AJ96 AL96 AN96 AP96 AR96 AT96 AA97:AH97 AJ97 AL97 AN97 AP97 AR97 AT97 AA98:AH98 AJ98 AL98 AN98 AP98 AR98 AT98 AA99:AH99 AJ99 AL99 AN99 AP99 AR99 AT99 AA100:AH100 AJ100 AL100 AN100 AP100 AR100 AT100 AA101:AH101 AJ101 AL101 AN101 AP101 AR101 AT101 AA102:AH102 AJ102 AL102 AN102 AP102 AR102 AT102 AA103:AH103 AJ103 AL103 AN103 AP103 AR103 AT103 AA104:AH104 AJ104 AL104 AN104 AP104 AR104 AT104 AA105:AH105 AJ105 AL105 AN105 AP105 AR105 AT105 AA106:AH106 AJ106 AL106 AN106 AP106 AR106 AT106 AA107:AH107 AJ107 AL107 AN107 AP107 AR107 AT107 AA108:AH108 AJ108 AL108 AN108 AP108 AR108 AT108 AA109:AH109 AJ109 AL109 AN109 AP109 AR109 AT109 AA110:AH110 AJ110 AL110 AN110 AP110 AR110 AT110 AA111:AH111 AJ111 AL111 AN111 AP111 AR111 AT111 AA112:AH112 AJ112 AL112 AN112 AP112 AR112 AT112 AA113:AH113 AJ113 AL113 AN113 AP113 AR113 AT113 AA114:AH114 AJ114 AL114 AN114 AP114 AR114 AT114 AA115:AH115 AJ115 AL115 AN115 AP115 AR115 AT115 AA116:AH116 AJ116 AL116 AN116 AP116 AR116 AT116 AA117:AH117 AJ117 AL117 AN117 AP117 AR117 AT117 AA118:AH118 AJ118 AL118 AN118 AP118 AR118 AT118 AA119:AH119 AJ119 AL119 AN119 AP119 AR119 AT119 AA120:AH120 AJ120 AL120 AN120 AP120 AR120 AT120 AA121:AH121 AJ121 AL121 AN121 AP121 AR121 AT121 AA122:AH122 AJ122 AL122 AN122 AP122 AR122 AT122 AA123:AH123 AJ123 AL123 AN123 AP123 AR123 AT123 AA124:AH124 AJ124 AL124 AN124 AP124 AR124 AT124 AA125:AH125 AJ125 AL125 AN125 AP125 AR125 AT125 AA126:AH126 AJ126 AL126 AN126 AP126 AR126 AT126 AA127:AH127 AJ127 AL127 AN127 AP127 AR127 AT127 AA128:AH128 AJ128 AL128 AN128 AP128 AR128 AT128 AA129:AH129 AJ129 AL129 AN129 AP129 AR129 AT129 AA130:AH130 AJ130 AL130 AN130 AP130 AR130 AT130 AA131:AH131 AJ131 AL131 AN131 AP131 AR131 AT131 AA132:AH132 AJ132 AL132 AN132 AP132 AR132 AT132 AA133:AH133 AJ133 AL133 AN133 AP133 AR133 AT133 AA134:AH134 AJ134 AL134 AN134 AP134 AR134 AT134 AA135:AH135 AJ135 AL135 AN135 AP135 AR135 AT135 AA136:AH136 AJ136 AL136 AN136 AP136 AR136 AT136 AA137:AH137 AJ137 AL137 AN137 AP137 AR137 AT137 AA138:AH138 AJ138 AL138 AN138 AP138 AR138 AT138 AA139:AH139 AJ139 AL139 AN139 AP139 AR139 AT139 AA140:AH140 AJ140 AL140 AN140 AP140 AR140 AT140 AA141:AH141 AJ141 AL141 AN141 AP141 AR141 AT141 AA142:AH142 AJ142 AL142 AN142 AP142 AR142 AT142 AA143:AH143 AJ143 AL143 AN143 AP143 AR143 AT143 AA144:AH144 AJ144 AL144 AN144 AP144 AR144 AT144 AA145:AH145 AJ145 AL145 AN145 AP145 AR145 AT145 AA146:AH146 AJ146 AL146 AN146 AP146 AR146 AT146 AA147:AH147 AJ147 AL147 AN147 AP147 AR147 AT147 AA148:AH148 AJ148 AL148 AN148 AP148 AR148 AT148 AA149:AH149 AJ149 AL149 AN149 AP149 AR149 AT149 AA150:AH150 AJ150 AL150 AN150 AP150 AR150 AT150 AA151:AH151 AJ151 AL151 AN151 AP151 AR151 AT151 AA152:AH152 AJ152 AL152 AN152 AP152 AR152 AT152 AA153:AH153 AJ153 AL153 AN153 AP153 AR153 AT153 AA154:AH154 AJ154 AL154 AN154 AP154 AR154 AT154 AA155:AH155 AJ155 AL155 AN155 AP155 AR155 AT155 AA156:AH156 AJ156 AL156 AN156 AP156 AR156 AT156 AA157:AH157 AJ157 AL157 AN157 AP157 AR157 AT157 AA158:AH158 AJ158 AL158 AN158 AP158 AR158 AT158 AA159:AH159 AJ159 AL159 AN159 AP159 AR159 AT159 AA160:AH160 AJ160 AL160 AN160 AP160 AR160 AT160 AA161:AH161 AJ161 AL161 AN161 AP161 AR161 AT161 AA162:AH162 AJ162 AL162 AN162 AP162 AR162 AT162 AA163:AH163 AJ163 AL163 AN163 AP163 AR163 AT163 AA164:AH164 AJ164 AL164 AN164 AP164 AR164 AT164 AA165:AH165 AJ165 AL165 AN165 AP165 AR165 AT165 AA166:AH166 AJ166 AL166 AN166 AP166 AR166 AT166 AA167:AH167 AJ167 AL167 AN167 AP167 AR167 AT167 AA168:AH168 AJ168 AL168 AN168 AP168 AR168 AT168 AA169:AH169 AJ169 AL169 AN169 AP169 AR169 AT169 AA170:AH170 AJ170 AL170 AN170 AP170 AR170 AT170 AA171:AH171 AJ171 AL171 AN171 AP171 AR171 AT171 AA172:AH172 AJ172 AL172 AN172 AP172 AR172 AT172 AA173:AH173 AJ173 AL173 AN173 AP173 AR173 AT173 AA174:AH174 AJ174 AL174 AN174 AP174 AR174 AT174 AA175:AH175 AJ175 AL175 AN175 AP175 AR175 AT175 AA176:AH176 AJ176 AL176 AN176 AP176 AR176 AT176 AA177:AH177 AJ177 AL177 AN177 AP177 AR177 AT177 AA178:AH178 AJ178 AL178 AN178 AP178 AR178 AT178 AA179:AH179 AJ179 AL179 AN179 AP179 AR179 AT179 AA180:AH180 AJ180 AL180 AN180 AP180 AR180 AT180 AA181:AH181 AJ181 AL181 AN181 AP181 AR181 AT181 AA182:AH182 AJ182 AL182 AN182 AP182 AR182 AT182 AA183:AH183 AJ183 AL183 AN183 AP183 AR183 AT183 AA184:AH184 AJ184 AL184 AN184 AP184 AR184 AT184 AA185:AH185 AJ185 AL185 AN185 AP185 AR185 AT185 AA186:AH186 AJ186 AL186 AN186 AP186 AR186 AT186 AA187:AH187 AJ187 AL187 AN187 AP187 AR187 AT187 AA188:AH188 AJ188 AL188 AN188 AP188 AR188 AT188 AA189:AH189 AJ189 AL189 AN189 AP189 AR189 AT189 AA190:AH190 AJ190 AL190 AN190 AP190 AR190 AT190 AA191:AH191 AJ191 AL191 AN191 AP191 AR191 AT191 AA192:AH192 AJ192 AL192 AN192 AP192 AR192 AT192 AA193:AH193 AJ193 AL193 AN193 AP193 AR193 AT193 AA194:AH194 AJ194 AL194 AN194 AP194 AR194 AT194 AA195:AH195 AJ195 AL195 AN195 AP195 AR195 AT195 AA196:AH196 AJ196 AL196 AN196 AP196 AR196 AT196 AA197:AH197 AJ197 AL197 AN197 AP197 AR197 AT197 AA198:AH198 AJ198 AL198 AN198 AP198 AR198 AT198 AA199:AH199 AJ199 AL199 AN199 AP199 AR199 AT199 AA200:AH200 AJ200 AL200 AN200 AP200 AR200 AT200 AA201:AH201 AJ201 AL201 AN201 AP201 AR201 AT201 AA202:AH202 AJ202 AL202 AN202 AP202 AR202 AT202 AA203:AH203 AJ203 AL203 AN203 AP203 AR203 AT203 AA204:AH204 AJ204 AL204 AN204 AP204 AR204 AT204 AA205:AH205 AJ205 AL205 AN205 AP205 AR205 AT205 AA206:AH206 AJ206 AL206 AN206 AP206 AR206 AT206 AA207:AH207 AJ207 AL207 AN207 AP207 AR207 AT207 AA208:AH208 AJ208 AL208 AN208 AP208 AR208 AT208 AA209:AH209 AJ209 AL209 AN209 AP209 AR209 AT209 AA210:AH210 AJ210 AL210 AN210 AP210 AR210 AT210 AA211:AH211 AJ211 AL211 AN211 AP211 AR211 AT211 AA212:AH212 AJ212 AL212 AN212 AP212 AR212 AT212 AA213:AH213 AJ213 AL213 AN213 AP213 AR213 AT213 AA214:AH214 AJ214 AL214 AN214 AP214 AR214 AT214 AA215:AH215 AJ215 AL215 AN215 AP215 AR215 AT215 AA216:AH216 AJ216 AL216 AN216 AP216 AR216 AT216 AA217:AH217 AJ217 AL217 AN217 AP217 AR217 AT217 AA218:AH218 AJ218 AL218 AN218 AP218 AR218 AT218 AA219:AH219 AJ219 AL219 AN219 AP219 AR219 AT219 AA220:AH220 AJ220 AL220 AN220 AP220 AR220 AT220 AA221:AH221 AJ221 AL221 AN221 AP221 AR221 AT221 AA222:AH222 AJ222 AL222 AN222 AP222 AR222 AT222 AA223:AH223 AJ223 AL223 AN223 AP223 AR223 AT223 AA224:AH224 AJ224 AL224 AN224 AP224 AR224 AT224 AA225:AH225 AJ225 AL225 AN225 AP225 AR225 AT225 AA226:AH226 AJ226 AL226 AN226 AP226 AR226 AT226 AA227:AH227 AJ227 AL227 AN227 AP227 AR227 AT227 AA228:AH228 AJ228 AL228 AN228 AP228 AR228 AT228 AA229:AH229 AJ229 AL229 AN229 AP229 AR229 AT229 AA230:AH230 AJ230 AL230 AN230 AP230 AR230 AT230 AA231:AH231 AJ231 AL231 AN231 AP231 AR231 AT231 AA232:AH232 AJ232 AL232 AN232 AP232 AR232 AT232 AA233:AH233 AJ233 AL233 AN233 AP233 AR233 AT233 AA234:AH234 AJ234 AL234 AN234 AP234 AR234 AT234 AA235:AH235 AJ235 AL235 AN235 AP235 AR235 AT235 AA236:AH236 AJ236 AL236 AN236 AP236 AR236 AT236 AA237:AH237 AJ237 AL237 AN237 AP237 AR237 AT237 AA238:AH238 AJ238 AL238 AN238 AP238 AR238 AT238 AA239:AH239 AJ239 AL239 AN239 AP239 AR239 AT239 AA240:AH240 AJ240 AL240 AN240 AP240 AR240 AT240 AA241:AH241 AJ241 AL241 AN241 AP241 AR241 AT241 AA242:AH242 AJ242 AL242 AN242 AP242 AR242 AT242 AA243:AH243 AJ243 AL243 AN243 AP243 AR243 AT243 AA244:AH244 AJ244 AL244 AN244 AP244 AR244 AT244 AA245:AH245 AJ245 AL245 AN245 AP245 AR245 AT245 AA246:AH246 AJ246 AL246 AN246 AP246 AR246 AT246 AA247:AH247 AJ247 AL247 AN247 AP247 AR247 AT247 AA248:AH248 AJ248 AL248 AN248 AP248 AR248 AT248 AA249:AH249 AJ249 AL249 AN249 AP249 AR249 AT249 AA250:AH250 AJ250 AL250 AN250 AP250 AR250 AT250 AA251:AH251 AJ251 AL251 AN251 AP251 AR251 AT251 AA252:AH252 AJ252 AL252 AN252 AP252 AR252 AT252 AA253:AH253 AJ253 AL253 AN253 AP253 AR253 AT253 AA254:AH254 AJ254 AL254 AN254 AP254 AR254 AT254 AA255:AH255 AJ255 AL255 AN255 AP255 AR255 AT255 AA256:AH256 AJ256 AL256 AN256 AP256 AR256 AT256 AA257:AH257 AJ257 AL257 AN257 AP257 AR257 AT257 AA258:AH258 AJ258 AL258 AN258 AP258 AR258 AT258 AA259:AH259 AJ259 AL259 AN259 AP259 AR259 AT259 AA260:AH260 AJ260 AL260 AN260 AP260 AR260 AT260 AA261:AH261 AJ261 AL261 AN261 AP261 AR261 AT261 AA262:AH262 AJ262 AL262 AN262 AP262 AR262 AT262 AA263:AH263 AJ263 AL263 AN263 AP263 AR263 AT263 AA264:AH264 AJ264 AL264 AN264 AP264 AR264 AT264 AA265:AH265 AJ265 AL265 AN265 AP265 AR265 AT265 AA266:AH266 AJ266 AL266 AN266 AP266 AR266 AT266 AA267:AH267 AJ267 AL267 AN267 AP267 AR267 AT267 AA268:AH268 AJ268 AL268 AN268 AP268 AR268 AT268 AA269:AH269 AJ269 AL269 AN269 AP269 AR269 AT269 AA270:AH270 AJ270 AL270 AN270 AP270 AR270 AT270 AA271:AH271 AJ271 AL271 AN271 AP271 AR271 AT271 AA272:AH272 AJ272 AL272 AN272 AP272 AR272 AT272 AA273:AH273 AJ273 AL273 AN273 AP273 AR273 AT273 AA274:AH274 AJ274 AL274 AN274 AP274 AR274 AT274 AA275:AH275 AJ275 AL275 AN275 AP275 AR275 AT275 AA276:AH276 AJ276 AL276 AN276 AP276 AR276 AT276 AA277:AH277 AJ277 AL277 AN277 AP277 AR277 AT277 AA278:AH278 AJ278 AL278 AN278 AP278 AR278 AT278 AA279:AH279 AJ279 AL279 AN279 AP279 AR279 AT279 AA280:AH280 AJ280 AL280 AN280 AP280 AR280 AT280 AA281:AH281 AJ281 AL281 AN281 AP281 AR281 AT281 AA282:AH282 AJ282 AL282 AN282 AP282 AR282 AT282 AA283:AH283 AJ283 AL283 AN283 AP283 AR283 AT283 AA284:AH284 AJ284 AL284 AN284 AP284 AR284 AT284 AA285:AH285 AJ285 AL285 AN285 AP285 AR285 AT285 AA286:AH286 AJ286 AL286 AN286 AP286 AR286 AT286 AA287:AH287 AJ287 AL287 AN287 AP287 AR287 AT287 AA288:AH288 AJ288 AL288 AN288 AP288 AR288 AT288 AA289:AH289 AJ289 AL289 AN289 AP289 AR289 AT289 AA290:AH290 AJ290 AL290 AN290 AP290 AR290 AT290 AA291:AH291 AJ291 AL291 AN291 AP291 AR291 AT291 AA292:AH292 AJ292 AL292 AN292 AP292 AR292 AT292 AA293:AH293 AJ293 AL293 AN293 AP293 AR293 AT293 AA294:AH294 AJ294 AL294 AN294 AP294 AR294 AT294 AA295:AH295 AJ295 AL295 AN295 AP295 AR295 AT295 AA296:AH296 AJ296 AL296 AN296 AP296 AR296 AT296 AA297:AH297 AJ297 AL297 AN297 AP297 AR297 AT297 AA298:AH298 AJ298 AL298 AN298 AP298 AR298 AT298 AA299:AH299 AJ299 AL299 AN299 AP299 AR299 AT299 AA300:AH300 AJ300 AL300 AN300 AP300 AR300 AT300 AA301:AH301 AJ301 AL301 AN301 AP301 AR301 AT301 AA302:AH302 AJ302 AL302 AN302 AP302 AR302 AT302 AA303:AH303 AJ303 AL303 AN303 AP303 AR303 AT303 AA304:AH304 AJ304 AL304 AN304 AP304 AR304 AT304 AA305:AH305 AJ305 AL305 AN305 AP305 AR305 AT305 AA306:AH306 AJ306 AL306 AN306 AP306 AR306 AT306 AA307:AH307 AJ307 AL307 AN307 AP307 AR307 AT307 AA308:AH308 AJ308 AL308 AN308 AP308 AR308 AT308 AA309:AH309 AJ309 AL309 AN309 AP309 AR309 AT309 AA310:AH310 AJ310 AL310 AN310 AP310 AR310 AT310 AA311:AH311 AJ311 AL311 AN311 AP311 AR311 AT311 AA312:AH312 AJ312 AL312 AN312 AP312 AR312 AT312 AA313:AH313 AJ313 AL313 AN313 AP313 AR313 AT313 AA314:AH314 AJ314 AL314 AN314 AP314 AR314 AT314 AA315:AH315 AJ315 AL315 AN315 AP315 AR315 AT315 AA316:AH316 AJ316 AL316 AN316 AP316 AR316 AT316 AA317:AH317 AJ317 AL317 AN317 AP317 AR317 AT317 AA318:AH318 AJ318 AL318 AN318 AP318 AR318 AT318 AA319:AH319 AJ319 AL319 AN319 AP319 AR319 AT319 AA320:AH320 AJ320 AL320 AN320 AP320 AR320 AT320 AA321:AH321 AJ321 AL321 AN321 AP321 AR321 AT321 AA322:AH322 AJ322 AL322 AN322 AP322 AR322 AT322 AA323:AH323 AJ323 AL323 AN323 AP323 AR323 AT323 AA324:AH324 AJ324 AL324 AN324 AP324 AR324 AT324 AA325:AH325 AJ325 AL325 AN325 AP325 AR325 AT325 AA326:AH326 AJ326 AL326 AN326 AP326 AR326 AT326 AA327:AH327 AJ327 AL327 AN327 AP327 AR327 AT327 AA328:AH328 AJ328 AL328 AN328 AP328 AR328 AT328 AA329:AH329 AJ329 AL329 AN329 AP329 AR329 AT329 AA330:AH330 AJ330 AL330 AN330 AP330 AR330 AT330 AA331:AH331 AJ331 AL331 AN331 AP331 AR331 AT331 AA332:AH332 AJ332 AL332 AN332 AP332 AR332 AT332 AA333:AH333 AJ333 AL333 AN333 AP333 AR333 AT333 AA334:AH334 AJ334 AL334 AN334 AP334 AR334 AT334 AA335:AH335 AJ335 AL335 AN335 AP335 AR335 AT335 AA336:AH336 AJ336 AL336 AN336 AP336 AR336 AT336 AA337:AH337 AJ337 AL337 AN337 AP337 AR337 AT337 AA338:AH338 AJ338 AL338 AN338 AP338 AR338 AT338">
    <cfRule type="cellIs" dxfId="44" priority="23" stopIfTrue="1" operator="greaterThan">
      <formula>0</formula>
    </cfRule>
    <cfRule type="cellIs" dxfId="43" priority="23" stopIfTrue="1" operator="lessThan">
      <formula>0</formula>
    </cfRule>
  </conditionalFormatting>
  <conditionalFormatting sqref="A3 A6 A9 A12 A15 A18 A21 A24 A27 A30 A33 A36 A39 A42 A45 A48 A51 A54 A57 A60 A63 A66 A69 A72 A75 A78 A81 A84 A87 A90 A93 A96 A99 A102 A105 A108 A111 A114 A117 A120 A123 A126 A129 A132 A135 A138 A141 A144 A147 A150 A153 A156 A159 A162 A165 A168 A171 A174 A177 A180 A183 A186 A189 A192 A195 A198 A201 A204 A207 A210 A213 A216 A219 A222 A225 A228 A231 A234 A237 A240 A243 A246 A249 A252 A255 A258 A261 A264 A267 A270 A273 A276 A279 A282 A285 A288 A291 A294 A297 A300 A303 A306 A309 A312 A315 A318 A321 A324 A327 A330 A333 A336">
    <cfRule type="cellIs" dxfId="42" priority="24" stopIfTrue="1" operator="equal">
      <formula>"OK"</formula>
    </cfRule>
    <cfRule type="cellIs" dxfId="41" priority="24" stopIfTrue="1" operator="equal">
      <formula>"LOSS"</formula>
    </cfRule>
    <cfRule type="cellIs" dxfId="40" priority="24" stopIfTrue="1" operator="equal">
      <formula>"Anulado"</formula>
    </cfRule>
  </conditionalFormatting>
  <conditionalFormatting sqref="H3 H6 H9 H12 H15 H18 H21 H24 H27 H30 H33 H36 H39 H42 H45 H48 H51 H54 H57 H60 H63 H66 H69 H72 H75 H78 H81 H84 H87 H90 H93 H96 H99 H102 H105 H108 H111 H114 H117 H120 H123 H126 H129 H132 H135 H138 H141 H144 H147 H150 H153 H156 H159 H162 H165 H168 H171 H174 H177 H180 H183 H186 H189 H192 H195 H198 H201 H204 H207 H210 H213 H216 H219 H222 H225 H228 H231 H234 H237 H240 H243 H246 H249 H252 H255 H258 H261 H264 H267 H270 H273 H276 H279 H282 H285 H288 H291 H294 H297 H300 H303 H306 H309 H312 H315 H318 H321 H324 H327 H330 H333 H336">
    <cfRule type="cellIs" dxfId="39" priority="25" stopIfTrue="1" operator="equal">
      <formula>"!!!"</formula>
    </cfRule>
    <cfRule type="cellIs" dxfId="38" priority="25" stopIfTrue="1" operator="equal">
      <formula>"???"</formula>
    </cfRule>
  </conditionalFormatting>
  <conditionalFormatting sqref="Q3 Q6 Q9 Q12 Q15 Q18 Q21 Q24 Q27 Q30 Q33 Q36 Q39 Q42 Q45 Q48 Q51 Q54 Q57 Q60 Q63 Q66 Q69 Q72 Q75 Q78 Q81 Q84 Q87 Q90 Q93 Q96 Q99 Q102 Q105 Q108 Q111 Q114 Q117 Q120 Q123 Q126 Q129 Q132 Q135 Q138 Q141 Q144 Q147 Q150 Q153 Q156 Q159 Q162 Q165 Q168 Q171 Q174 Q177 Q180 Q183 Q186 Q189 Q192 Q195 Q198 Q201 Q204 Q207 Q210 Q213 Q216 Q219 Q222 Q225 Q228 Q231 Q234 Q237 Q240 Q243 Q246 Q249 Q252 Q255 Q258 Q261 Q264 Q267 Q270 Q273 Q276 Q279 Q282 Q285 Q288 Q291 Q294 Q297 Q300 Q303 Q306 Q309 Q312 Q315 Q318 Q321 Q324 Q330 Q333 Q336">
    <cfRule type="cellIs" dxfId="37" priority="26" stopIfTrue="1" operator="greaterThan">
      <formula>0</formula>
    </cfRule>
    <cfRule type="cellIs" dxfId="36" priority="26" stopIfTrue="1" operator="lessThan">
      <formula>0</formula>
    </cfRule>
  </conditionalFormatting>
  <conditionalFormatting sqref="AW342:AX348">
    <cfRule type="cellIs" dxfId="35" priority="27" stopIfTrue="1" operator="equal">
      <formula>"BetFair"</formula>
    </cfRule>
    <cfRule type="cellIs" dxfId="34" priority="27" stopIfTrue="1" operator="equal">
      <formula>"Pinnacle"</formula>
    </cfRule>
    <cfRule type="cellIs" dxfId="33" priority="27" stopIfTrue="1" operator="equal">
      <formula>"Bet365"</formula>
    </cfRule>
    <cfRule type="cellIs" dxfId="32" priority="27" stopIfTrue="1" operator="equal">
      <formula>"BetWay"</formula>
    </cfRule>
    <cfRule type="cellIs" dxfId="31" priority="27" stopIfTrue="1" operator="equal">
      <formula>"DafaBet"</formula>
    </cfRule>
    <cfRule type="cellIs" dxfId="30" priority="27" stopIfTrue="1" operator="equal">
      <formula>"1xBet"</formula>
    </cfRule>
    <cfRule type="cellIs" dxfId="29" priority="27" stopIfTrue="1" operator="equal">
      <formula>"VBet"</formula>
    </cfRule>
  </conditionalFormatting>
  <conditionalFormatting sqref="BA342:BA348 AZ349:BA349">
    <cfRule type="cellIs" dxfId="28" priority="28" stopIfTrue="1" operator="greaterThan">
      <formula>0</formula>
    </cfRule>
    <cfRule type="cellIs" dxfId="27" priority="28" stopIfTrue="1" operator="lessThan">
      <formula>0</formula>
    </cfRule>
  </conditionalFormatting>
  <conditionalFormatting sqref="BB342">
    <cfRule type="cellIs" dxfId="26" priority="29" stopIfTrue="1" operator="greaterThan">
      <formula>BC342</formula>
    </cfRule>
  </conditionalFormatting>
  <conditionalFormatting sqref="BC342">
    <cfRule type="cellIs" dxfId="25" priority="30" stopIfTrue="1" operator="greaterThan">
      <formula>BB342</formula>
    </cfRule>
  </conditionalFormatting>
  <conditionalFormatting sqref="BF342">
    <cfRule type="cellIs" dxfId="24" priority="31" stopIfTrue="1" operator="greaterThan">
      <formula>BD342</formula>
    </cfRule>
  </conditionalFormatting>
  <conditionalFormatting sqref="BB343">
    <cfRule type="cellIs" dxfId="23" priority="32" stopIfTrue="1" operator="greaterThan">
      <formula>BC343</formula>
    </cfRule>
  </conditionalFormatting>
  <conditionalFormatting sqref="BC343">
    <cfRule type="cellIs" dxfId="22" priority="33" stopIfTrue="1" operator="greaterThan">
      <formula>BB343</formula>
    </cfRule>
  </conditionalFormatting>
  <conditionalFormatting sqref="BF343">
    <cfRule type="cellIs" dxfId="21" priority="34" stopIfTrue="1" operator="greaterThan">
      <formula>BD343</formula>
    </cfRule>
  </conditionalFormatting>
  <conditionalFormatting sqref="BB344">
    <cfRule type="cellIs" dxfId="20" priority="35" stopIfTrue="1" operator="greaterThan">
      <formula>BC344</formula>
    </cfRule>
  </conditionalFormatting>
  <conditionalFormatting sqref="BC344">
    <cfRule type="cellIs" dxfId="19" priority="36" stopIfTrue="1" operator="greaterThan">
      <formula>BB344</formula>
    </cfRule>
  </conditionalFormatting>
  <conditionalFormatting sqref="BF344">
    <cfRule type="cellIs" dxfId="18" priority="37" stopIfTrue="1" operator="greaterThan">
      <formula>BD344</formula>
    </cfRule>
  </conditionalFormatting>
  <conditionalFormatting sqref="BB345">
    <cfRule type="cellIs" dxfId="17" priority="38" stopIfTrue="1" operator="greaterThan">
      <formula>BC345</formula>
    </cfRule>
  </conditionalFormatting>
  <conditionalFormatting sqref="BC345">
    <cfRule type="cellIs" dxfId="16" priority="39" stopIfTrue="1" operator="greaterThan">
      <formula>BB345</formula>
    </cfRule>
  </conditionalFormatting>
  <conditionalFormatting sqref="BF345">
    <cfRule type="cellIs" dxfId="15" priority="40" stopIfTrue="1" operator="greaterThan">
      <formula>BD345</formula>
    </cfRule>
  </conditionalFormatting>
  <conditionalFormatting sqref="BB346">
    <cfRule type="cellIs" dxfId="14" priority="41" stopIfTrue="1" operator="greaterThan">
      <formula>BC346</formula>
    </cfRule>
  </conditionalFormatting>
  <conditionalFormatting sqref="BC346">
    <cfRule type="cellIs" dxfId="13" priority="42" stopIfTrue="1" operator="greaterThan">
      <formula>BB346</formula>
    </cfRule>
  </conditionalFormatting>
  <conditionalFormatting sqref="BF346">
    <cfRule type="cellIs" dxfId="12" priority="43" stopIfTrue="1" operator="greaterThan">
      <formula>BD346</formula>
    </cfRule>
  </conditionalFormatting>
  <conditionalFormatting sqref="BB347">
    <cfRule type="cellIs" dxfId="11" priority="44" stopIfTrue="1" operator="greaterThan">
      <formula>BC347</formula>
    </cfRule>
  </conditionalFormatting>
  <conditionalFormatting sqref="BC347">
    <cfRule type="cellIs" dxfId="10" priority="45" stopIfTrue="1" operator="greaterThan">
      <formula>BB347</formula>
    </cfRule>
  </conditionalFormatting>
  <conditionalFormatting sqref="BF347">
    <cfRule type="cellIs" dxfId="9" priority="46" stopIfTrue="1" operator="greaterThan">
      <formula>BD347</formula>
    </cfRule>
  </conditionalFormatting>
  <conditionalFormatting sqref="BB348">
    <cfRule type="cellIs" dxfId="8" priority="47" stopIfTrue="1" operator="greaterThan">
      <formula>BC348</formula>
    </cfRule>
  </conditionalFormatting>
  <conditionalFormatting sqref="BC348">
    <cfRule type="cellIs" dxfId="7" priority="48" stopIfTrue="1" operator="greaterThan">
      <formula>BB348</formula>
    </cfRule>
  </conditionalFormatting>
  <conditionalFormatting sqref="BF348">
    <cfRule type="cellIs" dxfId="6" priority="49" stopIfTrue="1" operator="greaterThan">
      <formula>BD348</formula>
    </cfRule>
  </conditionalFormatting>
  <conditionalFormatting sqref="BB349">
    <cfRule type="cellIs" dxfId="5" priority="50" stopIfTrue="1" operator="greaterThan">
      <formula>BC349</formula>
    </cfRule>
  </conditionalFormatting>
  <conditionalFormatting sqref="BC349">
    <cfRule type="cellIs" dxfId="4" priority="51" stopIfTrue="1" operator="greaterThan">
      <formula>BB349</formula>
    </cfRule>
  </conditionalFormatting>
  <conditionalFormatting sqref="BF349">
    <cfRule type="cellIs" dxfId="3" priority="52" stopIfTrue="1" operator="greaterThan">
      <formula>BD349</formula>
    </cfRule>
  </conditionalFormatting>
  <conditionalFormatting sqref="F318">
    <cfRule type="timePeriod" dxfId="2" priority="9" stopIfTrue="1" timePeriod="today">
      <formula>FLOOR(F318,1)=TODAY()</formula>
    </cfRule>
  </conditionalFormatting>
  <conditionalFormatting sqref="E318">
    <cfRule type="timePeriod" dxfId="1" priority="5" stopIfTrue="1" timePeriod="today">
      <formula>FLOOR(E318,1)=TODAY()</formula>
    </cfRule>
  </conditionalFormatting>
  <conditionalFormatting sqref="Q327">
    <cfRule type="cellIs" dxfId="0" priority="1" stopIfTrue="1" operator="greaterThan">
      <formula>0</formula>
    </cfRule>
  </conditionalFormatting>
  <dataValidations count="3">
    <dataValidation type="list" allowBlank="1" showInputMessage="1" showErrorMessage="1" sqref="D3:D338" xr:uid="{00000000-0002-0000-0200-000000000000}">
      <formula1>" ,W,1/2W,L,1/2L,X"</formula1>
    </dataValidation>
    <dataValidation type="list" allowBlank="1" showInputMessage="1" showErrorMessage="1" sqref="I3:I338" xr:uid="{00000000-0002-0000-0200-000001000000}">
      <formula1>",1xBet,Bet365,BetFair,BetWay,DafaBet,Pinnacle,Vbet"</formula1>
    </dataValidation>
    <dataValidation type="list" allowBlank="1" showInputMessage="1" showErrorMessage="1" sqref="AW342:AW348" xr:uid="{00000000-0002-0000-0200-000002000000}">
      <formula1>",1xBet,Bet365,BetFair,BetWay,DafaBet,Pinnacle,VBet"</formula1>
    </dataValidation>
  </dataValidation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
  <sheetViews>
    <sheetView showGridLines="0" workbookViewId="0"/>
  </sheetViews>
  <sheetFormatPr baseColWidth="10" defaultColWidth="10" defaultRowHeight="13" customHeight="1" x14ac:dyDescent="0.15"/>
  <cols>
    <col min="1" max="1" width="10" customWidth="1"/>
  </cols>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Abril 2022</vt:lpstr>
      <vt:lpstr>Maio 2022</vt:lpstr>
      <vt:lpstr>Junho 2022</vt:lpstr>
      <vt:lpstr>Folha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 - Sérgio Eduardo Bernardo Lutzer</cp:lastModifiedBy>
  <dcterms:modified xsi:type="dcterms:W3CDTF">2022-06-12T21:10:24Z</dcterms:modified>
</cp:coreProperties>
</file>